
<file path=[Content_Types].xml><?xml version="1.0" encoding="utf-8"?>
<Types xmlns="http://schemas.openxmlformats.org/package/2006/content-types">
  <Default Extension="vml" ContentType="application/vnd.openxmlformats-officedocument.vmlDrawing"/>
  <Default Extension="wmf" ContentType="image/x-wmf"/>
  <Default Extension="png" ContentType="image/png"/>
  <Default Extension="jpeg" ContentType="image/jpeg"/>
  <Default Extension="xml" ContentType="application/xml"/>
  <Default Extension="rels" ContentType="application/vnd.openxmlformats-package.relationships+xml"/>
  <Default Extension="bin" ContentType="application/vnd.openxmlformats-officedocument.oleObject"/>
  <Override PartName="/xl/worksheets/sheet8.xml" ContentType="application/vnd.openxmlformats-officedocument.spreadsheetml.worksheet+xml"/>
  <Override PartName="/xl/worksheets/sheet7.xml" ContentType="application/vnd.openxmlformats-officedocument.spreadsheetml.worksheet+xml"/>
  <Override PartName="/xl/comments1.xml" ContentType="application/vnd.openxmlformats-officedocument.spreadsheetml.comments+xml"/>
  <Override PartName="/xl/worksheets/sheet4.xml" ContentType="application/vnd.openxmlformats-officedocument.spreadsheetml.worksheet+xml"/>
  <Override PartName="/xl/styles.xml" ContentType="application/vnd.openxmlformats-officedocument.spreadsheetml.styles+xml"/>
  <Override PartName="/xl/sharedStrings.xml" ContentType="application/vnd.openxmlformats-officedocument.spreadsheetml.sharedStrings+xml"/>
  <Override PartName="/xl/theme/theme1.xml" ContentType="application/vnd.openxmlformats-officedocument.theme+xml"/>
  <Override PartName="/xl/worksheets/sheet34.xml" ContentType="application/vnd.openxmlformats-officedocument.spreadsheetml.worksheet+xml"/>
  <Override PartName="/xl/worksheets/sheet32.xml" ContentType="application/vnd.openxmlformats-officedocument.spreadsheetml.worksheet+xml"/>
  <Override PartName="/xl/worksheets/sheet6.xml" ContentType="application/vnd.openxmlformats-officedocument.spreadsheetml.worksheet+xml"/>
  <Override PartName="/xl/worksheets/sheet30.xml" ContentType="application/vnd.openxmlformats-officedocument.spreadsheetml.worksheet+xml"/>
  <Override PartName="/xl/worksheets/sheet29.xml" ContentType="application/vnd.openxmlformats-officedocument.spreadsheetml.worksheet+xml"/>
  <Override PartName="/xl/worksheets/sheet28.xml" ContentType="application/vnd.openxmlformats-officedocument.spreadsheetml.worksheet+xml"/>
  <Override PartName="/xl/worksheets/sheet27.xml" ContentType="application/vnd.openxmlformats-officedocument.spreadsheetml.worksheet+xml"/>
  <Override PartName="/xl/worksheets/sheet26.xml" ContentType="application/vnd.openxmlformats-officedocument.spreadsheetml.worksheet+xml"/>
  <Override PartName="/xl/worksheets/sheet5.xml" ContentType="application/vnd.openxmlformats-officedocument.spreadsheetml.worksheet+xml"/>
  <Override PartName="/xl/worksheets/sheet25.xml" ContentType="application/vnd.openxmlformats-officedocument.spreadsheetml.worksheet+xml"/>
  <Override PartName="/xl/worksheets/sheet23.xml" ContentType="application/vnd.openxmlformats-officedocument.spreadsheetml.worksheet+xml"/>
  <Override PartName="/xl/worksheets/sheet2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worksheets/sheet19.xml" ContentType="application/vnd.openxmlformats-officedocument.spreadsheetml.worksheet+xml"/>
  <Override PartName="/xl/worksheets/sheet18.xml" ContentType="application/vnd.openxmlformats-officedocument.spreadsheetml.worksheet+xml"/>
  <Override PartName="/xl/worksheets/sheet9.xml" ContentType="application/vnd.openxmlformats-officedocument.spreadsheetml.worksheet+xml"/>
  <Override PartName="/xl/worksheets/sheet14.xml" ContentType="application/vnd.openxmlformats-officedocument.spreadsheetml.worksheet+xml"/>
  <Override PartName="/xl/worksheets/sheet12.xml" ContentType="application/vnd.openxmlformats-officedocument.spreadsheetml.worksheet+xml"/>
  <Override PartName="/xl/worksheets/sheet3.xml" ContentType="application/vnd.openxmlformats-officedocument.spreadsheetml.worksheet+xml"/>
  <Override PartName="/xl/worksheets/sheet11.xml" ContentType="application/vnd.openxmlformats-officedocument.spreadsheetml.worksheet+xml"/>
  <Override PartName="/xl/worksheets/sheet24.xml" ContentType="application/vnd.openxmlformats-officedocument.spreadsheetml.worksheet+xml"/>
  <Override PartName="/xl/worksheets/sheet10.xml" ContentType="application/vnd.openxmlformats-officedocument.spreadsheetml.worksheet+xml"/>
  <Override PartName="/xl/worksheets/sheet13.xml" ContentType="application/vnd.openxmlformats-officedocument.spreadsheetml.worksheet+xml"/>
  <Override PartName="/xl/worksheets/sheet1.xml" ContentType="application/vnd.openxmlformats-officedocument.spreadsheetml.worksheet+xml"/>
  <Override PartName="/xl/worksheets/sheet33.xml" ContentType="application/vnd.openxmlformats-officedocument.spreadsheetml.worksheet+xml"/>
  <Override PartName="/xl/workbook.xml" ContentType="application/vnd.openxmlformats-officedocument.spreadsheetml.sheet.main+xml"/>
  <Override PartName="/xl/worksheets/sheet16.xml" ContentType="application/vnd.openxmlformats-officedocument.spreadsheetml.worksheet+xml"/>
  <Override PartName="/xl/worksheets/sheet17.xml" ContentType="application/vnd.openxmlformats-officedocument.spreadsheetml.worksheet+xml"/>
  <Override PartName="/xl/worksheets/sheet15.xml" ContentType="application/vnd.openxmlformats-officedocument.spreadsheetml.worksheet+xml"/>
  <Override PartName="/xl/worksheets/sheet20.xml" ContentType="application/vnd.openxmlformats-officedocument.spreadsheetml.worksheet+xml"/>
  <Override PartName="/xl/worksheets/sheet22.xml" ContentType="application/vnd.openxmlformats-officedocument.spreadsheetml.worksheet+xml"/>
  <Override PartName="/xl/worksheets/sheet31.xml" ContentType="application/vnd.openxmlformats-officedocument.spreadsheetml.worksheet+xml"/>
  <Override PartName="/docProps/core.xml" ContentType="application/vnd.openxmlformats-package.core-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extended-properties" Target="docProps/app.xml"/><Relationship  Id="rId2" Type="http://schemas.openxmlformats.org/package/2006/relationships/metadata/core-properties" Target="docProps/core.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4="http://schemas.microsoft.com/office/spreadsheetml/2009/9/main"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bookViews>
    <workbookView xWindow="360" yWindow="15" windowWidth="20955" windowHeight="9720" activeTab="17"/>
  </bookViews>
  <sheets>
    <sheet name="Synthèse" sheetId="1" state="visible" r:id="rId1"/>
    <sheet name="Echantillon" sheetId="2" state="visible" r:id="rId2"/>
    <sheet name="Backlog" sheetId="3" state="visible" r:id="rId3"/>
    <sheet name="Export Frago (beta)" sheetId="4" state="hidden" r:id="rId4"/>
    <sheet name="Estimations" sheetId="5" state="visible" r:id="rId5"/>
    <sheet name="Résultats" sheetId="6" state="visible" r:id="rId6"/>
    <sheet name="BaseDeCalcul" sheetId="7" state="visible" r:id="rId7"/>
    <sheet name="Paramètres" sheetId="8" state="visible" r:id="rId8"/>
    <sheet name="P01" sheetId="9" state="visible" r:id="rId9"/>
    <sheet name="P02" sheetId="10" state="visible" r:id="rId10"/>
    <sheet name="P03" sheetId="11" state="visible" r:id="rId11"/>
    <sheet name="P04" sheetId="12" state="visible" r:id="rId12"/>
    <sheet name="P05" sheetId="13" state="visible" r:id="rId13"/>
    <sheet name="P06" sheetId="14" state="visible" r:id="rId14"/>
    <sheet name="P07" sheetId="15" state="visible" r:id="rId15"/>
    <sheet name="P08" sheetId="16" state="visible" r:id="rId16"/>
    <sheet name="P09" sheetId="17" state="visible" r:id="rId17"/>
    <sheet name="P10" sheetId="18" state="visible" r:id="rId18"/>
    <sheet name="P11" sheetId="19" state="visible" r:id="rId19"/>
    <sheet name="P12" sheetId="20" state="visible" r:id="rId20"/>
    <sheet name="P13" sheetId="21" state="visible" r:id="rId21"/>
    <sheet name="P14" sheetId="22" state="visible" r:id="rId22"/>
    <sheet name="P15" sheetId="23" state="visible" r:id="rId23"/>
    <sheet name="P16" sheetId="24" state="visible" r:id="rId24"/>
    <sheet name="P17" sheetId="25" state="visible" r:id="rId25"/>
    <sheet name="P18" sheetId="26" state="visible" r:id="rId26"/>
    <sheet name="P19" sheetId="27" state="visible" r:id="rId27"/>
    <sheet name="P20" sheetId="28" state="visible" r:id="rId28"/>
    <sheet name="P21" sheetId="29" state="visible" r:id="rId29"/>
    <sheet name="P22" sheetId="30" state="visible" r:id="rId30"/>
    <sheet name="P23" sheetId="31" state="visible" r:id="rId31"/>
    <sheet name="P24" sheetId="32" state="visible" r:id="rId32"/>
    <sheet name="P25" sheetId="33" state="visible" r:id="rId33"/>
    <sheet name="P26" sheetId="34" state="visible" r:id="rId34"/>
  </sheets>
  <definedNames>
    <definedName name="_xlnm._FilterDatabase" localSheetId="2" hidden="1">Backlog!$C$7:$N$1386</definedName>
    <definedName name="_xlnm._FilterDatabase" localSheetId="5" hidden="1">Résultats!$B$12:$AF$118</definedName>
    <definedName name="_xlnm._FilterDatabase" localSheetId="8" hidden="1">'P01'!$B$11:$L$117</definedName>
    <definedName name="_xlnm._FilterDatabase" localSheetId="9" hidden="1">'P02'!$B$11:$L$117</definedName>
    <definedName name="_xlnm._FilterDatabase" localSheetId="10" hidden="1">'P03'!$B$11:$L$117</definedName>
    <definedName name="_xlnm._FilterDatabase" localSheetId="11" hidden="1">'P04'!$B$11:$L$117</definedName>
    <definedName name="_xlnm._FilterDatabase" localSheetId="12" hidden="1">'P05'!$B$11:$L$117</definedName>
    <definedName name="_xlnm._FilterDatabase" localSheetId="13" hidden="1">'P06'!$B$11:$L$117</definedName>
    <definedName name="_xlnm._FilterDatabase" localSheetId="14" hidden="1">'P07'!$B$11:$L$117</definedName>
    <definedName name="_xlnm._FilterDatabase" localSheetId="15" hidden="1">'P08'!$B$11:$L$117</definedName>
    <definedName name="_xlnm._FilterDatabase" localSheetId="16" hidden="1">'P09'!$B$11:$L$117</definedName>
    <definedName name="_xlnm._FilterDatabase" localSheetId="17" hidden="1">'P10'!$B$11:$L$117</definedName>
    <definedName name="_xlnm._FilterDatabase" localSheetId="18" hidden="1">'P11'!$B$11:$L$117</definedName>
    <definedName name="_xlnm._FilterDatabase" localSheetId="19" hidden="1">'P12'!$B$11:$L$117</definedName>
    <definedName name="_xlnm._FilterDatabase" localSheetId="20" hidden="1">'P13'!$B$11:$L$117</definedName>
    <definedName name="_xlnm._FilterDatabase" localSheetId="21" hidden="1">'P14'!$B$11:$L$117</definedName>
    <definedName name="_xlnm._FilterDatabase" localSheetId="22" hidden="1">'P15'!$B$11:$L$117</definedName>
    <definedName name="_xlnm._FilterDatabase" localSheetId="23" hidden="1">'P16'!$B$11:$L$117</definedName>
    <definedName name="_xlnm._FilterDatabase" localSheetId="24" hidden="1">'P17'!$B$11:$L$117</definedName>
    <definedName name="_xlnm._FilterDatabase" localSheetId="25" hidden="1">'P18'!$B$11:$L$117</definedName>
    <definedName name="_xlnm._FilterDatabase" localSheetId="26" hidden="1">'P19'!$B$11:$L$117</definedName>
    <definedName name="_xlnm._FilterDatabase" localSheetId="27" hidden="1">'P20'!$B$11:$L$117</definedName>
    <definedName name="_xlnm._FilterDatabase" localSheetId="28" hidden="1">'P21'!$B$11:$L$117</definedName>
    <definedName name="_xlnm._FilterDatabase" localSheetId="29" hidden="1">'P22'!$B$11:$L$117</definedName>
    <definedName name="_xlnm._FilterDatabase" localSheetId="30" hidden="1">'P23'!$B$11:$L$117</definedName>
    <definedName name="_xlnm._FilterDatabase" localSheetId="31" hidden="1">'P24'!$B$11:$L$117</definedName>
    <definedName name="_xlnm._FilterDatabase" localSheetId="32" hidden="1">'P25'!$B$11:$L$117</definedName>
    <definedName name="_xlnm._FilterDatabase" localSheetId="33" hidden="1">'P26'!$B$11:$L$117</definedName>
    <definedName name="_xlnm._FilterDatabase" localSheetId="2" hidden="1">Backlog!$C$7:$N$1386</definedName>
    <definedName name="_xlnm._FilterDatabase" localSheetId="5" hidden="1">Résultats!$B$12:$AF$118</definedName>
    <definedName name="_xlnm._FilterDatabase" localSheetId="8" hidden="1">'P01'!$B$11:$L$117</definedName>
    <definedName name="_xlnm._FilterDatabase" localSheetId="9" hidden="1">'P02'!$B$11:$L$117</definedName>
    <definedName name="_xlnm._FilterDatabase" localSheetId="10" hidden="1">'P03'!$B$11:$L$117</definedName>
    <definedName name="_xlnm._FilterDatabase" localSheetId="11" hidden="1">'P04'!$B$11:$L$117</definedName>
    <definedName name="_xlnm._FilterDatabase" localSheetId="12" hidden="1">'P05'!$B$11:$L$117</definedName>
    <definedName name="_xlnm._FilterDatabase" localSheetId="13" hidden="1">'P06'!$B$11:$L$117</definedName>
    <definedName name="_xlnm._FilterDatabase" localSheetId="14" hidden="1">'P07'!$B$11:$L$117</definedName>
    <definedName name="_xlnm._FilterDatabase" localSheetId="15" hidden="1">'P08'!$B$11:$L$117</definedName>
    <definedName name="_xlnm._FilterDatabase" localSheetId="16" hidden="1">'P09'!$B$11:$L$117</definedName>
    <definedName name="_xlnm._FilterDatabase" localSheetId="17" hidden="1">'P10'!$B$11:$L$117</definedName>
    <definedName name="_xlnm._FilterDatabase" localSheetId="18" hidden="1">'P11'!$B$11:$L$117</definedName>
    <definedName name="_xlnm._FilterDatabase" localSheetId="19" hidden="1">'P12'!$B$11:$L$117</definedName>
    <definedName name="_xlnm._FilterDatabase" localSheetId="20" hidden="1">'P13'!$B$11:$L$117</definedName>
    <definedName name="_xlnm._FilterDatabase" localSheetId="21" hidden="1">'P14'!$B$11:$L$117</definedName>
    <definedName name="_xlnm._FilterDatabase" localSheetId="22" hidden="1">'P15'!$B$11:$L$117</definedName>
    <definedName name="_xlnm._FilterDatabase" localSheetId="23" hidden="1">'P16'!$B$11:$L$117</definedName>
    <definedName name="_xlnm._FilterDatabase" localSheetId="24" hidden="1">'P17'!$B$11:$L$117</definedName>
    <definedName name="_xlnm._FilterDatabase" localSheetId="25" hidden="1">'P18'!$B$11:$L$117</definedName>
    <definedName name="_xlnm._FilterDatabase" localSheetId="26" hidden="1">'P19'!$B$11:$L$117</definedName>
    <definedName name="_xlnm._FilterDatabase" localSheetId="27" hidden="1">'P20'!$B$11:$L$117</definedName>
    <definedName name="_xlnm._FilterDatabase" localSheetId="28" hidden="1">'P21'!$B$11:$L$117</definedName>
    <definedName name="_xlnm._FilterDatabase" localSheetId="29" hidden="1">'P22'!$B$11:$L$117</definedName>
    <definedName name="_xlnm._FilterDatabase" localSheetId="30" hidden="1">'P23'!$B$11:$L$117</definedName>
    <definedName name="_xlnm._FilterDatabase" localSheetId="31" hidden="1">'P24'!$B$11:$L$117</definedName>
    <definedName name="_xlnm._FilterDatabase" localSheetId="32" hidden="1">'P25'!$B$11:$L$117</definedName>
    <definedName name="_xlnm._FilterDatabase" localSheetId="33" hidden="1">'P26'!$B$11:$L$117</definedName>
  </definedNames>
  <calcPr/>
  <extLst>
    <ext xmlns:x15="http://schemas.microsoft.com/office/spreadsheetml/2010/11/main" uri="{D0CA8CA8-9F24-4464-BF8E-62219DCF47F9}"/>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E3" authorId="0">
      <text>
        <r>
          <rPr>
            <sz val="9"/>
            <rFont val="Tahoma"/>
          </rPr>
          <t xml:space="preserve">(basé sur la liste de la DINUM) https://design.numerique.gouv.fr/outils/audit-rapide/</t>
        </r>
      </text>
    </comment>
  </commentList>
</comments>
</file>

<file path=xl/sharedStrings.xml><?xml version="1.0" encoding="utf-8"?>
<sst xmlns="http://schemas.openxmlformats.org/spreadsheetml/2006/main" count="592" uniqueCount="592">
  <si>
    <t xml:space="preserve">Taux de conformité (référence légale) :</t>
  </si>
  <si>
    <t xml:space="preserve">Conformité par page</t>
  </si>
  <si>
    <t xml:space="preserve">Conformité moyenne par page (information facultative)  :</t>
  </si>
  <si>
    <t>Conformité</t>
  </si>
  <si>
    <t xml:space="preserve">d             </t>
  </si>
  <si>
    <t>Résultats</t>
  </si>
  <si>
    <t>TotalApp</t>
  </si>
  <si>
    <t>c</t>
  </si>
  <si>
    <t>A</t>
  </si>
  <si>
    <t>nc</t>
  </si>
  <si>
    <t>na</t>
  </si>
  <si>
    <t>d</t>
  </si>
  <si>
    <t xml:space="preserve">Conformité pour chaque niveau</t>
  </si>
  <si>
    <t xml:space="preserve">Conformité RGAA4</t>
  </si>
  <si>
    <t>nt</t>
  </si>
  <si>
    <t>AA</t>
  </si>
  <si>
    <t xml:space="preserve"> Nombre de non conformitées relevées</t>
  </si>
  <si>
    <t>AAA</t>
  </si>
  <si>
    <t xml:space="preserve">Nombre TOTAL</t>
  </si>
  <si>
    <t xml:space="preserve">Badge numérique responsable</t>
  </si>
  <si>
    <t xml:space="preserve">GRILLE D'ÉVALUATION Accessibilité - Audit RGAA </t>
  </si>
  <si>
    <t>4.1.2</t>
  </si>
  <si>
    <t xml:space="preserve">Portail citoyen - 10/2024 - LEMAN Ludovic</t>
  </si>
  <si>
    <t xml:space="preserve">N° page</t>
  </si>
  <si>
    <t xml:space="preserve">Titre de la page</t>
  </si>
  <si>
    <t>URL</t>
  </si>
  <si>
    <t xml:space="preserve">Principaux éléments représentatifs</t>
  </si>
  <si>
    <t xml:space="preserve">Paramètres rentrés ou commentaires
(si besoin, reprendre le chemin depuis la page d'accueil)</t>
  </si>
  <si>
    <t>P01</t>
  </si>
  <si>
    <t xml:space="preserve">Page d'accueil</t>
  </si>
  <si>
    <t>https://portail-larochelle.test.entrouvert.org/demarches/</t>
  </si>
  <si>
    <t>P02</t>
  </si>
  <si>
    <t xml:space="preserve">Page accessibilité </t>
  </si>
  <si>
    <t>https://portail-larochelle.test.entrouvert.org/liens-footer/accessibilite/</t>
  </si>
  <si>
    <t>P03</t>
  </si>
  <si>
    <t xml:space="preserve">Mentions légales</t>
  </si>
  <si>
    <t>https://portail-larochelle.test.entrouvert.org/liens-footer/mentions-legales/</t>
  </si>
  <si>
    <t>P04</t>
  </si>
  <si>
    <t>Aide</t>
  </si>
  <si>
    <t>https://portail-larochelle.test.entrouvert.org/aide/</t>
  </si>
  <si>
    <t>P05</t>
  </si>
  <si>
    <t>Connexion</t>
  </si>
  <si>
    <t>https://connexion-larochelle.test.entrouvert.org/login/?nonce=_0DC01D458CED32F23A64CDA251907A6D&amp;next=/idp/saml2/continue%3Fnonce%3D_0DC01D458CED32F23A64CDA251907A6D</t>
  </si>
  <si>
    <t>P06</t>
  </si>
  <si>
    <t xml:space="preserve">Démarches "Signalement" </t>
  </si>
  <si>
    <t>https://portail-larochelle.test.entrouvert.org/demarches/signalements/</t>
  </si>
  <si>
    <t>P07</t>
  </si>
  <si>
    <t xml:space="preserve">Mon profil</t>
  </si>
  <si>
    <t>https://connexion-larochelle.test.entrouvert.org/accounts/</t>
  </si>
  <si>
    <t>P08</t>
  </si>
  <si>
    <t xml:space="preserve">Page editorial type</t>
  </si>
  <si>
    <t>https://portail-larochelle.test.entrouvert.org/a-propos/page-editoriale-type/</t>
  </si>
  <si>
    <t>P09</t>
  </si>
  <si>
    <t xml:space="preserve">Page formulaire type</t>
  </si>
  <si>
    <t>https://demarches-larochelle.test.entrouvert.org/old-temp/modele-de-formulaire-avec-tous-les-champs/</t>
  </si>
  <si>
    <t>P10</t>
  </si>
  <si>
    <t xml:space="preserve">Page Mes demandes</t>
  </si>
  <si>
    <t>https://portail-larochelle.test.entrouvert.org/mon-espace/mes-demandes/</t>
  </si>
  <si>
    <t>P11</t>
  </si>
  <si>
    <t xml:space="preserve">Démarche Espaces verts et naturels</t>
  </si>
  <si>
    <t>https://demarches-larochelle.test.entrouvert.org/signalements/arbres-espaces-verts-naturels-aires-de-jeux/?cancelurl=https%3A//portail-larochelle.test.entrouvert.org/demarches/signalements/</t>
  </si>
  <si>
    <t>P12</t>
  </si>
  <si>
    <t xml:space="preserve">Résumé de la demande</t>
  </si>
  <si>
    <t>https://demarches-larochelle.test.entrouvert.org/signalements/proprete-urbaine/118/</t>
  </si>
  <si>
    <t>P13</t>
  </si>
  <si>
    <t xml:space="preserve">Changer le mots de passe</t>
  </si>
  <si>
    <t>https://connexion-larochelle.test.entrouvert.org/accounts/password/change/</t>
  </si>
  <si>
    <t>P14</t>
  </si>
  <si>
    <t>P15</t>
  </si>
  <si>
    <t>P16</t>
  </si>
  <si>
    <t>P17</t>
  </si>
  <si>
    <t>P18</t>
  </si>
  <si>
    <t>P19</t>
  </si>
  <si>
    <t>P20</t>
  </si>
  <si>
    <t>P21</t>
  </si>
  <si>
    <t>P22</t>
  </si>
  <si>
    <t>P23</t>
  </si>
  <si>
    <t>P24</t>
  </si>
  <si>
    <t>P25</t>
  </si>
  <si>
    <t>P26</t>
  </si>
  <si>
    <t>Récurrence</t>
  </si>
  <si>
    <t xml:space="preserve">Charge [heures ou € estimée) par metier concerné</t>
  </si>
  <si>
    <t>Criticité</t>
  </si>
  <si>
    <t>Thématique</t>
  </si>
  <si>
    <t xml:space="preserve">ligne critère</t>
  </si>
  <si>
    <t>Critère</t>
  </si>
  <si>
    <t>Page</t>
  </si>
  <si>
    <t xml:space="preserve">niveau
WCAG</t>
  </si>
  <si>
    <t xml:space="preserve">Critères essentiels (basé sur la liste de la DINUM)</t>
  </si>
  <si>
    <t>Récurence</t>
  </si>
  <si>
    <t xml:space="preserve">Indicateur de priorité</t>
  </si>
  <si>
    <t xml:space="preserve">facilité de correction</t>
  </si>
  <si>
    <t xml:space="preserve">nombre d'occurrence du critère</t>
  </si>
  <si>
    <t>Description</t>
  </si>
  <si>
    <t>Commentaire</t>
  </si>
  <si>
    <t>dev</t>
  </si>
  <si>
    <t>design</t>
  </si>
  <si>
    <t>contribution</t>
  </si>
  <si>
    <t>configuration</t>
  </si>
  <si>
    <t xml:space="preserve">autre (presta, etc.)</t>
  </si>
  <si>
    <t xml:space="preserve">charge totale</t>
  </si>
  <si>
    <t>IMAGES</t>
  </si>
  <si>
    <t>CADRES</t>
  </si>
  <si>
    <t>COULEURS</t>
  </si>
  <si>
    <t>MULTIMÉDIA</t>
  </si>
  <si>
    <t>TABLEAUX</t>
  </si>
  <si>
    <t>LIENS</t>
  </si>
  <si>
    <t>SCRIPTS</t>
  </si>
  <si>
    <t xml:space="preserve">ÉLÉMENTS OBLIGATOIRES</t>
  </si>
  <si>
    <t>STRUCTURATION</t>
  </si>
  <si>
    <t>PRÉSENTATION</t>
  </si>
  <si>
    <t>FORMULAIRES</t>
  </si>
  <si>
    <t>NAVIGATION</t>
  </si>
  <si>
    <t>CONSULTATION</t>
  </si>
  <si>
    <t>Thématiques</t>
  </si>
  <si>
    <t>Critères</t>
  </si>
  <si>
    <t>1</t>
  </si>
  <si>
    <t>2</t>
  </si>
  <si>
    <t>3</t>
  </si>
  <si>
    <t>4</t>
  </si>
  <si>
    <t>5</t>
  </si>
  <si>
    <t>6</t>
  </si>
  <si>
    <t>7</t>
  </si>
  <si>
    <t>8</t>
  </si>
  <si>
    <t>9</t>
  </si>
  <si>
    <t>10</t>
  </si>
  <si>
    <t>11</t>
  </si>
  <si>
    <t>12</t>
  </si>
  <si>
    <t>13</t>
  </si>
  <si>
    <t>14</t>
  </si>
  <si>
    <t xml:space="preserve">Charge en fonction de la facilité de correction</t>
  </si>
  <si>
    <t xml:space="preserve">Charge en fonction de l'impact sur le % de conformité</t>
  </si>
  <si>
    <t xml:space="preserve">Charge en fonction de la criticité</t>
  </si>
  <si>
    <t xml:space="preserve">nombre de critères NC</t>
  </si>
  <si>
    <t>simple</t>
  </si>
  <si>
    <t>moyen</t>
  </si>
  <si>
    <t xml:space="preserve">1 à 5</t>
  </si>
  <si>
    <t>complexe</t>
  </si>
  <si>
    <t xml:space="preserve">plus de 5</t>
  </si>
  <si>
    <t>??</t>
  </si>
  <si>
    <t xml:space="preserve">RGAA 4.1 2021  - Synthèse par page</t>
  </si>
  <si>
    <t>N°</t>
  </si>
  <si>
    <r>
      <rPr>
        <sz val="10"/>
        <color theme="1"/>
        <rFont val="Barlow Condensed"/>
      </rPr>
      <t xml:space="preserve">Correspondance </t>
    </r>
    <r>
      <rPr>
        <b/>
        <sz val="10"/>
        <color theme="1"/>
        <rFont val="Barlow Condensed"/>
      </rPr>
      <t xml:space="preserve">WCAG mini</t>
    </r>
  </si>
  <si>
    <t xml:space="preserve">Critères WCAG associés</t>
  </si>
  <si>
    <t xml:space="preserve">Critères essentiels</t>
  </si>
  <si>
    <t>Recommandation</t>
  </si>
  <si>
    <t>Commentaires</t>
  </si>
  <si>
    <t xml:space="preserve">Total de critères respectés</t>
  </si>
  <si>
    <t xml:space="preserve">Total de critères non respectés</t>
  </si>
  <si>
    <t xml:space="preserve">Total de critères non applicable</t>
  </si>
  <si>
    <t xml:space="preserve">Total de critères non testés</t>
  </si>
  <si>
    <t xml:space="preserve">Conformité niveau A</t>
  </si>
  <si>
    <t xml:space="preserve">Conformité niveau AA</t>
  </si>
  <si>
    <t xml:space="preserve">Conformité niveau AAA</t>
  </si>
  <si>
    <t xml:space="preserve">Conformité RGAA</t>
  </si>
  <si>
    <t>1.1</t>
  </si>
  <si>
    <t xml:space="preserve">1.1.1 Non-text Content (A).</t>
  </si>
  <si>
    <t>x</t>
  </si>
  <si>
    <t xml:space="preserve">Chaque image porteuse d’information a-t-elle une alternative textuelle ?</t>
  </si>
  <si>
    <t>1.2</t>
  </si>
  <si>
    <t xml:space="preserve">1.1.1 Non-text Content (A), 4.1.2 Name, Role, Value (A).</t>
  </si>
  <si>
    <t xml:space="preserve">Chaque image de décoration est-elle correctement ignorée par les technologies d’assistance ?</t>
  </si>
  <si>
    <t>1.3</t>
  </si>
  <si>
    <t xml:space="preserve">Pour chaque image porteuse d’information ayant une alternative textuelle, cette alternative est-elle pertinente (hors cas particuliers) ?</t>
  </si>
  <si>
    <t>1.4</t>
  </si>
  <si>
    <t xml:space="preserve">Pour chaque image utilisée comme CAPTCHA ou comme image-test, ayant une alternative textuelle, cette alternative permet-elle d’identifier la nature et la fonction de l’image ?</t>
  </si>
  <si>
    <t>1.5</t>
  </si>
  <si>
    <t xml:space="preserve">Pour chaque image utilisée comme CAPTCHA, une solution d’accès alternatif au contenu ou à la fonction du CAPTCHA est-elle présente ?</t>
  </si>
  <si>
    <t>1.6</t>
  </si>
  <si>
    <t xml:space="preserve">Chaque image porteuse d’information a-t-elle, si nécessaire, une description détaillée ?</t>
  </si>
  <si>
    <t>1.7</t>
  </si>
  <si>
    <t xml:space="preserve">Pour chaque image porteuse d’information ayant une description détaillée, cette description est-elle pertinente ?</t>
  </si>
  <si>
    <t>1.8</t>
  </si>
  <si>
    <t xml:space="preserve">1.4.5 Images of Text (AA).</t>
  </si>
  <si>
    <t xml:space="preserve">Chaque image texte porteuse d’information, en l’absence d’un mécanisme de remplacement, doit si possible être remplacée par du texte stylé. Cette règle est-elle respectée (hors cas particuliers) ?</t>
  </si>
  <si>
    <t>1.9</t>
  </si>
  <si>
    <t xml:space="preserve">Chaque légende d’image est-elle, si nécessaire, correctement reliée à l’image correspondante ?</t>
  </si>
  <si>
    <t>2.1</t>
  </si>
  <si>
    <t xml:space="preserve">4.1.2 Name, Role, Value (A).</t>
  </si>
  <si>
    <t xml:space="preserve">Chaque cadre a-t-il un titre de cadre ?</t>
  </si>
  <si>
    <t>2.2</t>
  </si>
  <si>
    <t xml:space="preserve">Pour chaque cadre ayant un titre de cadre, ce titre de cadre est-il pertinent ?</t>
  </si>
  <si>
    <t>3.1</t>
  </si>
  <si>
    <t xml:space="preserve">1.3.1 Info and Relationships (A), 1.4.1 Use of color (A).</t>
  </si>
  <si>
    <t xml:space="preserve">Dans chaque page web, l’information ne doit pas être donnée uniquement par la couleur. Cette règle est-elle respectée ?</t>
  </si>
  <si>
    <t>3.2</t>
  </si>
  <si>
    <t xml:space="preserve">1.4.3 Contrast (Minimum) (AA).</t>
  </si>
  <si>
    <t xml:space="preserve">Dans chaque page web, le contraste entre la couleur du texte et la couleur de son arrière-plan est-il suffisamment élevé (hors cas particuliers) ?</t>
  </si>
  <si>
    <t>3.3</t>
  </si>
  <si>
    <t xml:space="preserve">1.4.11 Non-text Contrast (AA).</t>
  </si>
  <si>
    <t xml:space="preserve">Dans chaque page web, les couleurs utilisées dans les composants d’interface ou les éléments graphiques porteurs d’informations sont-elles suffisamment contrastées (hors cas particuliers) ?</t>
  </si>
  <si>
    <t>4.1</t>
  </si>
  <si>
    <t xml:space="preserve">1.2.1 Audio-only and Video-only (Prerecorded) (A), 1.2.3 Audio Description and Media Alternative (Prerecorded) (A).</t>
  </si>
  <si>
    <t xml:space="preserve">Chaque média temporel pré-enregistré a-t-il, si nécessaire, une transcription textuelle ou une audiodescription (hors cas particuliers) ?</t>
  </si>
  <si>
    <t>4.2</t>
  </si>
  <si>
    <t xml:space="preserve">Pour chaque média temporel pré-enregistré ayant une transcription textuelle ou une audiodescription synchronisée, celles-ci sont-elles pertinentes (hors cas particuliers) ?</t>
  </si>
  <si>
    <t>4.3</t>
  </si>
  <si>
    <t xml:space="preserve">1.2.2 Captions (Prerecorded) (A).</t>
  </si>
  <si>
    <t xml:space="preserve">Chaque média temporel synchronisé pré-enregistré a-t-il, si nécessaire, des sous-titres synchronisés (hors cas particuliers) ?</t>
  </si>
  <si>
    <t>4.4</t>
  </si>
  <si>
    <t xml:space="preserve">Pour chaque média temporel synchronisé pré-enregistré ayant des sous-titres synchronisés, ces sous-titres sont-ils pertinents ?</t>
  </si>
  <si>
    <t>4.5</t>
  </si>
  <si>
    <t xml:space="preserve">1.2.5 Audio Description (Prerecorded) (AA).</t>
  </si>
  <si>
    <t xml:space="preserve">Chaque média temporel pré-enregistré a-t-il, si nécessaire, une audiodescription synchronisée (hors cas particuliers) ?</t>
  </si>
  <si>
    <t>4.6</t>
  </si>
  <si>
    <t xml:space="preserve">Pour chaque média temporel pré-enregistré ayant une audiodescription synchronisée, celle-ci est-elle pertinente ?</t>
  </si>
  <si>
    <t>4.7</t>
  </si>
  <si>
    <t xml:space="preserve">Chaque média temporel est-il clairement identifiable (hors cas particuliers) ?</t>
  </si>
  <si>
    <t>4.8</t>
  </si>
  <si>
    <t xml:space="preserve">Chaque média non temporel a-t-il, si nécessaire, une alternative (hors cas particuliers) ?</t>
  </si>
  <si>
    <t>4.9</t>
  </si>
  <si>
    <t xml:space="preserve">Pour chaque média non temporel ayant une alternative, cette alternative est-elle pertinente ?</t>
  </si>
  <si>
    <t>4.10</t>
  </si>
  <si>
    <t xml:space="preserve">1.4.2 Audio Control (A).</t>
  </si>
  <si>
    <t xml:space="preserve">Chaque son déclenché automatiquement est-il contrôlable par l’utilisateur ?</t>
  </si>
  <si>
    <t>4.11</t>
  </si>
  <si>
    <t xml:space="preserve">2.1.1 Keyboard (A), 2.1.2 No Keyboard Trap (A).</t>
  </si>
  <si>
    <t xml:space="preserve">La consultation de chaque média temporel est-elle, si nécessaire, contrôlable par le clavier et tout dispositif de pointage ?</t>
  </si>
  <si>
    <t>4.12</t>
  </si>
  <si>
    <t xml:space="preserve">La consultation de chaque média non temporel est-elle contrôlable par le clavier et tout dispositif de pointage ?</t>
  </si>
  <si>
    <t>4.13</t>
  </si>
  <si>
    <t xml:space="preserve">Chaque média temporel et non temporel est-il compatible avec les technologies d’assistance (hors cas particuliers) ?</t>
  </si>
  <si>
    <t>5.1</t>
  </si>
  <si>
    <t xml:space="preserve">1.3.1 Info and Relationships (A).</t>
  </si>
  <si>
    <t xml:space="preserve">Chaque tableau de données complexe a-t-il un résumé ?</t>
  </si>
  <si>
    <t>5.2</t>
  </si>
  <si>
    <t xml:space="preserve">Pour chaque tableau de données complexe ayant un résumé, celui-ci est-il pertinent ?</t>
  </si>
  <si>
    <t>5.3</t>
  </si>
  <si>
    <t xml:space="preserve">1.3.2 Meaningful Sequence (A), 4.1.2 Name, Role, Value (A).</t>
  </si>
  <si>
    <t xml:space="preserve">Pour chaque tableau de mise en forme, le contenu linéarisé reste-t-il compréhensible ?</t>
  </si>
  <si>
    <t>5.4</t>
  </si>
  <si>
    <t xml:space="preserve">Pour chaque tableau de données ayant un titre, le titre est-il correctement associé au tableau de données ?</t>
  </si>
  <si>
    <t>5.5</t>
  </si>
  <si>
    <t xml:space="preserve">Pour chaque tableau de données ayant un titre, celui-ci est-il pertinent ?</t>
  </si>
  <si>
    <t>5.6</t>
  </si>
  <si>
    <t xml:space="preserve">Pour chaque tableau de données, chaque en-tête de colonne et chaque en-tête de ligne sont-ils correctement déclarés ?</t>
  </si>
  <si>
    <t>5.7</t>
  </si>
  <si>
    <t xml:space="preserve">Pour chaque tableau de données, la technique appropriée permettant d’associer chaque cellule avec ses en-têtes est-elle utilisée (hors cas particuliers) ?</t>
  </si>
  <si>
    <t>5.8</t>
  </si>
  <si>
    <t xml:space="preserve">Chaque tableau de mise en forme ne doit pas utiliser d’éléments propres aux tableaux de données. Cette règle est-elle respectée ?</t>
  </si>
  <si>
    <t>6.1</t>
  </si>
  <si>
    <t xml:space="preserve">1.1.1 Non-text Content (A), 2.4.4 Link Purpose (In Context) (A), 2.5.3 Label in Name (A).</t>
  </si>
  <si>
    <t xml:space="preserve">Chaque lien est-il explicite (hors cas particuliers) ?</t>
  </si>
  <si>
    <t>6.2</t>
  </si>
  <si>
    <t xml:space="preserve">1.1.1 Non-text Content (A), 2.4.4 Link Purpose (In Context) (A).</t>
  </si>
  <si>
    <t xml:space="preserve">Dans chaque page web, chaque lien a-t-il un intitulé ?</t>
  </si>
  <si>
    <t>7.1</t>
  </si>
  <si>
    <t xml:space="preserve">2.5.3 Label in Name (A), 4.1.2 Name, Role, Value (A).</t>
  </si>
  <si>
    <t xml:space="preserve">Chaque script est-il, si nécessaire, compatible avec les technologies d’assistance ?</t>
  </si>
  <si>
    <t>7.2</t>
  </si>
  <si>
    <t xml:space="preserve">Pour chaque script ayant une alternative, cette alternative est-elle pertinente ?</t>
  </si>
  <si>
    <t>7.3</t>
  </si>
  <si>
    <t xml:space="preserve">1.3.1 Info and Relationships (A), 2.1.1 Keyboard (A), 2.4.7 Focus Visible (AA).</t>
  </si>
  <si>
    <t xml:space="preserve">Chaque script est-il contrôlable par le clavier et par tout dispositif de pointage (hors cas particuliers) ?</t>
  </si>
  <si>
    <t>7.4</t>
  </si>
  <si>
    <t xml:space="preserve">3.2.1 On Focus (A), 3.2.2 On Input (A).</t>
  </si>
  <si>
    <t xml:space="preserve">Pour chaque script qui initie un changement de contexte, l’utilisateur est-il averti ou en a-t-il le contrôle ?</t>
  </si>
  <si>
    <t>7.5</t>
  </si>
  <si>
    <t xml:space="preserve">4.1.3 Status Messages (AA).</t>
  </si>
  <si>
    <t xml:space="preserve">Dans chaque page web, les messages de statut sont-ils correctement restitués par les technologies d’assistance ?</t>
  </si>
  <si>
    <t>8.1</t>
  </si>
  <si>
    <t xml:space="preserve">4.1.1 Parsing (A).</t>
  </si>
  <si>
    <t xml:space="preserve">Chaque page web est-elle définie par un type de document ?</t>
  </si>
  <si>
    <t>8.2</t>
  </si>
  <si>
    <t xml:space="preserve">4.1.1 Parsing (A), 4.1.2 Name, Role, Value (A).</t>
  </si>
  <si>
    <t xml:space="preserve">Pour chaque page web, le code source généré est-il valide selon le type de document spécifié ?</t>
  </si>
  <si>
    <t>8.3</t>
  </si>
  <si>
    <t xml:space="preserve">3.1.1 Language of Page (A).</t>
  </si>
  <si>
    <t xml:space="preserve">Dans chaque page web, la langue par défaut est-elle présente ?</t>
  </si>
  <si>
    <t>8.4</t>
  </si>
  <si>
    <t xml:space="preserve">Pour chaque page web ayant une langue par défaut, le code de langue est-il pertinent ?</t>
  </si>
  <si>
    <t>8.5</t>
  </si>
  <si>
    <t xml:space="preserve">2.4.2 Page Titled (A).</t>
  </si>
  <si>
    <t xml:space="preserve">Chaque page web a-t-elle un titre de page ?</t>
  </si>
  <si>
    <t>8.6</t>
  </si>
  <si>
    <t xml:space="preserve">Pour chaque page web ayant un titre de page, ce titre est-il pertinent ?</t>
  </si>
  <si>
    <t>8.7</t>
  </si>
  <si>
    <t xml:space="preserve">3.1.2 Language of Parts (AA).</t>
  </si>
  <si>
    <t xml:space="preserve">Dans chaque page web, chaque changement de langue est-il indiqué dans le code source (hors cas particuliers) ?</t>
  </si>
  <si>
    <t>8.8</t>
  </si>
  <si>
    <t xml:space="preserve">Dans chaque page web, le code de langue de chaque changement de langue est-il valide et pertinent ?</t>
  </si>
  <si>
    <t>8.9</t>
  </si>
  <si>
    <t xml:space="preserve">Dans chaque page web, les balises ne doivent pas être utilisées uniquement à des fins de présentation. Cette règle est-elle respectée ?</t>
  </si>
  <si>
    <t>8.10</t>
  </si>
  <si>
    <t xml:space="preserve">1.3.2 Meaningful Sequence (A).</t>
  </si>
  <si>
    <t xml:space="preserve">Dans chaque page web, les changements du sens de lecture sont-ils signalés ?</t>
  </si>
  <si>
    <t>9.1</t>
  </si>
  <si>
    <t xml:space="preserve">1.3.1 Info and Relationships (A), 2.4.1 Bypass Block (A), 2.4.6 Headings and Labels (AA), 4.1.2 Name, Role, Value (A).</t>
  </si>
  <si>
    <t xml:space="preserve">Dans chaque page web, l’information est-elle structurée par l’utilisation appropriée de titres ?</t>
  </si>
  <si>
    <t>9.2</t>
  </si>
  <si>
    <t xml:space="preserve">Dans chaque page web, la structure du document est-elle cohérente (hors cas particuliers) ?</t>
  </si>
  <si>
    <t>9.3</t>
  </si>
  <si>
    <t xml:space="preserve">Dans chaque page web, chaque liste est-elle correctement structurée ?</t>
  </si>
  <si>
    <t>9.4</t>
  </si>
  <si>
    <t xml:space="preserve">Dans chaque page web, chaque citation est-elle correctement indiquée ?</t>
  </si>
  <si>
    <t>10.1</t>
  </si>
  <si>
    <t xml:space="preserve">1.3.1 Info and Relationships (A), 1.3.2 Meaningful Sequence (A).</t>
  </si>
  <si>
    <t xml:space="preserve">Dans le site web, des feuilles de styles sont-elles utilisées pour contrôler la présentation de l’information ?</t>
  </si>
  <si>
    <t>10.2</t>
  </si>
  <si>
    <t xml:space="preserve">1.1.1 Non-text Content (A), 1.3.1 Info and Relationships (A).</t>
  </si>
  <si>
    <t xml:space="preserve">Dans chaque page web, le contenu visible porteur d’information reste-t-il présent lorsque les feuilles de styles sont désactivées ?</t>
  </si>
  <si>
    <t>10.3</t>
  </si>
  <si>
    <t xml:space="preserve">1.3.2 Meaningful Sequence (A), 2.4.3 Focus Order (A).</t>
  </si>
  <si>
    <t xml:space="preserve">Dans chaque page web, l’information reste-t-elle compréhensible lorsque les feuilles de styles sont désactivées ?</t>
  </si>
  <si>
    <t>10.4</t>
  </si>
  <si>
    <t xml:space="preserve">1.4.4 Resize Text (AA).</t>
  </si>
  <si>
    <t xml:space="preserve">Dans chaque page web, le texte reste-t-il lisible lorsque la taille des caractères est augmentée jusqu’à 200%, au moins (hors cas particuliers) ?</t>
  </si>
  <si>
    <t>10.5</t>
  </si>
  <si>
    <t xml:space="preserve">Dans chaque page web, les déclarations CSS de couleurs de fond d’élément et de police sont-elles correctement utilisées ?</t>
  </si>
  <si>
    <t>10.6</t>
  </si>
  <si>
    <t xml:space="preserve">1.4.1 Use of Color (A).</t>
  </si>
  <si>
    <t xml:space="preserve">Dans chaque page web, chaque lien dont la nature n’est pas évidente est-il visible par rapport au texte environnant ?</t>
  </si>
  <si>
    <t>10.7</t>
  </si>
  <si>
    <t xml:space="preserve">1.4.1 Use of Color (A), 2.4.7 Focus Visible (AA).</t>
  </si>
  <si>
    <t xml:space="preserve">Dans chaque page web, pour chaque élément recevant le focus, la prise de focus est-elle visible ?</t>
  </si>
  <si>
    <t>10.8</t>
  </si>
  <si>
    <t xml:space="preserve">1.3.2 Meaningful Sequence (A), 4.1.2 Name, Role, Value.</t>
  </si>
  <si>
    <t xml:space="preserve">Pour chaque page web, les contenus cachés ont-ils vocation à être ignorés par les technologies d’assistance ?</t>
  </si>
  <si>
    <t>10.9</t>
  </si>
  <si>
    <t xml:space="preserve">1.3.3 Sensory Characteristics (A), 1.4.1 Use of Color (A).</t>
  </si>
  <si>
    <t xml:space="preserve">Dans chaque page web, l’information ne doit pas être donnée uniquement par la forme, taille ou position. Cette règle est-elle respectée ?</t>
  </si>
  <si>
    <t>10.10</t>
  </si>
  <si>
    <t xml:space="preserve">Dans chaque page web, l’information ne doit pas être donnée par la forme, taille ou position uniquement. Cette règle est-elle implémentée de façon pertinente ?</t>
  </si>
  <si>
    <t>10.11</t>
  </si>
  <si>
    <t xml:space="preserve">1.4.10 Reflow (AA).</t>
  </si>
  <si>
    <t xml:space="preserve">Pour chaque page web, les contenus peuvent-ils être présentés sans perte d’information ou de fonctionnalité et sans avoir recours soit à un défilement vertical pour une fenêtre ayant une hauteur de 256 px, soit à un défilement horizontal pour une fenêtre ayant une largeur de 320 px (hors cas particuliers) ?</t>
  </si>
  <si>
    <t>10.12</t>
  </si>
  <si>
    <t xml:space="preserve">1.4.12 Text Spacing (AA).</t>
  </si>
  <si>
    <t xml:space="preserve">Dans chaque page web, les propriétés d’espacement du texte peuvent-elles être redéfinies par l’utilisateur sans perte de contenu ou de fonctionnalité (hors cas particuliers) ?</t>
  </si>
  <si>
    <t>10.13</t>
  </si>
  <si>
    <t xml:space="preserve">1.4.13 Content on Hover or Focus (AA).</t>
  </si>
  <si>
    <t xml:space="preserve">Dans chaque page web, les contenus additionnels apparaissant à la prise de focus ou au survol d’un composant d’interface sont-ils contrôlables par l’utilisateur (hors cas particuliers) ?</t>
  </si>
  <si>
    <t>10.14</t>
  </si>
  <si>
    <t xml:space="preserve">2.1.1 Keyboard (A).</t>
  </si>
  <si>
    <t xml:space="preserve">Dans chaque page web, les contenus additionnels apparaissant via les styles CSS uniquement peuvent-ils être rendus visibles au clavier et par tout dispositif de pointage ?</t>
  </si>
  <si>
    <t>11.1</t>
  </si>
  <si>
    <t xml:space="preserve">1.3.1 Info and Relationships (A), 2.4.6 Headings and Labels (AA), 3.3.2 Labels or Instructions (AA), 4.1.2 Name, Role, Value (A).</t>
  </si>
  <si>
    <t xml:space="preserve">Chaque champ de formulaire a-t-il une étiquette ?</t>
  </si>
  <si>
    <t>11.2</t>
  </si>
  <si>
    <t xml:space="preserve">2.4.6 Headings and Labels (AA), 2.5.3 Label in Name (A), 3.3.2 Labels or Instructions (AA).</t>
  </si>
  <si>
    <t xml:space="preserve">Chaque étiquette associée à un champ de formulaire est-elle pertinente (hors cas particuliers) ?</t>
  </si>
  <si>
    <t>11.3</t>
  </si>
  <si>
    <t xml:space="preserve">3.2.4 Consistent Identification (AA).</t>
  </si>
  <si>
    <t xml:space="preserve">Dans chaque formulaire, chaque étiquette associée à un champ de formulaire ayant la même fonction et répétée plusieurs fois dans une même page ou dans un ensemble de pages est-elle cohérente ?</t>
  </si>
  <si>
    <t>11.4</t>
  </si>
  <si>
    <t xml:space="preserve">3.3.2 Labels or Instructions (AA).</t>
  </si>
  <si>
    <t xml:space="preserve">Dans chaque formulaire, chaque étiquette de champ et son champ associé sont-ils accolés (hors cas particuliers) ?</t>
  </si>
  <si>
    <t>11.5</t>
  </si>
  <si>
    <t xml:space="preserve">1.3.1 Info and Relationships (A), 3.3.2 Labels or Instructions (AA).</t>
  </si>
  <si>
    <t xml:space="preserve">Dans chaque formulaire, les champs de même nature sont-ils regroupés, si nécessaire ?</t>
  </si>
  <si>
    <t>11.6</t>
  </si>
  <si>
    <t xml:space="preserve">Dans chaque formulaire, chaque regroupement de champs de même nature a-t-il une légende ?</t>
  </si>
  <si>
    <t>11.7</t>
  </si>
  <si>
    <t xml:space="preserve">Dans chaque formulaire, chaque légende associée à un regroupement de champs de même nature est-elle pertinente ?</t>
  </si>
  <si>
    <t>11.8</t>
  </si>
  <si>
    <t xml:space="preserve">Dans chaque formulaire, les items de même nature d’une liste de choix sont-ils regroupés de manière pertinente ?</t>
  </si>
  <si>
    <t>11.9</t>
  </si>
  <si>
    <t xml:space="preserve">Dans chaque formulaire, l’intitulé de chaque bouton est-il pertinent (hors cas particuliers) ?</t>
  </si>
  <si>
    <t>11.10</t>
  </si>
  <si>
    <t xml:space="preserve">3.3.1 Error Identification (A), 3.3.2 Labels or Instructions (AA).</t>
  </si>
  <si>
    <t xml:space="preserve">Dans chaque formulaire, le contrôle de saisie est-il utilisé de manière pertinente (hors cas particuliers) ?</t>
  </si>
  <si>
    <t>11.11</t>
  </si>
  <si>
    <t xml:space="preserve">3.3.3 Error Suggestion (AA).</t>
  </si>
  <si>
    <t xml:space="preserve">Dans chaque formulaire, le contrôle de saisie est-il accompagné, si nécessaire, de suggestions facilitant la correction des erreurs de saisie ?</t>
  </si>
  <si>
    <t>11.12</t>
  </si>
  <si>
    <t xml:space="preserve">3.3.4 Error Prevention (Legal, Financial, Data) (AA).</t>
  </si>
  <si>
    <t xml:space="preserve">Pour chaque formulaire qui modifie ou supprime des données, ou qui transmet des réponses à un test ou à un examen, ou dont la validation a des conséquences financières ou juridiques, les données saisies peuvent-elles être modifiées, mises à jour ou récupérées par l’utilisateur ?</t>
  </si>
  <si>
    <t>11.13</t>
  </si>
  <si>
    <t xml:space="preserve">Identify Input Purpose (AA).</t>
  </si>
  <si>
    <t xml:space="preserve">La finalité d’un champ de saisie peut-elle être déduite pour faciliter le remplissage automatique des champs avec les données de l’utilisateur ?</t>
  </si>
  <si>
    <t>12.1</t>
  </si>
  <si>
    <t xml:space="preserve">2.4.5 Multiple Ways (AA).</t>
  </si>
  <si>
    <t xml:space="preserve">Chaque ensemble de pages dispose-t-il de deux systèmes de navigation différents, au moins (hors cas particuliers) ?</t>
  </si>
  <si>
    <t>12.2</t>
  </si>
  <si>
    <t xml:space="preserve">3.2.3 Consistent Navigation (AA).</t>
  </si>
  <si>
    <t xml:space="preserve">Dans chaque ensemble de pages, le menu et les barres de navigation sont-ils toujours à la même place (hors cas particuliers) ?</t>
  </si>
  <si>
    <t>12.3</t>
  </si>
  <si>
    <t xml:space="preserve">La page « plan du site » est-elle pertinente ?</t>
  </si>
  <si>
    <t>12.4</t>
  </si>
  <si>
    <t xml:space="preserve">2.4.5 Multiple Ways (AA), 3.2.3 Consistent Navigation (AA).</t>
  </si>
  <si>
    <t xml:space="preserve">Dans chaque ensemble de pages, la page « plan du site » est-elle atteignable de manière identique ?</t>
  </si>
  <si>
    <t>12.5</t>
  </si>
  <si>
    <t xml:space="preserve">Dans chaque ensemble de pages, le moteur de recherche est-il atteignable de manière identique ?</t>
  </si>
  <si>
    <t>12.6</t>
  </si>
  <si>
    <t xml:space="preserve">1.3.1 Info and Relationships (A), 2.4.1 Bypass Blocks (A), 4.1.2 Name, Role, Value (A).</t>
  </si>
  <si>
    <t xml:space="preserve">Les zones de regroupement de contenus présentes dans plusieurs pages web (zones d’en-tête, de navigation principale, de contenu principal, de pied de page et de moteur de recherche) peuvent-elles être atteintes ou évitées ?</t>
  </si>
  <si>
    <t>12.7</t>
  </si>
  <si>
    <t xml:space="preserve">2.4.1 Bypass Blocks (A), 2.4.3 Focus Order (A), 3.2.3 Consistent Navigation (AA).</t>
  </si>
  <si>
    <t xml:space="preserve">Dans chaque page web, un lien d’évitement ou d’accès rapide à la zone de contenu principal est-il présent (hors cas particuliers) ?</t>
  </si>
  <si>
    <t>12.8</t>
  </si>
  <si>
    <t xml:space="preserve">2.4.3 Focus Order (A).</t>
  </si>
  <si>
    <t xml:space="preserve">Dans chaque page web, l’ordre de tabulation est-il cohérent ?</t>
  </si>
  <si>
    <t>12.9</t>
  </si>
  <si>
    <t xml:space="preserve">Dans chaque page web, la navigation ne doit pas contenir de piège au clavier. Cette règle est-elle respectée ?</t>
  </si>
  <si>
    <t>12.10</t>
  </si>
  <si>
    <t xml:space="preserve">2.1.4 Character Key Shortcuts (A).</t>
  </si>
  <si>
    <t xml:space="preserve">Dans chaque page web, les raccourcis clavier n’utilisant qu’une seule touche (lettre minuscule ou majuscule, ponctuation, chiffre ou symbole) sont-ils contrôlables par l’utilisateur ?</t>
  </si>
  <si>
    <t>12.11</t>
  </si>
  <si>
    <t xml:space="preserve">Dans chaque page web, les contenus additionnels apparaissant au survol, à la prise de focus ou à l’activation d’un composant d’interface sont-ils si nécessaire atteignables au clavier ?</t>
  </si>
  <si>
    <t>13.1</t>
  </si>
  <si>
    <t xml:space="preserve">2.2.1 Timing adjustable (A), 2.2.2 Pause, Stop, Hide (A).</t>
  </si>
  <si>
    <t xml:space="preserve">Pour chaque page web, l’utilisateur a-t-il le contrôle de chaque limite de temps modifiant le contenu (hors cas particuliers) ?</t>
  </si>
  <si>
    <t>13.2</t>
  </si>
  <si>
    <t xml:space="preserve">3.2.1 On focus (A).</t>
  </si>
  <si>
    <t xml:space="preserve">Dans chaque page web, l’ouverture d’une nouvelle fenêtre ne doit pas être déclenchée sans action de l’utilisateur. Cette règle est-elle respectée ?</t>
  </si>
  <si>
    <t>13.3</t>
  </si>
  <si>
    <t xml:space="preserve">1.1.1 Non-text Content (A), 1.3.1 Info and Relationships (A), 1.3.2 Meaningful Sequence (AA), 2.4.1 Bypass Blocks (AA), 2.4.3 Focus Order (A), 3.1.1 Language of Page (A), 4.1.2 Name, Role, Value (A).</t>
  </si>
  <si>
    <t xml:space="preserve">Dans chaque page web, chaque document bureautique en téléchargement possède-t-il, si nécessaire, une version accessible (hors cas particuliers) ?</t>
  </si>
  <si>
    <t>13.4</t>
  </si>
  <si>
    <t xml:space="preserve">Pour chaque document bureautique ayant une version accessible, cette version offre-t-elle la même information ?</t>
  </si>
  <si>
    <t>13.5</t>
  </si>
  <si>
    <t xml:space="preserve">Dans chaque page web, chaque contenu cryptique (art ASCII, émoticône, syntaxe cryptique) a-t-il une alternative ?</t>
  </si>
  <si>
    <t>13.6</t>
  </si>
  <si>
    <t xml:space="preserve">Dans chaque page web, pour chaque contenu cryptique (art ASCII, émoticône, syntaxe cryptique) ayant une alternative, cette alternative est-elle pertinente ?</t>
  </si>
  <si>
    <t>13.7</t>
  </si>
  <si>
    <t xml:space="preserve">2.3.1 Three Flashes or Below Threshold (A).</t>
  </si>
  <si>
    <t xml:space="preserve">Dans chaque page web, les changements brusques de luminosité ou les effets de flash sont-ils correctement utilisés ?</t>
  </si>
  <si>
    <t>13.8</t>
  </si>
  <si>
    <t xml:space="preserve">2.2.1 Timing Adjustable (A), 2.2.2 Pause, Stop, Hide (A).</t>
  </si>
  <si>
    <t xml:space="preserve">Dans chaque page web, chaque contenu en mouvement ou clignotant est-il contrôlable par l’utilisateur ?</t>
  </si>
  <si>
    <t>13.9</t>
  </si>
  <si>
    <t xml:space="preserve">1.3.4 Orientation (AA).</t>
  </si>
  <si>
    <t xml:space="preserve">Dans chaque page web, le contenu proposé est-il consultable quelle que soit l’orientation de l’écran (portrait ou paysage) (hors cas particuliers) ?</t>
  </si>
  <si>
    <t>13.10</t>
  </si>
  <si>
    <t xml:space="preserve">2.5.1 Pointer Gestures (A).</t>
  </si>
  <si>
    <t xml:space="preserve">Dans chaque page web, les fonctionnalités utilisables ou disponibles au moyen d’un geste complexe peuvent-elles être également disponibles au moyen d’un geste simple (hors cas particuliers) ?</t>
  </si>
  <si>
    <t>13.11</t>
  </si>
  <si>
    <t xml:space="preserve">2.5.2 Pointer Cancellation (A).</t>
  </si>
  <si>
    <t xml:space="preserve">Dans chaque page web, les actions déclenchées au moyen d’un dispositif de pointage sur un point unique de l’écran peuvent-elles faire l’objet d’une annulation (hors cas particuliers) ?</t>
  </si>
  <si>
    <t>13.12</t>
  </si>
  <si>
    <t xml:space="preserve">2.5.4 Motion Actuation (A).</t>
  </si>
  <si>
    <t xml:space="preserve">Dans chaque page web, les fonctionnalités qui impliquent un mouvement de l’appareil ou vers l’appareil peuvent-elles être satisfaites de manière alternative (hors cas particuliers) ?</t>
  </si>
  <si>
    <t xml:space="preserve"> </t>
  </si>
  <si>
    <t>N1</t>
  </si>
  <si>
    <t>C</t>
  </si>
  <si>
    <t>NC</t>
  </si>
  <si>
    <t xml:space="preserve">NA </t>
  </si>
  <si>
    <t>NT</t>
  </si>
  <si>
    <t>Résultat</t>
  </si>
  <si>
    <t xml:space="preserve">Nb dérogations</t>
  </si>
  <si>
    <t>Images</t>
  </si>
  <si>
    <t>NA</t>
  </si>
  <si>
    <t>Total</t>
  </si>
  <si>
    <t>Cadres</t>
  </si>
  <si>
    <t>Couleurs</t>
  </si>
  <si>
    <t>Multimédia</t>
  </si>
  <si>
    <t xml:space="preserve">niveau A</t>
  </si>
  <si>
    <t xml:space="preserve">niveau AA</t>
  </si>
  <si>
    <t xml:space="preserve">Résultats par thématique</t>
  </si>
  <si>
    <t xml:space="preserve">Tot App</t>
  </si>
  <si>
    <t>Tableaux</t>
  </si>
  <si>
    <t>Liens</t>
  </si>
  <si>
    <t>Scripts</t>
  </si>
  <si>
    <t xml:space="preserve">Éléments obligatoires</t>
  </si>
  <si>
    <t xml:space="preserve">Structuration de l'information</t>
  </si>
  <si>
    <t xml:space="preserve">Présentation de l'information</t>
  </si>
  <si>
    <t>Formulaires</t>
  </si>
  <si>
    <t>Navigation</t>
  </si>
  <si>
    <t>Consultation</t>
  </si>
  <si>
    <t xml:space="preserve">Résultat par page</t>
  </si>
  <si>
    <t xml:space="preserve">Total de critères C</t>
  </si>
  <si>
    <t xml:space="preserve">Total de critères NC</t>
  </si>
  <si>
    <t xml:space="preserve">Total de critères applicables</t>
  </si>
  <si>
    <t xml:space="preserve">Total de critères NA</t>
  </si>
  <si>
    <t xml:space="preserve">Total de critères NT</t>
  </si>
  <si>
    <t xml:space="preserve">% de critères respectés</t>
  </si>
  <si>
    <t xml:space="preserve">% de critères non respectés</t>
  </si>
  <si>
    <t>description</t>
  </si>
  <si>
    <t>Bloquante</t>
  </si>
  <si>
    <t xml:space="preserve">Au moins une catégorie d'utilisateurs ne peut accéder à l’information ou la fonctionnalité.</t>
  </si>
  <si>
    <t xml:space="preserve">Sur toutes les pages du site</t>
  </si>
  <si>
    <t>Majeure</t>
  </si>
  <si>
    <t xml:space="preserve">Au moins une catégorie d'utilisateurs doit pour utiliser la fonctionnalité ou accéder à l’information effectuer une manipulation complexe ou fastidieuse</t>
  </si>
  <si>
    <t xml:space="preserve">Sur plusieurs pages de l'échantillon</t>
  </si>
  <si>
    <t>Moyenne</t>
  </si>
  <si>
    <t xml:space="preserve">L'information ou la fonctionnalité est disponible pour tous les utilisateurs, mais au moins une catégorie d'utilisateurs est confrontée à une ergonomie dégradée.</t>
  </si>
  <si>
    <t xml:space="preserve">Plusieurs fois sur cette page uniquement</t>
  </si>
  <si>
    <t>Mineure</t>
  </si>
  <si>
    <t xml:space="preserve">L'information ou la fonctionnalité est disponible pour tous les utilisateurs, mais au moins une catégorie d'utilisateurs est confrontée à une ergonomie dégradée. Cependant l’information ou la fonctionnalité impactée par la non conformité n’est pas essentielle au bon fonctionnement du service (comme des liens de partage sur les réseaux sociaux par exemple).</t>
  </si>
  <si>
    <t xml:space="preserve">Une seule fois dans la page</t>
  </si>
  <si>
    <r>
      <rPr>
        <sz val="12"/>
        <rFont val="Barlow Condensed"/>
      </rPr>
      <t xml:space="preserve">Cette analyse de la criticité doit également prendre en compte un certain nombre d’autres critères afin d'affiner le choix de la criticité retenu, par exemple :
* d'autres fonctionnalités permettent de réaliser la même tâche, de manière accessible aux utilisateurs impactés : </t>
    </r>
    <r>
      <rPr>
        <b/>
        <sz val="12"/>
        <rFont val="Barlow Condensed"/>
      </rPr>
      <t>atténuation</t>
    </r>
    <r>
      <rPr>
        <sz val="12"/>
        <rFont val="Barlow Condensed"/>
      </rPr>
      <t xml:space="preserve">
* le nombre d'utilisateurs potentiellement impactés est statistiquement faible : </t>
    </r>
    <r>
      <rPr>
        <b/>
        <sz val="12"/>
        <rFont val="Barlow Condensed"/>
      </rPr>
      <t>atténuation</t>
    </r>
    <r>
      <rPr>
        <sz val="12"/>
        <rFont val="Barlow Condensed"/>
      </rPr>
      <t xml:space="preserve">
* la manipulation est fréquente et/ou doit être répétée : </t>
    </r>
    <r>
      <rPr>
        <b/>
        <sz val="12"/>
        <rFont val="Barlow Condensed"/>
      </rPr>
      <t>accentuation</t>
    </r>
    <r>
      <rPr>
        <sz val="12"/>
        <rFont val="Barlow Condensed"/>
      </rPr>
      <t xml:space="preserve">
* la manipulation est possible mais requiert un haut de niveau de maîtrise, et/ou des logiciels payants : </t>
    </r>
    <r>
      <rPr>
        <b/>
        <sz val="12"/>
        <rFont val="Barlow Condensed"/>
      </rPr>
      <t>accentuation</t>
    </r>
    <r>
      <rPr>
        <sz val="12"/>
        <rFont val="Barlow Condensed"/>
      </rPr>
      <t xml:space="preserve">
* le volume d'anomalies similaires dans une même page ou contenu est élevé : </t>
    </r>
    <r>
      <rPr>
        <b/>
        <sz val="12"/>
        <rFont val="Barlow Condensed"/>
      </rPr>
      <t>accentuation</t>
    </r>
  </si>
  <si>
    <t xml:space="preserve">URL :</t>
  </si>
  <si>
    <t xml:space="preserve">Niveau WCAG</t>
  </si>
  <si>
    <t xml:space="preserve">Dérogation / Exemption</t>
  </si>
  <si>
    <t xml:space="preserve">Description des non-conformités</t>
  </si>
  <si>
    <t xml:space="preserve">Propositions de correction</t>
  </si>
  <si>
    <t xml:space="preserve">Total app</t>
  </si>
  <si>
    <t xml:space="preserve">Conformité par niveau</t>
  </si>
  <si>
    <t xml:space="preserve">Total de critères non applicables</t>
  </si>
  <si>
    <t xml:space="preserve">Total par colonne</t>
  </si>
  <si>
    <t xml:space="preserve">Dans le footer a la prise de focus les liens ne sont pas suffisamment contrasté</t>
  </si>
  <si>
    <t xml:space="preserve">CHARTE GRAPHIQUE
Les liens footer (et header) ne doivent pas prendre les styles de liens par défaut (soulignement par text-decoration et background en focus)</t>
  </si>
  <si>
    <t>Corrigé</t>
  </si>
  <si>
    <t xml:space="preserve">Les champs texte ne sont pas suffisamment contrasté</t>
  </si>
  <si>
    <t xml:space="preserve">CHARTE GRAPHIQUE
Passer les div.description en color #767676 (et pas #666) à l'état par défaut</t>
  </si>
  <si>
    <t xml:space="preserve">Le lien image "La Rochelle Ma ville Mon agglo" ne possède pas d'intitulé (contenu en display none)</t>
  </si>
  <si>
    <t xml:space="preserve">COMPOSANT + CHARTE GRAPHIQUE
Passer le .site-title en class sr-only + lui en lever le display:none + changer le contenu en "La Rochelle, ma Ville, mon Agglo"</t>
  </si>
  <si>
    <t xml:space="preserve">- Les boutons "+" possède un aria-label qui ne reprend pas l'intitulé
- Dans le menu il n'y a pas d'indication sur l'état du composant (ouvert/fermé) 
- Le champs d'autocomplétion "Chercher une démarche" n'est pas accessible </t>
  </si>
  <si>
    <t xml:space="preserve">COMPOSANT
- Pour les boutons "+" : supprimer l'aria-label, mettre le contenu "+" en aria-hidden, ajouter un contenu sr-only "Afficher plus de démarches de la catégorie XXX"
- Menu et auto-complétion : reprendre le motif de conception</t>
  </si>
  <si>
    <t xml:space="preserve">Corrigé pour le bouton +</t>
  </si>
  <si>
    <r>
      <rPr>
        <sz val="9"/>
        <color theme="1"/>
        <rFont val="Arial"/>
      </rPr>
      <t xml:space="preserve">Suite à la modification des WCAG 2.1 (</t>
    </r>
    <r>
      <rPr>
        <u val="single"/>
        <sz val="9"/>
        <color rgb="FF1155CC"/>
        <rFont val="Arial"/>
      </rPr>
      <t>https://www.w3.org/WAI/news/2023-09-21/wcag21updated/</t>
    </r>
    <r>
      <rPr>
        <sz val="9"/>
        <color theme="1"/>
        <rFont val="Arial"/>
      </rPr>
      <t xml:space="preserve">) et le fait que les défaut de validité du code source ne doivent plus être sanctionnés. Cependant le RGAA n'a pas encore évolué en ce sens, de fait nous ne souhaitons pour l'instant pas suivre cette recommendation qui augmenterait artificiellement le pourcentage de conformité. Donc ce critère ne peut plus être sanctionné et sera traité comme non applicable meme si des défaut sont constatés, mais peut passer conforme si malgré tout la page est valide.</t>
    </r>
  </si>
  <si>
    <t xml:space="preserve">Une balise &lt;p&gt; vide est présente</t>
  </si>
  <si>
    <t xml:space="preserve">SAISIE EDITO
Supprimer le paragraphe vide</t>
  </si>
  <si>
    <t xml:space="preserve">Les titres en bleu ne sont pas sous forme de titre</t>
  </si>
  <si>
    <t xml:space="preserve">COMPOSANT
Ajouter un niveau de titre h3 dans les liens de démarches, avec 2 points d'attention :
- ne pas changer l'apparence du lien-titre
- ne pas mettre de titre si pas de description (car pas de texte à structurer) =&gt; vérifier lors de la restitution</t>
  </si>
  <si>
    <t xml:space="preserve">La prise de focus sur les liens dans la partie "Toutes vos démarches en ligne" n'est pas suffisamment contrasté</t>
  </si>
  <si>
    <t xml:space="preserve">CORRIGE
Annulier l'effet bleu ciel au survol des thématiques, fait entre temps dans le cadre de la recette d'intégration</t>
  </si>
  <si>
    <t xml:space="preserve">La page nécessite un défilement horizontal</t>
  </si>
  <si>
    <t xml:space="preserve">CHARTE GRAPHIQUE
Le défilement est créé en petit écran par les blocs de démarches qui débordent =&gt; Ajouter max-width:calc(100vw-2. sur 5rem) sur .wcsformsofcategorycell li:not(.add-more-items)</t>
  </si>
  <si>
    <t xml:space="preserve">Le bouton "Rechercher" n'est pas suffisamment pertinent</t>
  </si>
  <si>
    <t xml:space="preserve">COMPOSANT
Modifier le libellé "Rechercher" pour le rendre plus explicite, avec si besoin un sr-only
=&gt; à checker lors de la restitution</t>
  </si>
  <si>
    <t xml:space="preserve">Absence d'un second système de navigation</t>
  </si>
  <si>
    <t xml:space="preserve">SAISIE EDITO
Ajouter une page "Plan du site"</t>
  </si>
  <si>
    <t xml:space="preserve">Le soulignement des liens dans le texte n'est pas suffisamment contrasté, 1,5 au lieu de 3</t>
  </si>
  <si>
    <t xml:space="preserve">CHARTE GRAPHIQUE
Modifier le text-decoration-color des liens en #8193ce</t>
  </si>
  <si>
    <t xml:space="preserve">TRAITE EN P02
Modifier le text-decoration-color des liens en #8193ce</t>
  </si>
  <si>
    <t xml:space="preserve">Les liens dans la partie "Traitement des données personnelles et droit d'accès, de modification et de suppression." ne sont pas sous forme de liste</t>
  </si>
  <si>
    <t xml:space="preserve">SAISIE EDITO
Reprendre la structuration du texte</t>
  </si>
  <si>
    <t xml:space="preserve">le contenu dans la partie "Sur l'utilisation du portail" n'est pas sous forme de liste dl/dt</t>
  </si>
  <si>
    <t xml:space="preserve">- La bordure des champs n'est pas suffisamment contrasté 1,8 au lieu de 3
- Le soulignement des liens dans le texte n'est pas suffisamment contrasté, 1,5 au lieu de 3</t>
  </si>
  <si>
    <t xml:space="preserve">Débranchement vers la page de connexion compte citoyen</t>
  </si>
  <si>
    <t>Débrayé</t>
  </si>
  <si>
    <t xml:space="preserve">Absence d'indication visible sur les champs obligatoires</t>
  </si>
  <si>
    <t xml:space="preserve">Le champ de recherche n'est pas suffisamment contrasté</t>
  </si>
  <si>
    <t xml:space="preserve">Pas d'erreur constatée, re-demander lors de la restitution où se situe l'anomalie</t>
  </si>
  <si>
    <t xml:space="preserve">Le champ d'autocomplétion 'est pas accessible </t>
  </si>
  <si>
    <t xml:space="preserve">TRAITE EN P01
Reprendre le motif de conception</t>
  </si>
  <si>
    <t xml:space="preserve">TRAITE EN P01
Ajouter un niveau de titre h3 dans les liens de démarches, avec 2 points d'attention :
- ne pas changer l'apparence du lien-titre
- ne pas mettre de titre si pas de description (car pas de texte à structurer) =&gt; vérifier lors de la restitution</t>
  </si>
  <si>
    <t xml:space="preserve">TRAITE EN P01
Le défilement est créé en petit écran par les blocs de démarches qui débordent =&gt; Ajouter max-width:calc(100vw-2. sur 5rem) sur .wcsformsofcategorycell li:not(.add-more-items)</t>
  </si>
  <si>
    <t xml:space="preserve">Le label du champ n'est pas visible</t>
  </si>
  <si>
    <t xml:space="preserve">SAISIE EDITO
Ajoutern un titre visible pour compléter le label en sr-only, comme sur la page principale de démarches</t>
  </si>
  <si>
    <t xml:space="preserve">Les images &lt;embed&gt; en bas de page ne possède pas d'alternative (le lien de téléchargement qui permet de recupérer les informations dirige vers un autre site. il ne télécharge pas directement l'alternative</t>
  </si>
  <si>
    <t xml:space="preserve">Pas de solution dans l'immédiat =&gt; A checker lors de la restitution
PAS PRIORITAIRE car uniquement pour un usage avancé admins, et pas exposé pour les utilisateurs</t>
  </si>
  <si>
    <t xml:space="preserve">Pas exposé</t>
  </si>
  <si>
    <t xml:space="preserve">Le soulignement du lien dans le texte n'est pas suffisamment contrasté, 1,5 au lieu de 3</t>
  </si>
  <si>
    <t xml:space="preserve">Les liens "Télécharger" ne sont pas visible à la prise de focus</t>
  </si>
  <si>
    <t xml:space="preserve">A priori les liens de téléchargement sont totalement masqués en display:none. D'ailleurs, quel est leur usage ?
=&gt; Reprendre lors de la restitution
PAS PRIORITAIRE car uniquement pour un usage avancé admins, et pas exposé pour les utilisateurs</t>
  </si>
  <si>
    <t xml:space="preserve">L'indication de l'étape active est uniquement par la couleur</t>
  </si>
  <si>
    <t xml:space="preserve">COMPOSANT
Ajouter des mentions sr-only sur l'étape active et sur les étapes validées pour indiquer leur statut</t>
  </si>
  <si>
    <t xml:space="preserve">- L'indication "Trop court" pour "Robustesse du mot de passe" n'est pas suffisamment contrasté 
- Le contenu en gris dans les etapes n'est pas suffisamment contrasté </t>
  </si>
  <si>
    <t xml:space="preserve">CHARTE GRAPHIQUE
- Indication sur la robustesse : la passer en #767676 (actuellement #808080). Attention : le style est inline et pas porté par une feuille CSS. PAS PRIORITAIRE car pas utilisé dans nos démarches
- Etapes : passer .wcs-step--label en color #686868 comme valeur par défaut (surchargée pour les étapes validées et actives)</t>
  </si>
  <si>
    <t xml:space="preserve">Les champs ne sont pas suffisamment contrasté (inférieur à 3,5 de ratio de contraste)</t>
  </si>
  <si>
    <t xml:space="preserve">CHARTE GRAPHIQUE
Foncer la bordure pour passer les critères de validation</t>
  </si>
  <si>
    <t xml:space="preserve">- le Role progress bar est non adapté sur les étapes.
- Le champ "Champ select multiple" ne semble pas entièrement accessible il n'y a pas de retour sur le résultat de la séléction de plus il n'est pas possible d'accèder au élément qui sont déjà sélectionnés</t>
  </si>
  <si>
    <t xml:space="preserve">COMPOSANT
- Etapes : supprimer le role progressbar. En-dehors de ça le motif est-il accessible ?
- Select multiple : reprendre les motifs de conception
=&gt; A discuter lors de la restitution</t>
  </si>
  <si>
    <t xml:space="preserve">Corrigé pour le rôle progressbar sur les étapes</t>
  </si>
  <si>
    <t xml:space="preserve">L'action dans le champ "Mot de passe" provoque la MAJ de la robustesse sans avertir l'utilisateur</t>
  </si>
  <si>
    <t xml:space="preserve">COMPOSANT
Ajouter un aria-live="assertive" sur la zone indiquant la robustesse
PAS PRIORITAIRE car a priori pas utilisé dans nos démarches</t>
  </si>
  <si>
    <t xml:space="preserve">"Robustesse du mot de passe :Trop court" n'est pas entre des balises &lt;p&gt;</t>
  </si>
  <si>
    <t xml:space="preserve">COMPOSANT
Remplacer le sapn englobant par une balise p, en faisant attention que cela n'impacte pas le rendu visuel
PAS PRIORITAIRE car a priori pas utilisé dans nos démarches</t>
  </si>
  <si>
    <t xml:space="preserve">Les boutons "Suivant" et "Abandonner" ne sont pas sous forme de liste  </t>
  </si>
  <si>
    <t xml:space="preserve">COMPOSANT
Reprendre la structure HTML en ul&gt;li, en faisant attention que cela n'impacte pas le rendu visuel</t>
  </si>
  <si>
    <t xml:space="preserve">Si la carte est présente à titre décorative ou si elle possède une alternative, il est préférable de l'ignorer pour les TA</t>
  </si>
  <si>
    <t xml:space="preserve">COMPOSANT
Passer le composant carte en aria-hidden
Charge à la saisie de toujours proposer une alternative liée</t>
  </si>
  <si>
    <t xml:space="preserve">la checkbox possède "Case à cocher, choix oui/non" possède 2 labels</t>
  </si>
  <si>
    <t xml:space="preserve">COMPOSANT
Supprimer le label englobant l'input puisqu'un label visible et associé existe à-côté</t>
  </si>
  <si>
    <t xml:space="preserve">Les attributs "role=group" ne sont pas nécessaire sur les champs texte ou file</t>
  </si>
  <si>
    <t xml:space="preserve">COMPOSANT
Supprimer les role="group" inutiles, en particulier sur les composant de chargement de fichiers</t>
  </si>
  <si>
    <t xml:space="preserve">Les boutons de soumission ou d'abandon du formulaire ne sont pas suffisamment pertinent</t>
  </si>
  <si>
    <t xml:space="preserve">COMPOSANT
Modifier les intitulés de boutons. Propositions : "Passer à l'étape précédente/suivante", "Abandonner la saisie", "Valider l'envoi de la demande", ...</t>
  </si>
  <si>
    <t xml:space="preserve">- L'indication sur la robustesse du MDP n'est pas associée au champ
- Absence d'indication sur la fonction de l'astérisque en amont du formulaire</t>
  </si>
  <si>
    <t xml:space="preserve">COMPOSANT + SAISIE EDITO
- Indication de robustesse : associer via aria PAS PRIORITAIRE car pas utilisé
- Ajouter une indication éditoriale en amont sur les champs obligatoires </t>
  </si>
  <si>
    <t xml:space="preserve">- L'indication de l'étape active est uniquement par la couleur
- Etape 2 et 3 : l'indication de l'étape validé est indiqué uniquement par la couleur</t>
  </si>
  <si>
    <t xml:space="preserve">TRAITE P09
Ajouter des mentions sr-only sur l'étape active et sur les étapes validées pour indiquer leur statut</t>
  </si>
  <si>
    <t xml:space="preserve">Le contenu en gris dans les etapes n'est pas suffisamment contrasté </t>
  </si>
  <si>
    <t xml:space="preserve">TRAITE P09
Passer .wcs-step--label en color #686868 comme valeur par défaut (surchargée pour les étapes validées et actives)</t>
  </si>
  <si>
    <t xml:space="preserve">Le Role progress bar est non adapté sur les étapes.</t>
  </si>
  <si>
    <t xml:space="preserve">TRAITE P09
Supprimer le role progressbar. En-dehors de ça le motif est-il accessible ?
=&gt; A discuter lors de la restitution</t>
  </si>
  <si>
    <t xml:space="preserve">Etape 1: Le message "Votre signalement doit se situer sur la commune de la Rochelle...." en cas de mauvaise saisie dans le champ "Commune" n'est pas correctement transmis aux TA</t>
  </si>
  <si>
    <t xml:space="preserve">COMPOSANT
Ajouter un role="alert" sur les messages d'erreur apparaissant à la saisie (et role="status" sur les messages d'info ou de validation)</t>
  </si>
  <si>
    <t xml:space="preserve">Etape 3 : utilisation de balises input pour la présentation du contenu</t>
  </si>
  <si>
    <t xml:space="preserve">COMPOSANT
Modifier la structure HTML en dl/dt.
=&gt; A discuter en restitution sur l'impact des input en readonly sur la base de la note JS. L'impact est fort car les inputs en readlony sont utilisés pour la validation de la demande</t>
  </si>
  <si>
    <t xml:space="preserve">A la fin des formulaires les composants ne sont pas sous forme de liste  </t>
  </si>
  <si>
    <t xml:space="preserve">TRAITE P09
Reprendre la structure HTML en ul&gt;li, en faisant attention que cela n'impacte pas le rendu visuel</t>
  </si>
  <si>
    <t xml:space="preserve">Etape 1 : La carte possède une alternative donc il est préférable de l'ignorer</t>
  </si>
  <si>
    <t xml:space="preserve">TRAITE P09
Passer le composant carte en aria-hidden
Charge à la saisie de toujours proposer une alternative liée</t>
  </si>
  <si>
    <t xml:space="preserve">TRAITE P09
Supprimer les role="group" inutiles, en particulier sur les composant de chargement de fichiers</t>
  </si>
  <si>
    <t xml:space="preserve">TRAITE P09
Modifier les intitulés de boutons. Propositions : "Passer à l'étape précédente/suivante", "Abandonner la saisie", "Valider l'envoi de la demande", ...</t>
  </si>
  <si>
    <t xml:space="preserve">- Absence d'indication sur la fonction de l'astérisque en amont du formulaire
- Etape 2 : absence d'indication sur le format du champ mail </t>
  </si>
  <si>
    <t xml:space="preserve">SAISIE EDITO
- Ajouter une indication éditoriale en amont sur les champs obligatoires 
- Compléter le label "Courriel" de la façon suivante : "Courriel (ex: nom@example.com)"</t>
  </si>
  <si>
    <t xml:space="preserve">Dans la partie "Historique" le contenu en gris clair n'est pas suffisamment contrasté</t>
  </si>
  <si>
    <t xml:space="preserve">Contenu en #767676, donc contraste 4,5
=&gt; re-demander lors de la restitution où se situe l'anomalie</t>
  </si>
  <si>
    <t xml:space="preserve">Dans la partie "Résumé" le contenu n'est pas dans une liste dl/dt</t>
  </si>
  <si>
    <t xml:space="preserve">COMPOSANT
Reprendre la structuration HTML en dl/dt</t>
  </si>
  <si>
    <t xml:space="preserve">La prise de focus sur les accordéons n'est pas visible</t>
  </si>
  <si>
    <t xml:space="preserve">CHARTE GRAPHIQUE
Ajouter une règle de focus-within sur #main-content div.section.foldable &gt; h2:first-child, avec les règles d'outline et outline-offset utilisée sur le reste du portail</t>
  </si>
  <si>
    <t xml:space="preserve">Débranchement vers la page de renouvellement de mot de passe compte citoyen</t>
  </si>
  <si>
    <t xml:space="preserve">le message "Votre mot de passe est trop faible. Pour créer un mot de passe plus sécurisé,
utilisez au moins 12 caractères." n'est pas transmis malgré la présence de l'aria-live</t>
  </si>
  <si>
    <t xml:space="preserve">La valeur de la force du MDP n'est pas entre des balises &lt;p&gt; de plus une balises &lt;p&gt; vide est présente</t>
  </si>
  <si>
    <t xml:space="preserve">A la fin du formlaire les éléments ne sont pas sous forme de liste  </t>
  </si>
  <si>
    <t xml:space="preserve">Les boutons "valider" et "annuler" ne sont pas suffisamment pertinent</t>
  </si>
  <si>
    <t xml:space="preserve">- Absence d'indication visuelle sur les champs obligatoires
- Absence d'indication sur le format du nouveau MDP (uniquement visible suite à l'action sur la checkbox "Afficher")
- Quand le champ du nouveau MDP n'est plus protégé les instructions sur le format ne sont pas reliées au champ
- Le message d'erreur en cas de mauvais format du nouveau MDP n'est pas lié au champ ou il ne permet d’identifier nommément le champ concerné</t>
  </si>
</sst>
</file>

<file path=xl/styles.xml><?xml version="1.0" encoding="utf-8"?>
<styleSheet xmlns="http://schemas.openxmlformats.org/spreadsheetml/2006/main" xmlns:mc="http://schemas.openxmlformats.org/markup-compatibility/2006" xmlns:x14="http://schemas.microsoft.com/office/spreadsheetml/2009/9/main" xmlns:x14ac="http://schemas.microsoft.com/office/spreadsheetml/2009/9/ac" xmlns:x16r2="http://schemas.microsoft.com/office/spreadsheetml/2015/02/main" mc:Ignorable="x14ac x16r2">
  <numFmts count="1">
    <numFmt numFmtId="164" formatCode="d\.m"/>
  </numFmts>
  <fonts count="69">
    <font>
      <sz val="10.000000"/>
      <color theme="1"/>
      <name val="Calibri"/>
      <scheme val="minor"/>
    </font>
    <font>
      <b/>
      <sz val="30.000000"/>
      <color indexed="65"/>
      <name val="Barlow Condensed"/>
    </font>
    <font>
      <b/>
      <sz val="30.000000"/>
      <color theme="1"/>
      <name val="Barlow Condensed"/>
    </font>
    <font>
      <b/>
      <sz val="10.000000"/>
      <color indexed="65"/>
      <name val="Barlow Condensed"/>
    </font>
    <font>
      <b/>
      <sz val="12.000000"/>
      <color indexed="65"/>
      <name val="Barlow Condensed"/>
    </font>
    <font>
      <color theme="1"/>
      <name val="Barlow Condensed"/>
    </font>
    <font/>
    <font>
      <sz val="12.000000"/>
      <color indexed="65"/>
      <name val="Barlow Condensed"/>
    </font>
    <font>
      <sz val="14.000000"/>
      <color indexed="65"/>
      <name val="Barlow Condensed"/>
    </font>
    <font>
      <b/>
      <sz val="14.000000"/>
      <color theme="1"/>
      <name val="Barlow Condensed"/>
    </font>
    <font>
      <b/>
      <sz val="10.000000"/>
      <color theme="1"/>
      <name val="Barlow Condensed"/>
    </font>
    <font>
      <sz val="10.000000"/>
      <color theme="1"/>
      <name val="Barlow Condensed"/>
    </font>
    <font>
      <sz val="10.000000"/>
      <color indexed="65"/>
      <name val="Barlow Condensed"/>
    </font>
    <font>
      <color theme="1"/>
      <name val="Calibri"/>
      <scheme val="minor"/>
    </font>
    <font>
      <b/>
      <sz val="11.000000"/>
      <name val="Barlow Condensed"/>
    </font>
    <font>
      <b/>
      <sz val="12.000000"/>
      <color theme="1"/>
      <name val="Barlow Condensed"/>
    </font>
    <font>
      <sz val="10.000000"/>
      <color rgb="FF666666"/>
      <name val="Barlow Condensed"/>
    </font>
    <font>
      <sz val="11.000000"/>
      <color theme="1"/>
      <name val="Barlow Condensed"/>
    </font>
    <font>
      <b/>
      <sz val="11.000000"/>
      <color theme="1"/>
      <name val="Barlow Condensed"/>
    </font>
    <font>
      <b/>
      <u/>
      <sz val="12.000000"/>
      <color indexed="4"/>
      <name val="Barlow Condensed"/>
    </font>
    <font>
      <b/>
      <sz val="13.000000"/>
      <color theme="1"/>
      <name val="Barlow Condensed"/>
    </font>
    <font>
      <sz val="10.000000"/>
      <color theme="1"/>
      <name val="Arial"/>
    </font>
    <font>
      <b/>
      <sz val="10.000000"/>
      <color theme="1"/>
      <name val="Arial"/>
    </font>
    <font>
      <sz val="20.000000"/>
      <color indexed="65"/>
      <name val="Barlow Condensed"/>
    </font>
    <font>
      <b/>
      <sz val="9.000000"/>
      <color theme="1"/>
      <name val="Arial"/>
    </font>
    <font>
      <sz val="18.000000"/>
      <color indexed="65"/>
      <name val="&quot;Barlow Condensed&quot;"/>
    </font>
    <font>
      <sz val="20.000000"/>
      <color indexed="65"/>
      <name val="&quot;Barlow Condensed&quot;"/>
    </font>
    <font>
      <color theme="1"/>
      <name val="Calibri"/>
    </font>
    <font>
      <b/>
      <sz val="12.000000"/>
      <name val="Barlow Condensed"/>
    </font>
    <font>
      <color theme="1"/>
      <name val="Arial"/>
    </font>
    <font>
      <u/>
      <color rgb="FF0563C1"/>
      <name val="Arial"/>
    </font>
    <font>
      <u/>
      <color indexed="4"/>
      <name val="Arial"/>
    </font>
    <font>
      <b/>
      <color theme="1"/>
      <name val="Calibri"/>
      <scheme val="minor"/>
    </font>
    <font>
      <b/>
      <sz val="11.000000"/>
      <color indexed="65"/>
      <name val="Barlow Condensed"/>
    </font>
    <font>
      <b/>
      <sz val="9.000000"/>
      <color indexed="65"/>
      <name val="Barlow Condensed"/>
    </font>
    <font>
      <b/>
      <color theme="1"/>
      <name val="Barlow Condensed"/>
    </font>
    <font>
      <sz val="24.000000"/>
      <color theme="1"/>
      <name val="Barlow Condensed"/>
    </font>
    <font>
      <u/>
      <sz val="10.000000"/>
      <color theme="1"/>
      <name val="Arial"/>
    </font>
    <font>
      <sz val="11.000000"/>
      <name val="Inconsolata"/>
    </font>
    <font>
      <b/>
      <sz val="11.000000"/>
      <name val="Inconsolata"/>
    </font>
    <font>
      <sz val="10.000000"/>
      <name val="Inconsolata"/>
    </font>
    <font>
      <sz val="9.000000"/>
      <color theme="1"/>
      <name val="Calibri"/>
    </font>
    <font>
      <u/>
      <sz val="9.000000"/>
      <color rgb="FF1155CC"/>
      <name val="Calibri"/>
    </font>
    <font>
      <b/>
      <sz val="9.000000"/>
      <color theme="1"/>
      <name val="Calibri"/>
    </font>
    <font>
      <b/>
      <sz val="12.000000"/>
      <color theme="1"/>
      <name val="Calibri"/>
      <scheme val="minor"/>
    </font>
    <font>
      <sz val="12.000000"/>
      <color theme="1"/>
      <name val="Barlow Condensed"/>
    </font>
    <font>
      <sz val="9.000000"/>
      <color theme="1"/>
      <name val="Arial"/>
    </font>
    <font>
      <sz val="9.000000"/>
      <color indexed="65"/>
      <name val="Arial"/>
    </font>
    <font>
      <sz val="10.000000"/>
      <name val="Arial"/>
    </font>
    <font>
      <sz val="8.000000"/>
      <color theme="1"/>
      <name val="Arial"/>
    </font>
    <font>
      <b/>
      <sz val="8.000000"/>
      <name val="Arial"/>
    </font>
    <font>
      <b/>
      <sz val="8.000000"/>
      <color theme="1"/>
      <name val="Arial"/>
    </font>
    <font>
      <u/>
      <sz val="8.000000"/>
      <color indexed="4"/>
      <name val="Arial"/>
    </font>
    <font>
      <sz val="11.000000"/>
      <color theme="1"/>
      <name val="Arial"/>
    </font>
    <font>
      <sz val="11.000000"/>
      <color rgb="FFF7981D"/>
      <name val="Inconsolata"/>
    </font>
    <font>
      <sz val="10.000000"/>
      <color indexed="65"/>
      <name val="Arial"/>
    </font>
    <font>
      <sz val="9.000000"/>
      <color theme="1"/>
      <name val="Barlow"/>
    </font>
    <font>
      <b/>
      <sz val="9.000000"/>
      <color theme="1"/>
      <name val="Barlow"/>
    </font>
    <font>
      <b/>
      <sz val="9.000000"/>
      <name val="Barlow"/>
    </font>
    <font>
      <b/>
      <sz val="9.000000"/>
      <color indexed="65"/>
      <name val="Barlow"/>
    </font>
    <font>
      <b/>
      <sz val="11.000000"/>
      <color theme="1"/>
      <name val="Arial"/>
    </font>
    <font>
      <sz val="8.000000"/>
      <name val="Inconsolata"/>
    </font>
    <font>
      <sz val="12.000000"/>
      <name val="Barlow Condensed"/>
    </font>
    <font>
      <sz val="12.000000"/>
      <name val="Barlow"/>
    </font>
    <font>
      <i/>
      <sz val="12.000000"/>
      <name val="Barlow"/>
    </font>
    <font>
      <b/>
      <sz val="11.000000"/>
      <color indexed="65"/>
      <name val="Arial"/>
    </font>
    <font>
      <b/>
      <u/>
      <sz val="10.000000"/>
      <color theme="1"/>
      <name val="Barlow Condensed"/>
    </font>
    <font>
      <b/>
      <sz val="10.000000"/>
      <name val="Barlow Condensed"/>
    </font>
    <font>
      <u/>
      <sz val="9.000000"/>
      <color theme="1"/>
      <name val="Arial"/>
    </font>
  </fonts>
  <fills count="20">
    <fill>
      <patternFill patternType="none"/>
    </fill>
    <fill>
      <patternFill patternType="gray125"/>
    </fill>
    <fill>
      <patternFill patternType="solid">
        <fgColor rgb="FF007891"/>
        <bgColor rgb="FF007891"/>
      </patternFill>
    </fill>
    <fill>
      <patternFill patternType="solid">
        <fgColor theme="0"/>
        <bgColor theme="0"/>
      </patternFill>
    </fill>
    <fill>
      <patternFill patternType="solid">
        <fgColor rgb="FFB7E1CD"/>
        <bgColor rgb="FFB7E1CD"/>
      </patternFill>
    </fill>
    <fill>
      <patternFill patternType="solid">
        <fgColor rgb="FFF4C7C3"/>
        <bgColor rgb="FFF4C7C3"/>
      </patternFill>
    </fill>
    <fill>
      <patternFill patternType="solid">
        <fgColor rgb="FFFCE8B2"/>
        <bgColor rgb="FFFCE8B2"/>
      </patternFill>
    </fill>
    <fill>
      <patternFill patternType="solid">
        <fgColor rgb="FF757575"/>
        <bgColor rgb="FF757575"/>
      </patternFill>
    </fill>
    <fill>
      <patternFill patternType="solid">
        <fgColor rgb="FFCFE2F3"/>
        <bgColor rgb="FFCFE2F3"/>
      </patternFill>
    </fill>
    <fill>
      <patternFill patternType="solid">
        <fgColor indexed="65"/>
        <bgColor indexed="65"/>
      </patternFill>
    </fill>
    <fill>
      <patternFill patternType="solid">
        <fgColor rgb="FFEE0044"/>
        <bgColor rgb="FFEE0044"/>
      </patternFill>
    </fill>
    <fill>
      <patternFill patternType="solid">
        <fgColor rgb="FFEE0042"/>
        <bgColor rgb="FFEE0042"/>
      </patternFill>
    </fill>
    <fill>
      <patternFill patternType="solid">
        <fgColor rgb="FF3D85C6"/>
        <bgColor rgb="FF3D85C6"/>
      </patternFill>
    </fill>
    <fill>
      <patternFill patternType="solid">
        <fgColor rgb="FFF2F2F2"/>
        <bgColor rgb="FFF2F2F2"/>
      </patternFill>
    </fill>
    <fill>
      <patternFill patternType="solid">
        <fgColor rgb="FFD9D9D9"/>
        <bgColor rgb="FFD9D9D9"/>
      </patternFill>
    </fill>
    <fill>
      <patternFill patternType="solid">
        <fgColor theme="7" tint="0.79998168889431442"/>
        <bgColor theme="7" tint="0.79998168889431442"/>
      </patternFill>
    </fill>
    <fill>
      <patternFill patternType="solid">
        <fgColor theme="9" tint="0.79998168889431442"/>
        <bgColor theme="9" tint="0.79998168889431442"/>
      </patternFill>
    </fill>
    <fill>
      <patternFill patternType="solid">
        <fgColor theme="7" tint="0.59999389629810485"/>
        <bgColor theme="7" tint="0.59999389629810485"/>
      </patternFill>
    </fill>
    <fill>
      <patternFill patternType="solid">
        <fgColor theme="4" tint="0.79998168889431442"/>
        <bgColor theme="4" tint="0.79998168889431442"/>
      </patternFill>
    </fill>
    <fill>
      <patternFill patternType="solid">
        <fgColor theme="2" tint="-0.049989318521683403"/>
        <bgColor theme="2" tint="-0.049989318521683403"/>
      </patternFill>
    </fill>
  </fills>
  <borders count="70">
    <border>
      <left style="none"/>
      <right style="none"/>
      <top style="none"/>
      <bottom style="none"/>
      <diagonal style="none"/>
    </border>
    <border>
      <left style="thin">
        <color auto="1"/>
      </left>
      <right style="none"/>
      <top style="thin">
        <color auto="1"/>
      </top>
      <bottom style="thin">
        <color auto="1"/>
      </bottom>
      <diagonal style="none"/>
    </border>
    <border>
      <left style="none"/>
      <right style="none"/>
      <top style="thin">
        <color auto="1"/>
      </top>
      <bottom style="thin">
        <color auto="1"/>
      </bottom>
      <diagonal style="none"/>
    </border>
    <border>
      <left style="none"/>
      <right style="thin">
        <color auto="1"/>
      </right>
      <top style="thin">
        <color auto="1"/>
      </top>
      <bottom style="thin">
        <color auto="1"/>
      </bottom>
      <diagonal style="none"/>
    </border>
    <border>
      <left style="medium">
        <color auto="1"/>
      </left>
      <right style="medium">
        <color auto="1"/>
      </right>
      <top style="medium">
        <color auto="1"/>
      </top>
      <bottom style="medium">
        <color auto="1"/>
      </bottom>
      <diagonal style="none"/>
    </border>
    <border>
      <left style="thin">
        <color auto="1"/>
      </left>
      <right style="medium">
        <color auto="1"/>
      </right>
      <top style="none"/>
      <bottom style="thin">
        <color auto="1"/>
      </bottom>
      <diagonal style="none"/>
    </border>
    <border>
      <left style="thin">
        <color auto="1"/>
      </left>
      <right style="thin">
        <color auto="1"/>
      </right>
      <top style="none"/>
      <bottom style="thin">
        <color auto="1"/>
      </bottom>
      <diagonal style="none"/>
    </border>
    <border>
      <left style="thin">
        <color auto="1"/>
      </left>
      <right style="thin">
        <color auto="1"/>
      </right>
      <top style="thin">
        <color auto="1"/>
      </top>
      <bottom style="thin">
        <color auto="1"/>
      </bottom>
      <diagonal style="none"/>
    </border>
    <border>
      <left style="thin">
        <color auto="1"/>
      </left>
      <right style="none"/>
      <top style="thin">
        <color auto="1"/>
      </top>
      <bottom style="none"/>
      <diagonal style="none"/>
    </border>
    <border>
      <left style="none"/>
      <right style="none"/>
      <top style="thin">
        <color auto="1"/>
      </top>
      <bottom style="none"/>
      <diagonal style="none"/>
    </border>
    <border>
      <left style="thin">
        <color auto="1"/>
      </left>
      <right style="thin">
        <color auto="1"/>
      </right>
      <top style="thin">
        <color auto="1"/>
      </top>
      <bottom style="none"/>
      <diagonal style="none"/>
    </border>
    <border>
      <left style="thin">
        <color auto="1"/>
      </left>
      <right style="none"/>
      <top style="none"/>
      <bottom style="none"/>
      <diagonal style="none"/>
    </border>
    <border>
      <left style="thin">
        <color auto="1"/>
      </left>
      <right style="thin">
        <color auto="1"/>
      </right>
      <top style="none"/>
      <bottom style="none"/>
      <diagonal style="none"/>
    </border>
    <border>
      <left style="thin">
        <color auto="1"/>
      </left>
      <right style="none"/>
      <top style="none"/>
      <bottom style="thin">
        <color auto="1"/>
      </bottom>
      <diagonal style="none"/>
    </border>
    <border>
      <left style="none"/>
      <right style="none"/>
      <top style="none"/>
      <bottom style="thin">
        <color auto="1"/>
      </bottom>
      <diagonal style="none"/>
    </border>
    <border>
      <left style="none"/>
      <right style="thin">
        <color auto="1"/>
      </right>
      <top style="thin">
        <color auto="1"/>
      </top>
      <bottom style="none"/>
      <diagonal style="none"/>
    </border>
    <border>
      <left style="none"/>
      <right style="thin">
        <color auto="1"/>
      </right>
      <top style="none"/>
      <bottom style="none"/>
      <diagonal style="none"/>
    </border>
    <border>
      <left style="none"/>
      <right style="thin">
        <color auto="1"/>
      </right>
      <top style="none"/>
      <bottom style="thin">
        <color auto="1"/>
      </bottom>
      <diagonal style="none"/>
    </border>
    <border>
      <left style="thin">
        <color rgb="FF3C3C3C"/>
      </left>
      <right style="thin">
        <color rgb="FF3C3C3C"/>
      </right>
      <top style="thin">
        <color rgb="FF3C3C3C"/>
      </top>
      <bottom style="none"/>
      <diagonal style="none"/>
    </border>
    <border>
      <left style="thin">
        <color rgb="FF3C3C3C"/>
      </left>
      <right style="thin">
        <color rgb="FF3C3C3C"/>
      </right>
      <top style="thin">
        <color rgb="FF3C3C3C"/>
      </top>
      <bottom style="thin">
        <color rgb="FF3C3C3C"/>
      </bottom>
      <diagonal style="none"/>
    </border>
    <border>
      <left style="thin">
        <color rgb="FF3C3C3C"/>
      </left>
      <right style="thin">
        <color rgb="FF3C3C3C"/>
      </right>
      <top style="none"/>
      <bottom style="none"/>
      <diagonal style="none"/>
    </border>
    <border>
      <left style="thin">
        <color rgb="FF3C3C3C"/>
      </left>
      <right style="thin">
        <color rgb="FF3C3C3C"/>
      </right>
      <top style="none"/>
      <bottom style="thin">
        <color rgb="FF3C3C3C"/>
      </bottom>
      <diagonal style="none"/>
    </border>
    <border>
      <left style="none"/>
      <right style="none"/>
      <top style="thin">
        <color rgb="FF3C3C3C"/>
      </top>
      <bottom style="none"/>
      <diagonal style="none"/>
    </border>
    <border>
      <left style="none"/>
      <right style="thin">
        <color rgb="FF3C3C3C"/>
      </right>
      <top style="thin">
        <color rgb="FF3C3C3C"/>
      </top>
      <bottom style="none"/>
      <diagonal style="none"/>
    </border>
    <border>
      <left style="none"/>
      <right style="thin">
        <color rgb="FF3C3C3C"/>
      </right>
      <top style="thin">
        <color rgb="FF3C3C3C"/>
      </top>
      <bottom style="thin">
        <color rgb="FF3C3C3C"/>
      </bottom>
      <diagonal style="none"/>
    </border>
    <border>
      <left style="none"/>
      <right style="thin">
        <color rgb="FF3C3C3C"/>
      </right>
      <top style="none"/>
      <bottom style="none"/>
      <diagonal style="none"/>
    </border>
    <border>
      <left style="none"/>
      <right style="none"/>
      <top style="thin">
        <color rgb="FF3C3C3C"/>
      </top>
      <bottom style="thin">
        <color rgb="FF3C3C3C"/>
      </bottom>
      <diagonal style="none"/>
    </border>
    <border>
      <left style="hair">
        <color auto="1"/>
      </left>
      <right style="hair">
        <color auto="1"/>
      </right>
      <top style="hair">
        <color auto="1"/>
      </top>
      <bottom style="hair">
        <color auto="1"/>
      </bottom>
      <diagonal style="none"/>
    </border>
    <border>
      <left style="hair">
        <color auto="1"/>
      </left>
      <right style="none"/>
      <top style="hair">
        <color auto="1"/>
      </top>
      <bottom style="hair">
        <color auto="1"/>
      </bottom>
      <diagonal style="none"/>
    </border>
    <border>
      <left style="hair">
        <color auto="1"/>
      </left>
      <right style="hair">
        <color auto="1"/>
      </right>
      <top style="hair">
        <color auto="1"/>
      </top>
      <bottom style="none"/>
      <diagonal style="none"/>
    </border>
    <border>
      <left style="hair">
        <color auto="1"/>
      </left>
      <right style="hair">
        <color auto="1"/>
      </right>
      <top style="none"/>
      <bottom style="none"/>
      <diagonal style="none"/>
    </border>
    <border>
      <left style="medium">
        <color auto="1"/>
      </left>
      <right style="none"/>
      <top style="medium">
        <color auto="1"/>
      </top>
      <bottom style="medium">
        <color auto="1"/>
      </bottom>
      <diagonal style="none"/>
    </border>
    <border>
      <left style="none"/>
      <right style="none"/>
      <top style="medium">
        <color auto="1"/>
      </top>
      <bottom style="medium">
        <color auto="1"/>
      </bottom>
      <diagonal style="none"/>
    </border>
    <border>
      <left style="none"/>
      <right style="medium">
        <color auto="1"/>
      </right>
      <top style="medium">
        <color auto="1"/>
      </top>
      <bottom style="medium">
        <color auto="1"/>
      </bottom>
      <diagonal style="none"/>
    </border>
    <border>
      <left style="thin">
        <color rgb="FF3C3C3C"/>
      </left>
      <right style="thin">
        <color rgb="FF3C3C3C"/>
      </right>
      <top style="medium">
        <color rgb="FF3C3C3C"/>
      </top>
      <bottom style="none"/>
      <diagonal style="none"/>
    </border>
    <border>
      <left style="thin">
        <color rgb="FF3C3C3C"/>
      </left>
      <right style="thin">
        <color rgb="FF3C3C3C"/>
      </right>
      <top style="medium">
        <color rgb="FF3C3C3C"/>
      </top>
      <bottom style="thin">
        <color rgb="FF3C3C3C"/>
      </bottom>
      <diagonal style="none"/>
    </border>
    <border>
      <left style="thin">
        <color rgb="FF3C3C3C"/>
      </left>
      <right style="none"/>
      <top style="medium">
        <color rgb="FF3C3C3C"/>
      </top>
      <bottom style="none"/>
      <diagonal style="none"/>
    </border>
    <border>
      <left style="none"/>
      <right style="medium">
        <color rgb="FF3C3C3C"/>
      </right>
      <top style="medium">
        <color rgb="FF3C3C3C"/>
      </top>
      <bottom style="none"/>
      <diagonal style="none"/>
    </border>
    <border>
      <left style="thin">
        <color rgb="FF3C3C3C"/>
      </left>
      <right style="none"/>
      <top style="none"/>
      <bottom style="thin">
        <color rgb="FF3C3C3C"/>
      </bottom>
      <diagonal style="none"/>
    </border>
    <border>
      <left style="none"/>
      <right style="medium">
        <color rgb="FF3C3C3C"/>
      </right>
      <top style="none"/>
      <bottom style="none"/>
      <diagonal style="none"/>
    </border>
    <border>
      <left style="thin">
        <color rgb="FF3C3C3C"/>
      </left>
      <right style="none"/>
      <top style="none"/>
      <bottom style="none"/>
      <diagonal style="none"/>
    </border>
    <border>
      <left style="thin">
        <color rgb="FF3C3C3C"/>
      </left>
      <right style="none"/>
      <top style="thin">
        <color rgb="FF3C3C3C"/>
      </top>
      <bottom style="thin">
        <color rgb="FF3C3C3C"/>
      </bottom>
      <diagonal style="none"/>
    </border>
    <border>
      <left style="none"/>
      <right style="medium">
        <color rgb="FF3C3C3C"/>
      </right>
      <top style="none"/>
      <bottom style="thin">
        <color rgb="FF3C3C3C"/>
      </bottom>
      <diagonal style="none"/>
    </border>
    <border>
      <left style="thin">
        <color auto="1"/>
      </left>
      <right style="medium">
        <color auto="1"/>
      </right>
      <top style="thin">
        <color auto="1"/>
      </top>
      <bottom style="none"/>
      <diagonal style="none"/>
    </border>
    <border>
      <left style="none"/>
      <right style="thin">
        <color auto="1"/>
      </right>
      <top style="medium">
        <color auto="1"/>
      </top>
      <bottom style="thin">
        <color auto="1"/>
      </bottom>
      <diagonal style="none"/>
    </border>
    <border>
      <left style="none"/>
      <right style="medium">
        <color rgb="FF3C3C3C"/>
      </right>
      <top style="thin">
        <color rgb="FF3C3C3C"/>
      </top>
      <bottom style="thin">
        <color rgb="FF3C3C3C"/>
      </bottom>
      <diagonal style="none"/>
    </border>
    <border>
      <left style="thin">
        <color auto="1"/>
      </left>
      <right style="medium">
        <color auto="1"/>
      </right>
      <top style="none"/>
      <bottom style="none"/>
      <diagonal style="none"/>
    </border>
    <border>
      <left style="thin">
        <color auto="1"/>
      </left>
      <right style="thin">
        <color auto="1"/>
      </right>
      <top style="thin">
        <color auto="1"/>
      </top>
      <bottom style="medium">
        <color auto="1"/>
      </bottom>
      <diagonal style="none"/>
    </border>
    <border>
      <left style="thin">
        <color auto="1"/>
      </left>
      <right style="none"/>
      <top style="thin">
        <color auto="1"/>
      </top>
      <bottom style="medium">
        <color auto="1"/>
      </bottom>
      <diagonal style="none"/>
    </border>
    <border>
      <left style="thin">
        <color auto="1"/>
      </left>
      <right style="thin">
        <color auto="1"/>
      </right>
      <top style="medium">
        <color auto="1"/>
      </top>
      <bottom style="thin">
        <color auto="1"/>
      </bottom>
      <diagonal style="none"/>
    </border>
    <border>
      <left style="thin">
        <color auto="1"/>
      </left>
      <right style="none"/>
      <top style="medium">
        <color auto="1"/>
      </top>
      <bottom style="thin">
        <color auto="1"/>
      </bottom>
      <diagonal style="none"/>
    </border>
    <border>
      <left style="none"/>
      <right style="medium">
        <color rgb="FF3C3C3C"/>
      </right>
      <top style="medium">
        <color rgb="FF3C3C3C"/>
      </top>
      <bottom style="thin">
        <color rgb="FF3C3C3C"/>
      </bottom>
      <diagonal style="none"/>
    </border>
    <border>
      <left style="thin">
        <color auto="1"/>
      </left>
      <right style="medium">
        <color auto="1"/>
      </right>
      <top style="thin">
        <color auto="1"/>
      </top>
      <bottom style="medium">
        <color auto="1"/>
      </bottom>
      <diagonal style="none"/>
    </border>
    <border>
      <left style="none"/>
      <right style="thin">
        <color auto="1"/>
      </right>
      <top style="thin">
        <color auto="1"/>
      </top>
      <bottom style="medium">
        <color auto="1"/>
      </bottom>
      <diagonal style="none"/>
    </border>
    <border>
      <left style="none"/>
      <right style="none"/>
      <top style="thin">
        <color auto="1"/>
      </top>
      <bottom style="medium">
        <color auto="1"/>
      </bottom>
      <diagonal style="none"/>
    </border>
    <border>
      <left style="none"/>
      <right style="medium">
        <color rgb="FF3C3C3C"/>
      </right>
      <top style="thin">
        <color rgb="FF3C3C3C"/>
      </top>
      <bottom style="medium">
        <color rgb="FF3C3C3C"/>
      </bottom>
      <diagonal style="none"/>
    </border>
    <border>
      <left style="thin">
        <color auto="1"/>
      </left>
      <right style="medium">
        <color auto="1"/>
      </right>
      <top style="none"/>
      <bottom style="medium">
        <color auto="1"/>
      </bottom>
      <diagonal style="none"/>
    </border>
    <border>
      <left style="none"/>
      <right style="medium">
        <color rgb="FF3C3C3C"/>
      </right>
      <top style="thin">
        <color rgb="FF3C3C3C"/>
      </top>
      <bottom style="none"/>
      <diagonal style="none"/>
    </border>
    <border>
      <left style="none"/>
      <right style="medium">
        <color auto="1"/>
      </right>
      <top style="medium">
        <color auto="1"/>
      </top>
      <bottom style="thin">
        <color rgb="FF3C3C3C"/>
      </bottom>
      <diagonal style="none"/>
    </border>
    <border>
      <left style="none"/>
      <right style="medium">
        <color auto="1"/>
      </right>
      <top style="thin">
        <color rgb="FF3C3C3C"/>
      </top>
      <bottom style="thin">
        <color rgb="FF3C3C3C"/>
      </bottom>
      <diagonal style="none"/>
    </border>
    <border>
      <left style="none"/>
      <right style="medium">
        <color auto="1"/>
      </right>
      <top style="thin">
        <color rgb="FF3C3C3C"/>
      </top>
      <bottom style="none"/>
      <diagonal style="none"/>
    </border>
    <border>
      <left style="none"/>
      <right style="medium">
        <color auto="1"/>
      </right>
      <top style="thin">
        <color auto="1"/>
      </top>
      <bottom style="thin">
        <color auto="1"/>
      </bottom>
      <diagonal style="none"/>
    </border>
    <border>
      <left style="none"/>
      <right style="medium">
        <color auto="1"/>
      </right>
      <top style="thin">
        <color auto="1"/>
      </top>
      <bottom style="none"/>
      <diagonal style="none"/>
    </border>
    <border>
      <left style="none"/>
      <right style="medium">
        <color auto="1"/>
      </right>
      <top style="thin">
        <color auto="1"/>
      </top>
      <bottom style="medium">
        <color auto="1"/>
      </bottom>
      <diagonal style="none"/>
    </border>
    <border>
      <left style="none"/>
      <right style="medium">
        <color auto="1"/>
      </right>
      <top style="medium">
        <color auto="1"/>
      </top>
      <bottom style="thin">
        <color auto="1"/>
      </bottom>
      <diagonal style="none"/>
    </border>
    <border>
      <left style="double">
        <color auto="1"/>
      </left>
      <right style="none"/>
      <top style="thin">
        <color auto="1"/>
      </top>
      <bottom style="thin">
        <color auto="1"/>
      </bottom>
      <diagonal style="none"/>
    </border>
    <border>
      <left style="double">
        <color auto="1"/>
      </left>
      <right style="thin">
        <color auto="1"/>
      </right>
      <top style="thin">
        <color auto="1"/>
      </top>
      <bottom style="thin">
        <color auto="1"/>
      </bottom>
      <diagonal style="none"/>
    </border>
    <border>
      <left style="double">
        <color auto="1"/>
      </left>
      <right style="none"/>
      <top style="none"/>
      <bottom style="thin">
        <color auto="1"/>
      </bottom>
      <diagonal style="none"/>
    </border>
    <border>
      <left style="double">
        <color auto="1"/>
      </left>
      <right style="thin">
        <color auto="1"/>
      </right>
      <top style="none"/>
      <bottom style="thin">
        <color auto="1"/>
      </bottom>
      <diagonal style="none"/>
    </border>
    <border>
      <left style="none"/>
      <right style="none"/>
      <top style="double">
        <color auto="1"/>
      </top>
      <bottom style="thin">
        <color auto="1"/>
      </bottom>
      <diagonal style="none"/>
    </border>
  </borders>
  <cellStyleXfs count="1">
    <xf fontId="0" fillId="0" borderId="0" numFmtId="0" applyNumberFormat="1" applyFont="1" applyFill="1" applyBorder="1"/>
  </cellStyleXfs>
  <cellXfs count="363">
    <xf fontId="0" fillId="0" borderId="0" numFmtId="0" xfId="0"/>
    <xf fontId="1" fillId="0" borderId="0" numFmtId="0" xfId="0" applyFont="1" applyAlignment="1">
      <alignment horizontal="right" vertical="center"/>
    </xf>
    <xf fontId="2" fillId="0" borderId="0" numFmtId="0" xfId="0" applyFont="1" applyAlignment="1">
      <alignment horizontal="center" vertical="center"/>
    </xf>
    <xf fontId="3" fillId="0" borderId="0" numFmtId="0" xfId="0" applyFont="1" applyAlignment="1">
      <alignment horizontal="center" vertical="center"/>
    </xf>
    <xf fontId="4" fillId="0" borderId="0" numFmtId="0" xfId="0" applyFont="1" applyAlignment="1">
      <alignment horizontal="center" vertical="center"/>
    </xf>
    <xf fontId="5" fillId="0" borderId="0" numFmtId="0" xfId="0" applyFont="1"/>
    <xf fontId="1" fillId="2" borderId="1" numFmtId="0" xfId="0" applyFont="1" applyFill="1" applyBorder="1" applyAlignment="1">
      <alignment horizontal="right" vertical="center"/>
    </xf>
    <xf fontId="6" fillId="0" borderId="2" numFmtId="0" xfId="0" applyFont="1" applyBorder="1"/>
    <xf fontId="6" fillId="0" borderId="3" numFmtId="0" xfId="0" applyFont="1" applyBorder="1"/>
    <xf fontId="2" fillId="0" borderId="4" numFmtId="10" xfId="0" applyNumberFormat="1" applyFont="1" applyBorder="1" applyAlignment="1">
      <alignment horizontal="center" vertical="center"/>
    </xf>
    <xf fontId="7" fillId="0" borderId="0" numFmtId="0" xfId="0" applyFont="1" applyAlignment="1">
      <alignment horizontal="center"/>
    </xf>
    <xf fontId="3" fillId="2" borderId="0" numFmtId="0" xfId="0" applyFont="1" applyFill="1" applyAlignment="1">
      <alignment horizontal="center" vertical="center"/>
    </xf>
    <xf fontId="6" fillId="0" borderId="0" numFmtId="0" xfId="0" applyFont="1"/>
    <xf fontId="4" fillId="3" borderId="0" numFmtId="0" xfId="0" applyFont="1" applyFill="1" applyAlignment="1">
      <alignment horizontal="center" vertical="center"/>
    </xf>
    <xf fontId="8" fillId="2" borderId="1" numFmtId="0" xfId="0" applyFont="1" applyFill="1" applyBorder="1" applyAlignment="1">
      <alignment horizontal="right" vertical="center"/>
    </xf>
    <xf fontId="9" fillId="0" borderId="5" numFmtId="9" xfId="0" applyNumberFormat="1" applyFont="1" applyBorder="1" applyAlignment="1">
      <alignment horizontal="center" vertical="center"/>
    </xf>
    <xf fontId="10" fillId="0" borderId="6" numFmtId="0" xfId="0" applyFont="1" applyBorder="1" applyAlignment="1">
      <alignment horizontal="center"/>
    </xf>
    <xf fontId="10" fillId="0" borderId="6" numFmtId="0" xfId="0" applyFont="1" applyBorder="1" applyAlignment="1">
      <alignment horizontal="left"/>
    </xf>
    <xf fontId="11" fillId="0" borderId="7" numFmtId="0" xfId="0" applyFont="1" applyBorder="1" applyAlignment="1">
      <alignment horizontal="center"/>
    </xf>
    <xf fontId="11" fillId="0" borderId="7" numFmtId="0" xfId="0" applyFont="1" applyBorder="1" applyAlignment="1">
      <alignment horizontal="left"/>
    </xf>
    <xf fontId="11" fillId="0" borderId="7" numFmtId="9" xfId="0" applyNumberFormat="1" applyFont="1" applyBorder="1" applyAlignment="1">
      <alignment horizontal="center"/>
    </xf>
    <xf fontId="7" fillId="2" borderId="1" numFmtId="0" xfId="0" applyFont="1" applyFill="1" applyBorder="1" applyAlignment="1">
      <alignment horizontal="center"/>
    </xf>
    <xf fontId="10" fillId="0" borderId="0" numFmtId="0" xfId="0" applyFont="1" applyAlignment="1">
      <alignment horizontal="center"/>
    </xf>
    <xf fontId="10" fillId="0" borderId="7" numFmtId="0" xfId="0" applyFont="1" applyBorder="1" applyAlignment="1">
      <alignment horizontal="center"/>
    </xf>
    <xf fontId="10" fillId="4" borderId="7" numFmtId="0" xfId="0" applyFont="1" applyFill="1" applyBorder="1" applyAlignment="1">
      <alignment horizontal="center"/>
    </xf>
    <xf fontId="10" fillId="5" borderId="7" numFmtId="0" xfId="0" applyFont="1" applyFill="1" applyBorder="1" applyAlignment="1">
      <alignment horizontal="center"/>
    </xf>
    <xf fontId="10" fillId="6" borderId="7" numFmtId="0" xfId="0" applyFont="1" applyFill="1" applyBorder="1" applyAlignment="1">
      <alignment horizontal="center"/>
    </xf>
    <xf fontId="3" fillId="7" borderId="7" numFmtId="0" xfId="0" applyFont="1" applyFill="1" applyBorder="1" applyAlignment="1">
      <alignment horizontal="center"/>
    </xf>
    <xf fontId="10" fillId="8" borderId="7" numFmtId="0" xfId="0" applyFont="1" applyFill="1" applyBorder="1" applyAlignment="1">
      <alignment horizontal="center"/>
    </xf>
    <xf fontId="10" fillId="3" borderId="0" numFmtId="0" xfId="0" applyFont="1" applyFill="1" applyAlignment="1">
      <alignment horizontal="center" textRotation="90" vertical="center" wrapText="1"/>
    </xf>
    <xf fontId="11" fillId="3" borderId="0" numFmtId="0" xfId="0" applyFont="1" applyFill="1" applyAlignment="1">
      <alignment horizontal="center"/>
    </xf>
    <xf fontId="11" fillId="4" borderId="8" numFmtId="0" xfId="0" applyFont="1" applyFill="1" applyBorder="1" applyAlignment="1">
      <alignment horizontal="center"/>
    </xf>
    <xf fontId="11" fillId="4" borderId="9" numFmtId="0" xfId="0" applyFont="1" applyFill="1" applyBorder="1" applyAlignment="1">
      <alignment horizontal="center"/>
    </xf>
    <xf fontId="10" fillId="0" borderId="10" numFmtId="0" xfId="0" applyFont="1" applyBorder="1" applyAlignment="1">
      <alignment horizontal="center" vertical="center"/>
    </xf>
    <xf fontId="11" fillId="5" borderId="11" numFmtId="0" xfId="0" applyFont="1" applyFill="1" applyBorder="1" applyAlignment="1">
      <alignment horizontal="center"/>
    </xf>
    <xf fontId="11" fillId="5" borderId="0" numFmtId="0" xfId="0" applyFont="1" applyFill="1" applyAlignment="1">
      <alignment horizontal="center"/>
    </xf>
    <xf fontId="6" fillId="0" borderId="12" numFmtId="0" xfId="0" applyFont="1" applyBorder="1"/>
    <xf fontId="11" fillId="0" borderId="0" numFmtId="0" xfId="0" applyFont="1" applyAlignment="1">
      <alignment horizontal="center"/>
    </xf>
    <xf fontId="11" fillId="6" borderId="11" numFmtId="0" xfId="0" applyFont="1" applyFill="1" applyBorder="1" applyAlignment="1">
      <alignment horizontal="center"/>
    </xf>
    <xf fontId="11" fillId="6" borderId="0" numFmtId="0" xfId="0" applyFont="1" applyFill="1" applyAlignment="1">
      <alignment horizontal="center"/>
    </xf>
    <xf fontId="11" fillId="8" borderId="11" numFmtId="0" xfId="0" applyFont="1" applyFill="1" applyBorder="1" applyAlignment="1">
      <alignment horizontal="center"/>
    </xf>
    <xf fontId="11" fillId="8" borderId="0" numFmtId="0" xfId="0" applyFont="1" applyFill="1" applyAlignment="1">
      <alignment horizontal="center"/>
    </xf>
    <xf fontId="12" fillId="2" borderId="0" numFmtId="0" xfId="0" applyFont="1" applyFill="1" applyAlignment="1">
      <alignment horizontal="center"/>
    </xf>
    <xf fontId="13" fillId="0" borderId="0" numFmtId="0" xfId="0" applyFont="1"/>
    <xf fontId="12" fillId="7" borderId="13" numFmtId="0" xfId="0" applyFont="1" applyFill="1" applyBorder="1" applyAlignment="1">
      <alignment horizontal="center"/>
    </xf>
    <xf fontId="12" fillId="7" borderId="14" numFmtId="0" xfId="0" applyFont="1" applyFill="1" applyBorder="1" applyAlignment="1">
      <alignment horizontal="center"/>
    </xf>
    <xf fontId="6" fillId="0" borderId="6" numFmtId="0" xfId="0" applyFont="1" applyBorder="1"/>
    <xf fontId="14" fillId="9" borderId="7" numFmtId="0" xfId="0" applyFont="1" applyFill="1" applyBorder="1" applyAlignment="1">
      <alignment horizontal="center"/>
    </xf>
    <xf fontId="14" fillId="4" borderId="7" numFmtId="0" xfId="0" applyFont="1" applyFill="1" applyBorder="1" applyAlignment="1">
      <alignment horizontal="center"/>
    </xf>
    <xf fontId="14" fillId="5" borderId="7" numFmtId="0" xfId="0" applyFont="1" applyFill="1" applyBorder="1" applyAlignment="1">
      <alignment horizontal="center"/>
    </xf>
    <xf fontId="14" fillId="9" borderId="6" numFmtId="0" xfId="0" applyFont="1" applyFill="1" applyBorder="1" applyAlignment="1">
      <alignment horizontal="center"/>
    </xf>
    <xf fontId="14" fillId="4" borderId="6" numFmtId="0" xfId="0" applyFont="1" applyFill="1" applyBorder="1" applyAlignment="1">
      <alignment horizontal="center"/>
    </xf>
    <xf fontId="14" fillId="5" borderId="6" numFmtId="0" xfId="0" applyFont="1" applyFill="1" applyBorder="1" applyAlignment="1">
      <alignment horizontal="center"/>
    </xf>
    <xf fontId="14" fillId="9" borderId="7" numFmtId="10" xfId="0" applyNumberFormat="1" applyFont="1" applyFill="1" applyBorder="1" applyAlignment="1">
      <alignment horizontal="center"/>
    </xf>
    <xf fontId="13" fillId="0" borderId="0" numFmtId="10" xfId="0" applyNumberFormat="1" applyFont="1"/>
    <xf fontId="15" fillId="3" borderId="0" numFmtId="0" xfId="0" applyFont="1" applyFill="1" applyAlignment="1">
      <alignment horizontal="center"/>
    </xf>
    <xf fontId="16" fillId="0" borderId="0" numFmtId="0" xfId="0" applyFont="1" applyAlignment="1">
      <alignment horizontal="center" vertical="center" wrapText="1"/>
    </xf>
    <xf fontId="10" fillId="3" borderId="7" numFmtId="0" xfId="0" applyFont="1" applyFill="1" applyBorder="1" applyAlignment="1">
      <alignment horizontal="right"/>
    </xf>
    <xf fontId="17" fillId="3" borderId="1" numFmtId="49" xfId="0" applyNumberFormat="1" applyFont="1" applyFill="1" applyBorder="1" applyAlignment="1">
      <alignment horizontal="center"/>
    </xf>
    <xf fontId="13" fillId="0" borderId="0" numFmtId="0" xfId="0" applyFont="1" applyAlignment="1">
      <alignment horizontal="center"/>
    </xf>
    <xf fontId="5" fillId="0" borderId="0" numFmtId="0" xfId="0" applyFont="1" applyAlignment="1">
      <alignment horizontal="center"/>
    </xf>
    <xf fontId="18" fillId="3" borderId="1" numFmtId="49" xfId="0" applyNumberFormat="1" applyFont="1" applyFill="1" applyBorder="1" applyAlignment="1">
      <alignment horizontal="center"/>
    </xf>
    <xf fontId="19" fillId="3" borderId="10" numFmtId="0" xfId="0" applyFont="1" applyFill="1" applyBorder="1" applyAlignment="1">
      <alignment horizontal="center" vertical="center" wrapText="1"/>
    </xf>
    <xf fontId="20" fillId="0" borderId="8" numFmtId="0" xfId="0" applyFont="1" applyBorder="1" applyAlignment="1">
      <alignment horizontal="center" vertical="center" wrapText="1"/>
    </xf>
    <xf fontId="6" fillId="0" borderId="15" numFmtId="0" xfId="0" applyFont="1" applyBorder="1"/>
    <xf fontId="6" fillId="0" borderId="11" numFmtId="0" xfId="0" applyFont="1" applyBorder="1"/>
    <xf fontId="6" fillId="0" borderId="16" numFmtId="0" xfId="0" applyFont="1" applyBorder="1"/>
    <xf fontId="12" fillId="3" borderId="0" numFmtId="0" xfId="0" applyFont="1" applyFill="1" applyAlignment="1">
      <alignment horizontal="center"/>
    </xf>
    <xf fontId="6" fillId="0" borderId="13" numFmtId="0" xfId="0" applyFont="1" applyBorder="1"/>
    <xf fontId="6" fillId="0" borderId="17" numFmtId="0" xfId="0" applyFont="1" applyBorder="1"/>
    <xf fontId="11" fillId="0" borderId="0" numFmtId="9" xfId="0" applyNumberFormat="1" applyFont="1"/>
    <xf fontId="5" fillId="3" borderId="0" numFmtId="0" xfId="0" applyFont="1" applyFill="1"/>
    <xf fontId="17" fillId="3" borderId="0" numFmtId="0" xfId="0" applyFont="1" applyFill="1" applyAlignment="1">
      <alignment horizontal="center"/>
    </xf>
    <xf fontId="18" fillId="3" borderId="0" numFmtId="10" xfId="0" applyNumberFormat="1" applyFont="1" applyFill="1" applyAlignment="1">
      <alignment horizontal="center"/>
    </xf>
    <xf fontId="10" fillId="3" borderId="0" numFmtId="10" xfId="0" applyNumberFormat="1" applyFont="1" applyFill="1" applyAlignment="1">
      <alignment horizontal="center"/>
    </xf>
    <xf fontId="11" fillId="0" borderId="0" numFmtId="10" xfId="0" applyNumberFormat="1" applyFont="1"/>
    <xf fontId="11" fillId="0" borderId="0" numFmtId="9" xfId="0" applyNumberFormat="1" applyFont="1" applyAlignment="1">
      <alignment horizontal="center"/>
    </xf>
    <xf fontId="21" fillId="0" borderId="0" numFmtId="0" xfId="0" applyFont="1" applyAlignment="1">
      <alignment horizontal="right" vertical="center" wrapText="1"/>
    </xf>
    <xf fontId="21" fillId="0" borderId="0" numFmtId="0" xfId="0" applyFont="1" applyAlignment="1">
      <alignment vertical="center" wrapText="1"/>
    </xf>
    <xf fontId="21" fillId="0" borderId="0" numFmtId="0" xfId="0" applyFont="1" applyAlignment="1">
      <alignment horizontal="center" vertical="center" wrapText="1"/>
    </xf>
    <xf fontId="22" fillId="0" borderId="0" numFmtId="0" xfId="0" applyFont="1" applyAlignment="1">
      <alignment horizontal="center" vertical="center" wrapText="1"/>
    </xf>
    <xf fontId="23" fillId="7" borderId="11" numFmtId="0" xfId="0" applyFont="1" applyFill="1" applyBorder="1" applyAlignment="1">
      <alignment horizontal="center" vertical="center" wrapText="1"/>
    </xf>
    <xf fontId="23" fillId="7" borderId="0" numFmtId="0" xfId="0" applyFont="1" applyFill="1" applyAlignment="1">
      <alignment horizontal="right" vertical="center" wrapText="1"/>
    </xf>
    <xf fontId="23" fillId="7" borderId="0" numFmtId="49" xfId="0" applyNumberFormat="1" applyFont="1" applyFill="1" applyAlignment="1">
      <alignment horizontal="left" vertical="center" wrapText="1"/>
    </xf>
    <xf fontId="24" fillId="0" borderId="0" numFmtId="0" xfId="0" applyFont="1" applyAlignment="1">
      <alignment horizontal="center" vertical="center" wrapText="1"/>
    </xf>
    <xf fontId="23" fillId="10" borderId="0" numFmtId="0" xfId="0" applyFont="1" applyFill="1" applyAlignment="1">
      <alignment horizontal="center" vertical="center" wrapText="1"/>
    </xf>
    <xf fontId="25" fillId="11" borderId="0" numFmtId="0" xfId="0" applyFont="1" applyFill="1" applyAlignment="1">
      <alignment horizontal="center" vertical="center"/>
    </xf>
    <xf fontId="26" fillId="11" borderId="0" numFmtId="0" xfId="0" applyFont="1" applyFill="1" applyAlignment="1">
      <alignment horizontal="center" vertical="center" wrapText="1"/>
    </xf>
    <xf fontId="27" fillId="11" borderId="0" numFmtId="0" xfId="0" applyFont="1" applyFill="1"/>
    <xf fontId="21" fillId="0" borderId="14" numFmtId="0" xfId="0" applyFont="1" applyBorder="1" applyAlignment="1">
      <alignment vertical="center" wrapText="1"/>
    </xf>
    <xf fontId="21" fillId="0" borderId="14" numFmtId="0" xfId="0" applyFont="1" applyBorder="1" applyAlignment="1">
      <alignment horizontal="center" vertical="center" wrapText="1"/>
    </xf>
    <xf fontId="28" fillId="8" borderId="7" numFmtId="0" xfId="0" applyFont="1" applyFill="1" applyBorder="1" applyAlignment="1">
      <alignment horizontal="center" vertical="center" wrapText="1"/>
    </xf>
    <xf fontId="15" fillId="8" borderId="7" numFmtId="0" xfId="0" applyFont="1" applyFill="1" applyBorder="1" applyAlignment="1">
      <alignment horizontal="center" vertical="center" wrapText="1"/>
    </xf>
    <xf fontId="29" fillId="0" borderId="7" numFmtId="0" xfId="0" applyFont="1" applyBorder="1" applyAlignment="1">
      <alignment wrapText="1"/>
    </xf>
    <xf fontId="30" fillId="0" borderId="7" numFmtId="0" xfId="0" applyFont="1" applyBorder="1" applyAlignment="1">
      <alignment wrapText="1"/>
    </xf>
    <xf fontId="29" fillId="0" borderId="7" numFmtId="0" xfId="0" applyFont="1" applyBorder="1"/>
    <xf fontId="31" fillId="0" borderId="7" numFmtId="0" xfId="0" applyFont="1" applyBorder="1" applyAlignment="1">
      <alignment wrapText="1"/>
    </xf>
    <xf fontId="21" fillId="0" borderId="7" numFmtId="0" xfId="0" applyFont="1" applyBorder="1" applyAlignment="1">
      <alignment horizontal="left" vertical="center" wrapText="1"/>
    </xf>
    <xf fontId="21" fillId="0" borderId="7" numFmtId="0" xfId="0" applyFont="1" applyBorder="1" applyAlignment="1">
      <alignment vertical="center" wrapText="1"/>
    </xf>
    <xf fontId="13" fillId="0" borderId="0" numFmtId="0" xfId="0" applyFont="1" applyAlignment="1">
      <alignment wrapText="1"/>
    </xf>
    <xf fontId="13" fillId="0" borderId="0" numFmtId="0" xfId="0" applyFont="1" applyAlignment="1">
      <alignment horizontal="center" vertical="center"/>
    </xf>
    <xf fontId="17" fillId="0" borderId="18" numFmtId="0" xfId="0" applyFont="1" applyBorder="1" applyAlignment="1">
      <alignment textRotation="90" vertical="center"/>
    </xf>
    <xf fontId="17" fillId="0" borderId="19" numFmtId="0" xfId="0" applyFont="1" applyBorder="1" applyAlignment="1">
      <alignment vertical="center"/>
    </xf>
    <xf fontId="17" fillId="0" borderId="19" numFmtId="0" xfId="0" applyFont="1" applyBorder="1" applyAlignment="1">
      <alignment horizontal="center" vertical="center"/>
    </xf>
    <xf fontId="17" fillId="0" borderId="0" numFmtId="0" xfId="0" applyFont="1" applyAlignment="1">
      <alignment horizontal="center" vertical="center"/>
    </xf>
    <xf fontId="6" fillId="0" borderId="20" numFmtId="0" xfId="0" applyFont="1" applyBorder="1"/>
    <xf fontId="6" fillId="0" borderId="21" numFmtId="0" xfId="0" applyFont="1" applyBorder="1"/>
    <xf fontId="17" fillId="0" borderId="18" numFmtId="0" xfId="0" applyFont="1" applyBorder="1" applyAlignment="1">
      <alignment vertical="center"/>
    </xf>
    <xf fontId="17" fillId="0" borderId="22" numFmtId="0" xfId="0" applyFont="1" applyBorder="1" applyAlignment="1">
      <alignment vertical="center"/>
    </xf>
    <xf fontId="17" fillId="0" borderId="23" numFmtId="0" xfId="0" applyFont="1" applyBorder="1" applyAlignment="1">
      <alignment vertical="center"/>
    </xf>
    <xf fontId="17" fillId="0" borderId="24" numFmtId="0" xfId="0" applyFont="1" applyBorder="1" applyAlignment="1">
      <alignment horizontal="center" vertical="center"/>
    </xf>
    <xf fontId="32" fillId="0" borderId="1" numFmtId="0" xfId="0" applyFont="1" applyBorder="1" applyAlignment="1">
      <alignment horizontal="center" vertical="center" wrapText="1"/>
    </xf>
    <xf fontId="32" fillId="0" borderId="0" numFmtId="0" xfId="0" applyFont="1" applyAlignment="1">
      <alignment horizontal="center"/>
    </xf>
    <xf fontId="17" fillId="0" borderId="0" numFmtId="0" xfId="0" applyFont="1" applyAlignment="1">
      <alignment vertical="center"/>
    </xf>
    <xf fontId="17" fillId="0" borderId="25" numFmtId="0" xfId="0" applyFont="1" applyBorder="1" applyAlignment="1">
      <alignment vertical="center"/>
    </xf>
    <xf fontId="17" fillId="0" borderId="26" numFmtId="0" xfId="0" applyFont="1" applyBorder="1" applyAlignment="1">
      <alignment horizontal="center" vertical="center"/>
    </xf>
    <xf fontId="6" fillId="0" borderId="26" numFmtId="0" xfId="0" applyFont="1" applyBorder="1"/>
    <xf fontId="6" fillId="0" borderId="24" numFmtId="0" xfId="0" applyFont="1" applyBorder="1"/>
    <xf fontId="4" fillId="10" borderId="27" numFmtId="0" xfId="0" applyFont="1" applyFill="1" applyBorder="1" applyAlignment="1">
      <alignment horizontal="center" textRotation="90" vertical="center"/>
    </xf>
    <xf fontId="33" fillId="10" borderId="27" numFmtId="0" xfId="0" applyFont="1" applyFill="1" applyBorder="1" applyAlignment="1">
      <alignment horizontal="center" textRotation="90" vertical="center"/>
    </xf>
    <xf fontId="34" fillId="10" borderId="27" numFmtId="0" xfId="0" applyFont="1" applyFill="1" applyBorder="1" applyAlignment="1">
      <alignment horizontal="center" textRotation="90" vertical="center" wrapText="1"/>
    </xf>
    <xf fontId="33" fillId="10" borderId="27" numFmtId="0" xfId="0" applyFont="1" applyFill="1" applyBorder="1" applyAlignment="1">
      <alignment horizontal="center" textRotation="90" vertical="center" wrapText="1"/>
    </xf>
    <xf fontId="33" fillId="10" borderId="28" numFmtId="0" xfId="0" applyFont="1" applyFill="1" applyBorder="1" applyAlignment="1">
      <alignment horizontal="center" textRotation="90" vertical="center" wrapText="1"/>
    </xf>
    <xf fontId="33" fillId="10" borderId="28" numFmtId="0" xfId="0" applyFont="1" applyFill="1" applyBorder="1" applyAlignment="1">
      <alignment horizontal="center" vertical="center" wrapText="1"/>
    </xf>
    <xf fontId="33" fillId="10" borderId="0" numFmtId="0" xfId="0" applyFont="1" applyFill="1" applyAlignment="1">
      <alignment horizontal="center" vertical="center" wrapText="1"/>
    </xf>
    <xf fontId="33" fillId="10" borderId="10" numFmtId="0" xfId="0" applyFont="1" applyFill="1" applyBorder="1" applyAlignment="1">
      <alignment horizontal="center" textRotation="90" vertical="center" wrapText="1"/>
    </xf>
    <xf fontId="35" fillId="0" borderId="0" numFmtId="0" xfId="0" applyFont="1" applyAlignment="1">
      <alignment vertical="center"/>
    </xf>
    <xf fontId="35" fillId="0" borderId="0" numFmtId="0" xfId="0" applyFont="1"/>
    <xf fontId="35" fillId="0" borderId="0" numFmtId="0" xfId="0" applyFont="1" applyAlignment="1">
      <alignment horizontal="center"/>
    </xf>
    <xf fontId="4" fillId="10" borderId="27" numFmtId="0" xfId="0" applyFont="1" applyFill="1" applyBorder="1" applyAlignment="1">
      <alignment horizontal="center" vertical="center"/>
    </xf>
    <xf fontId="36" fillId="0" borderId="29" numFmtId="0" xfId="0" applyFont="1" applyBorder="1" applyAlignment="1">
      <alignment horizontal="center" textRotation="90" vertical="center" wrapText="1"/>
    </xf>
    <xf fontId="27" fillId="0" borderId="27" numFmtId="0" xfId="0" applyFont="1" applyBorder="1" applyAlignment="1">
      <alignment horizontal="center"/>
    </xf>
    <xf fontId="21" fillId="0" borderId="27" numFmtId="49" xfId="0" applyNumberFormat="1" applyFont="1" applyBorder="1" applyAlignment="1">
      <alignment horizontal="center" vertical="center"/>
    </xf>
    <xf fontId="21" fillId="0" borderId="27" numFmtId="0" xfId="0" applyFont="1" applyBorder="1" applyAlignment="1">
      <alignment horizontal="center" vertical="center"/>
    </xf>
    <xf fontId="37" fillId="0" borderId="27" numFmtId="0" xfId="0" applyFont="1" applyBorder="1" applyAlignment="1">
      <alignment horizontal="center" vertical="center"/>
    </xf>
    <xf fontId="21" fillId="0" borderId="27" numFmtId="0" xfId="0" applyFont="1" applyBorder="1" applyAlignment="1">
      <alignment horizontal="left" vertical="center" wrapText="1"/>
    </xf>
    <xf fontId="21" fillId="0" borderId="27" numFmtId="0" xfId="0" applyFont="1" applyBorder="1" applyAlignment="1">
      <alignment horizontal="center" vertical="center" wrapText="1"/>
    </xf>
    <xf fontId="38" fillId="9" borderId="27" numFmtId="0" xfId="0" applyFont="1" applyFill="1" applyBorder="1" applyAlignment="1">
      <alignment vertical="center" wrapText="1"/>
    </xf>
    <xf fontId="38" fillId="9" borderId="27" numFmtId="0" xfId="0" applyFont="1" applyFill="1" applyBorder="1" applyAlignment="1">
      <alignment horizontal="center" vertical="center" wrapText="1"/>
    </xf>
    <xf fontId="39" fillId="9" borderId="27" numFmtId="0" xfId="0" applyFont="1" applyFill="1" applyBorder="1" applyAlignment="1">
      <alignment horizontal="center" vertical="center" wrapText="1"/>
    </xf>
    <xf fontId="13" fillId="0" borderId="0" numFmtId="0" xfId="0" applyFont="1" applyAlignment="1">
      <alignment vertical="center"/>
    </xf>
    <xf fontId="13" fillId="0" borderId="27" numFmtId="0" xfId="0" applyFont="1" applyBorder="1"/>
    <xf fontId="6" fillId="0" borderId="30" numFmtId="0" xfId="0" applyFont="1" applyBorder="1"/>
    <xf fontId="36" fillId="0" borderId="30" numFmtId="0" xfId="0" applyFont="1" applyBorder="1" applyAlignment="1">
      <alignment horizontal="center" textRotation="90" vertical="center" wrapText="1"/>
    </xf>
    <xf fontId="40" fillId="9" borderId="27" numFmtId="0" xfId="0" applyFont="1" applyFill="1" applyBorder="1" applyAlignment="1">
      <alignment vertical="center" wrapText="1"/>
    </xf>
    <xf fontId="27" fillId="0" borderId="0" numFmtId="0" xfId="0" applyFont="1" applyAlignment="1">
      <alignment horizontal="center"/>
    </xf>
    <xf fontId="21" fillId="0" borderId="0" numFmtId="49" xfId="0" applyNumberFormat="1" applyFont="1" applyAlignment="1">
      <alignment horizontal="center" vertical="center"/>
    </xf>
    <xf fontId="21" fillId="0" borderId="0" numFmtId="0" xfId="0" applyFont="1" applyAlignment="1">
      <alignment horizontal="center" vertical="center"/>
    </xf>
    <xf fontId="37" fillId="0" borderId="0" numFmtId="0" xfId="0" applyFont="1" applyAlignment="1">
      <alignment horizontal="center" vertical="center"/>
    </xf>
    <xf fontId="21" fillId="0" borderId="0" numFmtId="0" xfId="0" applyFont="1" applyAlignment="1">
      <alignment horizontal="left" vertical="center" wrapText="1"/>
    </xf>
    <xf fontId="36" fillId="0" borderId="0" numFmtId="0" xfId="0" applyFont="1" applyAlignment="1">
      <alignment horizontal="center" textRotation="90" vertical="center" wrapText="1"/>
    </xf>
    <xf fontId="41" fillId="0" borderId="7" numFmtId="0" xfId="0" applyFont="1" applyBorder="1" applyAlignment="1">
      <alignment horizontal="center" wrapText="1"/>
    </xf>
    <xf fontId="42" fillId="0" borderId="7" numFmtId="0" xfId="0" applyFont="1" applyBorder="1" applyAlignment="1">
      <alignment horizontal="center" wrapText="1"/>
    </xf>
    <xf fontId="43" fillId="0" borderId="7" numFmtId="49" xfId="0" applyNumberFormat="1" applyFont="1" applyBorder="1" applyAlignment="1">
      <alignment horizontal="center" wrapText="1"/>
    </xf>
    <xf fontId="44" fillId="0" borderId="31" numFmtId="0" xfId="0" applyFont="1" applyBorder="1" applyAlignment="1">
      <alignment horizontal="center" vertical="center" wrapText="1"/>
    </xf>
    <xf fontId="6" fillId="0" borderId="32" numFmtId="0" xfId="0" applyFont="1" applyBorder="1"/>
    <xf fontId="6" fillId="0" borderId="33" numFmtId="0" xfId="0" applyFont="1" applyBorder="1"/>
    <xf fontId="44" fillId="0" borderId="0" numFmtId="0" xfId="0" applyFont="1" applyAlignment="1">
      <alignment horizontal="center" vertical="center" wrapText="1"/>
    </xf>
    <xf fontId="13" fillId="0" borderId="27" numFmtId="0" xfId="0" applyFont="1" applyBorder="1" applyAlignment="1">
      <alignment horizontal="center" vertical="center"/>
    </xf>
    <xf fontId="13" fillId="0" borderId="27" numFmtId="0" xfId="0" applyFont="1" applyBorder="1" applyAlignment="1">
      <alignment horizontal="center" vertical="center" wrapText="1"/>
    </xf>
    <xf fontId="38" fillId="9" borderId="27" numFmtId="0" xfId="0" applyFont="1" applyFill="1" applyBorder="1" applyAlignment="1">
      <alignment horizontal="center" vertical="center"/>
    </xf>
    <xf fontId="17" fillId="0" borderId="27" numFmtId="0" xfId="0" applyFont="1" applyBorder="1" applyAlignment="1">
      <alignment horizontal="center" vertical="center"/>
    </xf>
    <xf fontId="21" fillId="0" borderId="29" numFmtId="0" xfId="0" applyFont="1" applyBorder="1" applyAlignment="1">
      <alignment horizontal="center" vertical="center" wrapText="1"/>
    </xf>
    <xf fontId="13" fillId="0" borderId="29" numFmtId="0" xfId="0" applyFont="1" applyBorder="1" applyAlignment="1">
      <alignment horizontal="center" vertical="center"/>
    </xf>
    <xf fontId="13" fillId="0" borderId="27" numFmtId="0" xfId="0" applyFont="1" applyBorder="1" applyAlignment="1">
      <alignment horizontal="center"/>
    </xf>
    <xf fontId="17" fillId="0" borderId="22" numFmtId="0" xfId="0" applyFont="1" applyBorder="1" applyAlignment="1">
      <alignment vertical="center" wrapText="1"/>
    </xf>
    <xf fontId="17" fillId="0" borderId="23" numFmtId="0" xfId="0" applyFont="1" applyBorder="1" applyAlignment="1">
      <alignment vertical="center" wrapText="1"/>
    </xf>
    <xf fontId="17" fillId="0" borderId="24" numFmtId="0" xfId="0" applyFont="1" applyBorder="1" applyAlignment="1">
      <alignment horizontal="center" vertical="center" wrapText="1"/>
    </xf>
    <xf fontId="45" fillId="0" borderId="0" numFmtId="0" xfId="0" applyFont="1" applyAlignment="1">
      <alignment vertical="center" wrapText="1"/>
    </xf>
    <xf fontId="46" fillId="0" borderId="0" numFmtId="49" xfId="0" applyNumberFormat="1" applyFont="1" applyAlignment="1">
      <alignment vertical="center" wrapText="1"/>
    </xf>
    <xf fontId="46" fillId="0" borderId="0" numFmtId="0" xfId="0" applyFont="1" applyAlignment="1">
      <alignment vertical="center" wrapText="1"/>
    </xf>
    <xf fontId="21" fillId="0" borderId="0" numFmtId="0" xfId="0" applyFont="1" applyAlignment="1">
      <alignment vertical="center"/>
    </xf>
    <xf fontId="7" fillId="11" borderId="0" numFmtId="0" xfId="0" applyFont="1" applyFill="1" applyAlignment="1">
      <alignment horizontal="center" vertical="center"/>
    </xf>
    <xf fontId="11" fillId="8" borderId="34" numFmtId="49" xfId="0" applyNumberFormat="1" applyFont="1" applyFill="1" applyBorder="1" applyAlignment="1">
      <alignment horizontal="center" textRotation="90" vertical="center" wrapText="1"/>
    </xf>
    <xf fontId="11" fillId="8" borderId="34" numFmtId="49" xfId="0" applyNumberFormat="1" applyFont="1" applyFill="1" applyBorder="1" applyAlignment="1">
      <alignment horizontal="center" vertical="center" wrapText="1"/>
    </xf>
    <xf fontId="11" fillId="8" borderId="34" numFmtId="0" xfId="0" applyFont="1" applyFill="1" applyBorder="1" applyAlignment="1">
      <alignment horizontal="center" textRotation="90" vertical="center" wrapText="1"/>
    </xf>
    <xf fontId="10" fillId="8" borderId="34" numFmtId="0" xfId="0" applyFont="1" applyFill="1" applyBorder="1" applyAlignment="1">
      <alignment horizontal="center" textRotation="90" vertical="center" wrapText="1"/>
    </xf>
    <xf fontId="11" fillId="8" borderId="35" numFmtId="0" xfId="0" applyFont="1" applyFill="1" applyBorder="1" applyAlignment="1">
      <alignment horizontal="center" vertical="center" wrapText="1"/>
    </xf>
    <xf fontId="11" fillId="8" borderId="34" numFmtId="0" xfId="0" applyFont="1" applyFill="1" applyBorder="1" applyAlignment="1">
      <alignment horizontal="center" vertical="center" wrapText="1"/>
    </xf>
    <xf fontId="11" fillId="8" borderId="36" numFmtId="0" xfId="0" applyFont="1" applyFill="1" applyBorder="1" applyAlignment="1">
      <alignment horizontal="center" vertical="center" wrapText="1"/>
    </xf>
    <xf fontId="11" fillId="8" borderId="7" numFmtId="0" xfId="0" applyFont="1" applyFill="1" applyBorder="1" applyAlignment="1">
      <alignment horizontal="center" vertical="center" wrapText="1"/>
    </xf>
    <xf fontId="11" fillId="8" borderId="37" numFmtId="0" xfId="0" applyFont="1" applyFill="1" applyBorder="1" applyAlignment="1">
      <alignment horizontal="center" vertical="center" wrapText="1"/>
    </xf>
    <xf fontId="11" fillId="8" borderId="19" numFmtId="0" xfId="0" applyFont="1" applyFill="1" applyBorder="1" applyAlignment="1">
      <alignment horizontal="right" vertical="center" wrapText="1"/>
    </xf>
    <xf fontId="11" fillId="8" borderId="19" numFmtId="0" xfId="0" applyFont="1" applyFill="1" applyBorder="1" applyAlignment="1">
      <alignment horizontal="center" vertical="center" wrapText="1"/>
    </xf>
    <xf fontId="11" fillId="8" borderId="38" numFmtId="0" xfId="0" applyFont="1" applyFill="1" applyBorder="1" applyAlignment="1">
      <alignment horizontal="center" vertical="center" wrapText="1"/>
    </xf>
    <xf fontId="6" fillId="0" borderId="39" numFmtId="0" xfId="0" applyFont="1" applyBorder="1"/>
    <xf fontId="11" fillId="8" borderId="18" numFmtId="0" xfId="0" applyFont="1" applyFill="1" applyBorder="1" applyAlignment="1">
      <alignment horizontal="center" vertical="center" wrapText="1"/>
    </xf>
    <xf fontId="11" fillId="8" borderId="40" numFmtId="0" xfId="0" applyFont="1" applyFill="1" applyBorder="1" applyAlignment="1">
      <alignment horizontal="center" vertical="center" wrapText="1"/>
    </xf>
    <xf fontId="11" fillId="8" borderId="19" numFmtId="10" xfId="0" applyNumberFormat="1" applyFont="1" applyFill="1" applyBorder="1" applyAlignment="1">
      <alignment horizontal="center" vertical="center" wrapText="1"/>
    </xf>
    <xf fontId="11" fillId="8" borderId="38" numFmtId="10" xfId="0" applyNumberFormat="1" applyFont="1" applyFill="1" applyBorder="1" applyAlignment="1">
      <alignment horizontal="center" vertical="center" wrapText="1"/>
    </xf>
    <xf fontId="11" fillId="8" borderId="41" numFmtId="10" xfId="0" applyNumberFormat="1" applyFont="1" applyFill="1" applyBorder="1" applyAlignment="1">
      <alignment horizontal="center" vertical="center" wrapText="1"/>
    </xf>
    <xf fontId="6" fillId="0" borderId="42" numFmtId="0" xfId="0" applyFont="1" applyBorder="1"/>
    <xf fontId="45" fillId="0" borderId="0" numFmtId="0" xfId="0" applyFont="1" applyAlignment="1">
      <alignment horizontal="center" vertical="center" wrapText="1"/>
    </xf>
    <xf fontId="47" fillId="0" borderId="0" numFmtId="164" xfId="0" applyNumberFormat="1" applyFont="1" applyAlignment="1">
      <alignment horizontal="center" vertical="center" wrapText="1"/>
    </xf>
    <xf fontId="46" fillId="0" borderId="0" numFmtId="0" xfId="0" applyFont="1" applyAlignment="1">
      <alignment horizontal="center" vertical="center" wrapText="1"/>
    </xf>
    <xf fontId="48" fillId="9" borderId="0" numFmtId="0" xfId="0" applyFont="1" applyFill="1" applyAlignment="1">
      <alignment horizontal="center" vertical="center" wrapText="1"/>
    </xf>
    <xf fontId="48" fillId="9" borderId="0" numFmtId="0" xfId="0" applyFont="1" applyFill="1" applyAlignment="1">
      <alignment vertical="center" wrapText="1"/>
    </xf>
    <xf fontId="22" fillId="9" borderId="0" numFmtId="0" xfId="0" applyFont="1" applyFill="1" applyAlignment="1">
      <alignment horizontal="center" vertical="center" wrapText="1"/>
    </xf>
    <xf fontId="49" fillId="9" borderId="42" numFmtId="0" xfId="0" applyFont="1" applyFill="1" applyBorder="1" applyAlignment="1">
      <alignment horizontal="left" vertical="center" wrapText="1"/>
    </xf>
    <xf fontId="7" fillId="2" borderId="43" numFmtId="0" xfId="0" applyFont="1" applyFill="1" applyBorder="1" applyAlignment="1">
      <alignment horizontal="center" textRotation="90" vertical="center" wrapText="1"/>
    </xf>
    <xf fontId="50" fillId="0" borderId="7" numFmtId="49" xfId="0" applyNumberFormat="1" applyFont="1" applyBorder="1" applyAlignment="1">
      <alignment horizontal="center" vertical="center" wrapText="1"/>
    </xf>
    <xf fontId="49" fillId="0" borderId="7" numFmtId="0" xfId="0" applyFont="1" applyBorder="1" applyAlignment="1">
      <alignment horizontal="center" vertical="center" wrapText="1"/>
    </xf>
    <xf fontId="49" fillId="0" borderId="7" numFmtId="0" xfId="0" applyFont="1" applyBorder="1" applyAlignment="1">
      <alignment vertical="center" wrapText="1"/>
    </xf>
    <xf fontId="49" fillId="0" borderId="1" numFmtId="0" xfId="0" applyFont="1" applyBorder="1" applyAlignment="1">
      <alignment horizontal="center" vertical="center" wrapText="1"/>
    </xf>
    <xf fontId="51" fillId="0" borderId="3" numFmtId="0" xfId="0" applyFont="1" applyBorder="1" applyAlignment="1">
      <alignment horizontal="center" vertical="center" wrapText="1"/>
    </xf>
    <xf fontId="51" fillId="0" borderId="44" numFmtId="0" xfId="0" applyFont="1" applyBorder="1" applyAlignment="1">
      <alignment horizontal="center" vertical="center" wrapText="1"/>
    </xf>
    <xf fontId="51" fillId="9" borderId="1" numFmtId="0" xfId="0" applyFont="1" applyFill="1" applyBorder="1" applyAlignment="1">
      <alignment horizontal="center" vertical="center" wrapText="1"/>
    </xf>
    <xf fontId="51" fillId="9" borderId="7" numFmtId="0" xfId="0" applyFont="1" applyFill="1" applyBorder="1" applyAlignment="1">
      <alignment horizontal="center" vertical="center" wrapText="1"/>
    </xf>
    <xf fontId="49" fillId="9" borderId="45" numFmtId="0" xfId="0" applyFont="1" applyFill="1" applyBorder="1" applyAlignment="1">
      <alignment horizontal="left" vertical="center" wrapText="1"/>
    </xf>
    <xf fontId="6" fillId="0" borderId="46" numFmtId="0" xfId="0" applyFont="1" applyBorder="1"/>
    <xf fontId="51" fillId="0" borderId="2" numFmtId="0" xfId="0" applyFont="1" applyBorder="1" applyAlignment="1">
      <alignment horizontal="center" vertical="center" wrapText="1"/>
    </xf>
    <xf fontId="51" fillId="0" borderId="7" numFmtId="0" xfId="0" applyFont="1" applyBorder="1" applyAlignment="1">
      <alignment horizontal="center" vertical="center" wrapText="1"/>
    </xf>
    <xf fontId="51" fillId="0" borderId="1" numFmtId="0" xfId="0" applyFont="1" applyBorder="1" applyAlignment="1">
      <alignment horizontal="center" vertical="center" wrapText="1"/>
    </xf>
    <xf fontId="52" fillId="0" borderId="7" numFmtId="0" xfId="0" applyFont="1" applyBorder="1" applyAlignment="1">
      <alignment vertical="center" wrapText="1"/>
    </xf>
    <xf fontId="49" fillId="9" borderId="7" numFmtId="0" xfId="0" applyFont="1" applyFill="1" applyBorder="1" applyAlignment="1">
      <alignment horizontal="center" vertical="center" wrapText="1"/>
    </xf>
    <xf fontId="6" fillId="0" borderId="5" numFmtId="0" xfId="0" applyFont="1" applyBorder="1"/>
    <xf fontId="49" fillId="9" borderId="10" numFmtId="0" xfId="0" applyFont="1" applyFill="1" applyBorder="1" applyAlignment="1">
      <alignment horizontal="center" vertical="center" wrapText="1"/>
    </xf>
    <xf fontId="49" fillId="9" borderId="11" numFmtId="0" xfId="0" applyFont="1" applyFill="1" applyBorder="1" applyAlignment="1">
      <alignment horizontal="center" vertical="center" wrapText="1"/>
    </xf>
    <xf fontId="51" fillId="9" borderId="8" numFmtId="0" xfId="0" applyFont="1" applyFill="1" applyBorder="1" applyAlignment="1">
      <alignment horizontal="center" vertical="center" wrapText="1"/>
    </xf>
    <xf fontId="49" fillId="9" borderId="47" numFmtId="0" xfId="0" applyFont="1" applyFill="1" applyBorder="1" applyAlignment="1">
      <alignment horizontal="center" vertical="center" wrapText="1"/>
    </xf>
    <xf fontId="49" fillId="9" borderId="8" numFmtId="0" xfId="0" applyFont="1" applyFill="1" applyBorder="1" applyAlignment="1">
      <alignment horizontal="center" vertical="center" wrapText="1"/>
    </xf>
    <xf fontId="51" fillId="9" borderId="47" numFmtId="0" xfId="0" applyFont="1" applyFill="1" applyBorder="1" applyAlignment="1">
      <alignment horizontal="center" vertical="center" wrapText="1"/>
    </xf>
    <xf fontId="51" fillId="9" borderId="48" numFmtId="0" xfId="0" applyFont="1" applyFill="1" applyBorder="1" applyAlignment="1">
      <alignment horizontal="center" vertical="center" wrapText="1"/>
    </xf>
    <xf fontId="49" fillId="0" borderId="49" numFmtId="0" xfId="0" applyFont="1" applyBorder="1" applyAlignment="1">
      <alignment horizontal="center" vertical="center" wrapText="1"/>
    </xf>
    <xf fontId="49" fillId="9" borderId="50" numFmtId="0" xfId="0" applyFont="1" applyFill="1" applyBorder="1" applyAlignment="1">
      <alignment horizontal="center" vertical="center" wrapText="1"/>
    </xf>
    <xf fontId="49" fillId="0" borderId="51" numFmtId="0" xfId="0" applyFont="1" applyBorder="1" applyAlignment="1">
      <alignment horizontal="left" vertical="center" wrapText="1"/>
    </xf>
    <xf fontId="49" fillId="0" borderId="47" numFmtId="0" xfId="0" applyFont="1" applyBorder="1" applyAlignment="1">
      <alignment horizontal="center" vertical="center" wrapText="1"/>
    </xf>
    <xf fontId="49" fillId="0" borderId="52" numFmtId="0" xfId="0" applyFont="1" applyBorder="1" applyAlignment="1">
      <alignment vertical="center" wrapText="1"/>
    </xf>
    <xf fontId="49" fillId="9" borderId="49" numFmtId="0" xfId="0" applyFont="1" applyFill="1" applyBorder="1" applyAlignment="1">
      <alignment horizontal="center" vertical="center" wrapText="1"/>
    </xf>
    <xf fontId="49" fillId="9" borderId="1" numFmtId="0" xfId="0" applyFont="1" applyFill="1" applyBorder="1" applyAlignment="1">
      <alignment horizontal="center" vertical="center" wrapText="1"/>
    </xf>
    <xf fontId="49" fillId="9" borderId="48" numFmtId="0" xfId="0" applyFont="1" applyFill="1" applyBorder="1" applyAlignment="1">
      <alignment horizontal="center" vertical="center" wrapText="1"/>
    </xf>
    <xf fontId="51" fillId="0" borderId="53" numFmtId="0" xfId="0" applyFont="1" applyBorder="1" applyAlignment="1">
      <alignment horizontal="center" vertical="center" wrapText="1"/>
    </xf>
    <xf fontId="51" fillId="0" borderId="54" numFmtId="0" xfId="0" applyFont="1" applyBorder="1" applyAlignment="1">
      <alignment horizontal="center" vertical="center" wrapText="1"/>
    </xf>
    <xf fontId="51" fillId="0" borderId="15" numFmtId="0" xfId="0" applyFont="1" applyBorder="1" applyAlignment="1">
      <alignment horizontal="center" vertical="center" wrapText="1"/>
    </xf>
    <xf fontId="49" fillId="0" borderId="50" numFmtId="0" xfId="0" applyFont="1" applyBorder="1" applyAlignment="1">
      <alignment horizontal="center" vertical="center" wrapText="1"/>
    </xf>
    <xf fontId="49" fillId="0" borderId="45" numFmtId="0" xfId="0" applyFont="1" applyBorder="1" applyAlignment="1">
      <alignment horizontal="left" vertical="center" wrapText="1"/>
    </xf>
    <xf fontId="49" fillId="0" borderId="48" numFmtId="0" xfId="0" applyFont="1" applyBorder="1" applyAlignment="1">
      <alignment horizontal="center" vertical="center" wrapText="1"/>
    </xf>
    <xf fontId="49" fillId="0" borderId="55" numFmtId="0" xfId="0" applyFont="1" applyBorder="1" applyAlignment="1">
      <alignment horizontal="left" vertical="center" wrapText="1"/>
    </xf>
    <xf fontId="49" fillId="9" borderId="51" numFmtId="0" xfId="0" applyFont="1" applyFill="1" applyBorder="1" applyAlignment="1">
      <alignment horizontal="left" vertical="center" wrapText="1"/>
    </xf>
    <xf fontId="49" fillId="9" borderId="45" numFmtId="0" xfId="0" applyFont="1" applyFill="1" applyBorder="1" applyAlignment="1">
      <alignment horizontal="center" vertical="center" wrapText="1"/>
    </xf>
    <xf fontId="49" fillId="9" borderId="55" numFmtId="0" xfId="0" applyFont="1" applyFill="1" applyBorder="1" applyAlignment="1">
      <alignment horizontal="left" vertical="center" wrapText="1"/>
    </xf>
    <xf fontId="49" fillId="9" borderId="51" numFmtId="0" xfId="0" applyFont="1" applyFill="1" applyBorder="1" applyAlignment="1">
      <alignment horizontal="center" vertical="center" wrapText="1"/>
    </xf>
    <xf fontId="6" fillId="0" borderId="56" numFmtId="0" xfId="0" applyFont="1" applyBorder="1"/>
    <xf fontId="49" fillId="0" borderId="3" numFmtId="0" xfId="0" applyFont="1" applyBorder="1" applyAlignment="1">
      <alignment horizontal="center" vertical="center" wrapText="1"/>
    </xf>
    <xf fontId="49" fillId="9" borderId="57" numFmtId="0" xfId="0" applyFont="1" applyFill="1" applyBorder="1" applyAlignment="1">
      <alignment horizontal="left" vertical="center" wrapText="1"/>
    </xf>
    <xf fontId="49" fillId="0" borderId="57" numFmtId="0" xfId="0" applyFont="1" applyBorder="1" applyAlignment="1">
      <alignment horizontal="left" vertical="center" wrapText="1"/>
    </xf>
    <xf fontId="49" fillId="9" borderId="58" numFmtId="0" xfId="0" applyFont="1" applyFill="1" applyBorder="1" applyAlignment="1">
      <alignment horizontal="left" vertical="center" wrapText="1"/>
    </xf>
    <xf fontId="49" fillId="9" borderId="59" numFmtId="0" xfId="0" applyFont="1" applyFill="1" applyBorder="1" applyAlignment="1">
      <alignment horizontal="left" vertical="center" wrapText="1"/>
    </xf>
    <xf fontId="49" fillId="9" borderId="60" numFmtId="0" xfId="0" applyFont="1" applyFill="1" applyBorder="1" applyAlignment="1">
      <alignment horizontal="left" vertical="center" wrapText="1"/>
    </xf>
    <xf fontId="49" fillId="9" borderId="61" numFmtId="0" xfId="0" applyFont="1" applyFill="1" applyBorder="1" applyAlignment="1">
      <alignment horizontal="left" vertical="center" wrapText="1"/>
    </xf>
    <xf fontId="49" fillId="9" borderId="62" numFmtId="0" xfId="0" applyFont="1" applyFill="1" applyBorder="1" applyAlignment="1">
      <alignment horizontal="left" vertical="center" wrapText="1"/>
    </xf>
    <xf fontId="49" fillId="9" borderId="63" numFmtId="0" xfId="0" applyFont="1" applyFill="1" applyBorder="1" applyAlignment="1">
      <alignment horizontal="left" vertical="center" wrapText="1"/>
    </xf>
    <xf fontId="51" fillId="0" borderId="64" numFmtId="0" xfId="0" applyFont="1" applyBorder="1" applyAlignment="1">
      <alignment horizontal="center" vertical="center" wrapText="1"/>
    </xf>
    <xf fontId="51" fillId="0" borderId="61" numFmtId="0" xfId="0" applyFont="1" applyBorder="1" applyAlignment="1">
      <alignment horizontal="center" vertical="center" wrapText="1"/>
    </xf>
    <xf fontId="49" fillId="0" borderId="0" numFmtId="0" xfId="0" applyFont="1" applyAlignment="1">
      <alignment vertical="center" wrapText="1"/>
    </xf>
    <xf fontId="45" fillId="0" borderId="0" numFmtId="0" xfId="0" applyFont="1"/>
    <xf fontId="21" fillId="0" borderId="0" numFmtId="0" xfId="0" applyFont="1"/>
    <xf fontId="21" fillId="0" borderId="0" numFmtId="0" xfId="0" applyFont="1" applyAlignment="1">
      <alignment horizontal="center"/>
    </xf>
    <xf fontId="53" fillId="0" borderId="10" numFmtId="0" xfId="0" applyFont="1" applyBorder="1" applyAlignment="1">
      <alignment horizontal="center" vertical="center" wrapText="1"/>
    </xf>
    <xf fontId="53" fillId="0" borderId="3" numFmtId="49" xfId="0" applyNumberFormat="1" applyFont="1" applyBorder="1" applyAlignment="1">
      <alignment horizontal="center" vertical="center" wrapText="1"/>
    </xf>
    <xf fontId="53" fillId="0" borderId="7" numFmtId="0" xfId="0" applyFont="1" applyBorder="1" applyAlignment="1">
      <alignment horizontal="center" vertical="center" wrapText="1"/>
    </xf>
    <xf fontId="27" fillId="0" borderId="27" numFmtId="0" xfId="0" applyFont="1" applyBorder="1" applyAlignment="1">
      <alignment horizontal="center" vertical="center"/>
    </xf>
    <xf fontId="38" fillId="9" borderId="0" numFmtId="0" xfId="0" applyFont="1" applyFill="1" applyAlignment="1">
      <alignment horizontal="center" vertical="center"/>
    </xf>
    <xf fontId="22" fillId="0" borderId="0" numFmtId="0" xfId="0" applyFont="1" applyAlignment="1">
      <alignment horizontal="center"/>
    </xf>
    <xf fontId="38" fillId="9" borderId="0" numFmtId="49" xfId="0" applyNumberFormat="1" applyFont="1" applyFill="1" applyAlignment="1">
      <alignment horizontal="center"/>
    </xf>
    <xf fontId="38" fillId="9" borderId="0" numFmtId="0" xfId="0" applyFont="1" applyFill="1" applyAlignment="1">
      <alignment horizontal="center"/>
    </xf>
    <xf fontId="54" fillId="9" borderId="0" numFmtId="0" xfId="0" applyFont="1" applyFill="1"/>
    <xf fontId="39" fillId="9" borderId="0" numFmtId="0" xfId="0" applyFont="1" applyFill="1" applyAlignment="1">
      <alignment horizontal="center"/>
    </xf>
    <xf fontId="53" fillId="0" borderId="12" numFmtId="0" xfId="0" applyFont="1" applyBorder="1" applyAlignment="1">
      <alignment horizontal="center" vertical="center" wrapText="1"/>
    </xf>
    <xf fontId="55" fillId="12" borderId="1" numFmtId="0" xfId="0" applyFont="1" applyFill="1" applyBorder="1" applyAlignment="1">
      <alignment horizontal="center"/>
    </xf>
    <xf fontId="56" fillId="0" borderId="7" numFmtId="0" xfId="0" applyFont="1" applyBorder="1" applyAlignment="1">
      <alignment horizontal="center"/>
    </xf>
    <xf fontId="57" fillId="0" borderId="7" numFmtId="0" xfId="0" applyFont="1" applyBorder="1" applyAlignment="1">
      <alignment horizontal="center"/>
    </xf>
    <xf fontId="58" fillId="9" borderId="7" numFmtId="0" xfId="0" applyFont="1" applyFill="1" applyBorder="1" applyAlignment="1">
      <alignment horizontal="center"/>
    </xf>
    <xf fontId="57" fillId="0" borderId="7" numFmtId="0" xfId="0" applyFont="1" applyBorder="1" applyAlignment="1">
      <alignment horizontal="right"/>
    </xf>
    <xf fontId="56" fillId="0" borderId="0" numFmtId="0" xfId="0" applyFont="1"/>
    <xf fontId="59" fillId="12" borderId="1" numFmtId="0" xfId="0" applyFont="1" applyFill="1" applyBorder="1" applyAlignment="1">
      <alignment horizontal="center" vertical="center"/>
    </xf>
    <xf fontId="57" fillId="0" borderId="7" numFmtId="0" xfId="0" applyFont="1" applyBorder="1"/>
    <xf fontId="57" fillId="0" borderId="7" numFmtId="10" xfId="0" applyNumberFormat="1" applyFont="1" applyBorder="1" applyAlignment="1">
      <alignment horizontal="center"/>
    </xf>
    <xf fontId="57" fillId="0" borderId="0" numFmtId="0" xfId="0" applyFont="1" applyAlignment="1">
      <alignment horizontal="center"/>
    </xf>
    <xf fontId="57" fillId="0" borderId="0" numFmtId="10" xfId="0" applyNumberFormat="1" applyFont="1" applyAlignment="1">
      <alignment horizontal="center"/>
    </xf>
    <xf fontId="56" fillId="0" borderId="0" numFmtId="0" xfId="0" applyFont="1" applyAlignment="1">
      <alignment horizontal="center"/>
    </xf>
    <xf fontId="56" fillId="0" borderId="0" numFmtId="10" xfId="0" applyNumberFormat="1" applyFont="1" applyAlignment="1">
      <alignment horizontal="center"/>
    </xf>
    <xf fontId="57" fillId="13" borderId="1" numFmtId="0" xfId="0" applyFont="1" applyFill="1" applyBorder="1" applyAlignment="1">
      <alignment horizontal="center"/>
    </xf>
    <xf fontId="57" fillId="13" borderId="7" numFmtId="0" xfId="0" applyFont="1" applyFill="1" applyBorder="1" applyAlignment="1">
      <alignment horizontal="center"/>
    </xf>
    <xf fontId="56" fillId="0" borderId="1" numFmtId="0" xfId="0" applyFont="1" applyBorder="1"/>
    <xf fontId="56" fillId="0" borderId="3" numFmtId="0" xfId="0" applyFont="1" applyBorder="1"/>
    <xf fontId="56" fillId="0" borderId="0" numFmtId="0" xfId="0" applyFont="1" applyAlignment="1">
      <alignment horizontal="center" vertical="center"/>
    </xf>
    <xf fontId="53" fillId="0" borderId="6" numFmtId="0" xfId="0" applyFont="1" applyBorder="1" applyAlignment="1">
      <alignment horizontal="center" vertical="center" wrapText="1"/>
    </xf>
    <xf fontId="58" fillId="0" borderId="0" numFmtId="0" xfId="0" applyFont="1" applyAlignment="1">
      <alignment horizontal="left"/>
    </xf>
    <xf fontId="59" fillId="0" borderId="0" numFmtId="0" xfId="0" applyFont="1" applyAlignment="1">
      <alignment horizontal="center" vertical="center"/>
    </xf>
    <xf fontId="21" fillId="0" borderId="0" numFmtId="49" xfId="0" applyNumberFormat="1" applyFont="1"/>
    <xf fontId="27" fillId="0" borderId="0" numFmtId="0" xfId="0" applyFont="1"/>
    <xf fontId="38" fillId="9" borderId="0" numFmtId="0" xfId="0" applyFont="1" applyFill="1"/>
    <xf fontId="21" fillId="0" borderId="10" numFmtId="0" xfId="0" applyFont="1" applyBorder="1" applyAlignment="1">
      <alignment horizontal="center" vertical="center"/>
    </xf>
    <xf fontId="60" fillId="8" borderId="1" numFmtId="0" xfId="0" applyFont="1" applyFill="1" applyBorder="1" applyAlignment="1">
      <alignment horizontal="center" vertical="center" wrapText="1"/>
    </xf>
    <xf fontId="49" fillId="0" borderId="0" numFmtId="0" xfId="0" applyFont="1" applyAlignment="1">
      <alignment horizontal="center" vertical="center"/>
    </xf>
    <xf fontId="61" fillId="9" borderId="0" numFmtId="0" xfId="0" applyFont="1" applyFill="1" applyAlignment="1">
      <alignment horizontal="center" vertical="center"/>
    </xf>
    <xf fontId="49" fillId="0" borderId="0" numFmtId="9" xfId="0" applyNumberFormat="1" applyFont="1" applyAlignment="1">
      <alignment horizontal="center" vertical="center"/>
    </xf>
    <xf fontId="15" fillId="14" borderId="10" numFmtId="0" xfId="0" applyFont="1" applyFill="1" applyBorder="1"/>
    <xf fontId="15" fillId="0" borderId="0" numFmtId="0" xfId="0" applyFont="1"/>
    <xf fontId="15" fillId="14" borderId="7" numFmtId="0" xfId="0" applyFont="1" applyFill="1" applyBorder="1"/>
    <xf fontId="45" fillId="0" borderId="19" numFmtId="0" xfId="0" applyFont="1" applyBorder="1" applyAlignment="1">
      <alignment vertical="center"/>
    </xf>
    <xf fontId="62" fillId="0" borderId="19" numFmtId="0" xfId="0" applyFont="1" applyBorder="1" applyAlignment="1">
      <alignment vertical="center" wrapText="1"/>
    </xf>
    <xf fontId="45" fillId="0" borderId="7" numFmtId="0" xfId="0" applyFont="1" applyBorder="1" applyAlignment="1">
      <alignment vertical="center"/>
    </xf>
    <xf fontId="62" fillId="0" borderId="0" numFmtId="0" xfId="0" applyFont="1" applyAlignment="1">
      <alignment vertical="center" wrapText="1"/>
    </xf>
    <xf fontId="63" fillId="0" borderId="0" numFmtId="0" xfId="0" applyFont="1"/>
    <xf fontId="64" fillId="0" borderId="0" numFmtId="0" xfId="0" applyFont="1"/>
    <xf fontId="18" fillId="0" borderId="0" numFmtId="0" xfId="0" applyFont="1" applyAlignment="1">
      <alignment horizontal="center" vertical="center" wrapText="1"/>
    </xf>
    <xf fontId="53" fillId="0" borderId="0" numFmtId="0" xfId="0" applyFont="1" applyAlignment="1">
      <alignment vertical="center" wrapText="1"/>
    </xf>
    <xf fontId="53" fillId="0" borderId="0" numFmtId="0" xfId="0" applyFont="1" applyAlignment="1">
      <alignment horizontal="center" vertical="center" wrapText="1"/>
    </xf>
    <xf fontId="9" fillId="0" borderId="0" numFmtId="0" xfId="0" applyFont="1" applyAlignment="1">
      <alignment horizontal="center" vertical="center" wrapText="1"/>
    </xf>
    <xf fontId="10" fillId="0" borderId="0" numFmtId="0" xfId="0" applyFont="1" applyAlignment="1">
      <alignment horizontal="right" vertical="center" wrapText="1"/>
    </xf>
    <xf fontId="10" fillId="8" borderId="0" numFmtId="0" xfId="0" applyFont="1" applyFill="1" applyAlignment="1">
      <alignment horizontal="left" vertical="center"/>
    </xf>
    <xf fontId="10" fillId="8" borderId="0" numFmtId="0" xfId="0" applyFont="1" applyFill="1" applyAlignment="1">
      <alignment horizontal="right" vertical="center" wrapText="1"/>
    </xf>
    <xf fontId="13" fillId="8" borderId="0" numFmtId="0" xfId="0" applyFont="1" applyFill="1"/>
    <xf fontId="10" fillId="0" borderId="0" numFmtId="0" xfId="0" applyFont="1" applyAlignment="1">
      <alignment horizontal="left" vertical="center"/>
    </xf>
    <xf fontId="3" fillId="9" borderId="0" numFmtId="0" xfId="0" applyFont="1" applyFill="1" applyAlignment="1">
      <alignment horizontal="center" vertical="center" wrapText="1"/>
    </xf>
    <xf fontId="65" fillId="9" borderId="0" numFmtId="0" xfId="0" applyFont="1" applyFill="1" applyAlignment="1">
      <alignment horizontal="center" vertical="center" wrapText="1"/>
    </xf>
    <xf fontId="66" fillId="0" borderId="0" numFmtId="0" xfId="0" applyFont="1" applyAlignment="1">
      <alignment horizontal="left" vertical="center"/>
    </xf>
    <xf fontId="10" fillId="8" borderId="10" numFmtId="0" xfId="0" applyFont="1" applyFill="1" applyBorder="1" applyAlignment="1">
      <alignment horizontal="center" vertical="center" wrapText="1"/>
    </xf>
    <xf fontId="10" fillId="8" borderId="10" numFmtId="0" xfId="0" applyFont="1" applyFill="1" applyBorder="1" applyAlignment="1">
      <alignment horizontal="center" textRotation="90" vertical="center" wrapText="1"/>
    </xf>
    <xf fontId="10" fillId="8" borderId="7" numFmtId="0" xfId="0" applyFont="1" applyFill="1" applyBorder="1" applyAlignment="1">
      <alignment horizontal="center" vertical="center" wrapText="1"/>
    </xf>
    <xf fontId="60" fillId="0" borderId="0" numFmtId="0" xfId="0" applyFont="1" applyAlignment="1">
      <alignment horizontal="center" vertical="center" wrapText="1"/>
    </xf>
    <xf fontId="11" fillId="0" borderId="14" numFmtId="0" xfId="0" applyFont="1" applyBorder="1" applyAlignment="1">
      <alignment horizontal="center" vertical="center"/>
    </xf>
    <xf fontId="11" fillId="0" borderId="1" numFmtId="0" xfId="0" applyFont="1" applyBorder="1" applyAlignment="1">
      <alignment horizontal="center" vertical="center" wrapText="1"/>
    </xf>
    <xf fontId="11" fillId="0" borderId="2" numFmtId="0" xfId="0" applyFont="1" applyBorder="1" applyAlignment="1">
      <alignment horizontal="center" vertical="center" wrapText="1"/>
    </xf>
    <xf fontId="12" fillId="7" borderId="2" numFmtId="0" xfId="0" applyFont="1" applyFill="1" applyBorder="1" applyAlignment="1">
      <alignment horizontal="center" vertical="center" wrapText="1"/>
    </xf>
    <xf fontId="10" fillId="0" borderId="65" numFmtId="0" xfId="0" applyFont="1" applyBorder="1" applyAlignment="1">
      <alignment horizontal="center" vertical="center" wrapText="1"/>
    </xf>
    <xf fontId="10" fillId="0" borderId="66" numFmtId="0" xfId="0" applyFont="1" applyBorder="1" applyAlignment="1">
      <alignment horizontal="center" vertical="center" wrapText="1"/>
    </xf>
    <xf fontId="10" fillId="0" borderId="7" numFmtId="0" xfId="0" applyFont="1" applyBorder="1" applyAlignment="1">
      <alignment horizontal="center" vertical="center" wrapText="1"/>
    </xf>
    <xf fontId="11" fillId="0" borderId="7" numFmtId="0" xfId="0" applyFont="1" applyBorder="1" applyAlignment="1">
      <alignment horizontal="center" vertical="center" wrapText="1"/>
    </xf>
    <xf fontId="11" fillId="0" borderId="14" numFmtId="0" xfId="0" applyFont="1" applyBorder="1" applyAlignment="1">
      <alignment horizontal="center" vertical="center" wrapText="1"/>
    </xf>
    <xf fontId="11" fillId="0" borderId="67" numFmtId="49" xfId="0" applyNumberFormat="1" applyFont="1" applyBorder="1" applyAlignment="1">
      <alignment horizontal="center" vertical="center" wrapText="1"/>
    </xf>
    <xf fontId="10" fillId="0" borderId="68" numFmtId="10" xfId="0" applyNumberFormat="1" applyFont="1" applyBorder="1" applyAlignment="1">
      <alignment horizontal="center" vertical="center" wrapText="1"/>
    </xf>
    <xf fontId="10" fillId="0" borderId="7" numFmtId="10" xfId="0" applyNumberFormat="1" applyFont="1" applyBorder="1" applyAlignment="1">
      <alignment horizontal="center" vertical="center" wrapText="1"/>
    </xf>
    <xf fontId="67" fillId="9" borderId="7" numFmtId="10" xfId="0" applyNumberFormat="1" applyFont="1" applyFill="1" applyBorder="1" applyAlignment="1">
      <alignment horizontal="center"/>
    </xf>
    <xf fontId="11" fillId="0" borderId="0" numFmtId="0" xfId="0" applyFont="1" applyAlignment="1">
      <alignment horizontal="center" vertical="center" wrapText="1"/>
    </xf>
    <xf fontId="10" fillId="0" borderId="7" numFmtId="0" xfId="0" applyFont="1" applyBorder="1" applyAlignment="1">
      <alignment vertical="center" wrapText="1"/>
    </xf>
    <xf fontId="10" fillId="0" borderId="69" numFmtId="0" xfId="0" applyFont="1" applyBorder="1" applyAlignment="1">
      <alignment horizontal="center" vertical="center" wrapText="1"/>
    </xf>
    <xf fontId="10" fillId="0" borderId="69" numFmtId="49" xfId="0" applyNumberFormat="1" applyFont="1" applyBorder="1" applyAlignment="1">
      <alignment horizontal="center" vertical="center" wrapText="1"/>
    </xf>
    <xf fontId="10" fillId="8" borderId="7" numFmtId="10" xfId="0" applyNumberFormat="1" applyFont="1" applyFill="1" applyBorder="1" applyAlignment="1">
      <alignment horizontal="center" vertical="center" wrapText="1"/>
    </xf>
    <xf fontId="53" fillId="9" borderId="7" numFmtId="0" xfId="0" applyFont="1" applyFill="1" applyBorder="1" applyAlignment="1">
      <alignment horizontal="left" vertical="center" wrapText="1"/>
    </xf>
    <xf fontId="53" fillId="0" borderId="7" numFmtId="0" xfId="0" applyFont="1" applyBorder="1" applyAlignment="1">
      <alignment horizontal="left" vertical="center" wrapText="1"/>
    </xf>
    <xf fontId="18" fillId="8" borderId="10" numFmtId="0" xfId="0" applyFont="1" applyFill="1" applyBorder="1" applyAlignment="1">
      <alignment horizontal="center" textRotation="90" vertical="center" wrapText="1"/>
    </xf>
    <xf fontId="21" fillId="0" borderId="7" numFmtId="49" xfId="0" applyNumberFormat="1" applyFont="1" applyBorder="1" applyAlignment="1">
      <alignment horizontal="center" vertical="center" wrapText="1"/>
    </xf>
    <xf fontId="21" fillId="0" borderId="7" numFmtId="0" xfId="0" applyFont="1" applyBorder="1" applyAlignment="1">
      <alignment horizontal="center" vertical="center" wrapText="1"/>
    </xf>
    <xf fontId="21" fillId="9" borderId="7" numFmtId="0" xfId="0" applyFont="1" applyFill="1" applyBorder="1" applyAlignment="1">
      <alignment horizontal="left" vertical="center" wrapText="1"/>
    </xf>
    <xf fontId="21" fillId="9" borderId="0" numFmtId="0" xfId="0" applyFont="1" applyFill="1" applyAlignment="1">
      <alignment vertical="center" wrapText="1"/>
    </xf>
    <xf fontId="21" fillId="9" borderId="0" numFmtId="0" xfId="0" applyFont="1" applyFill="1" applyAlignment="1">
      <alignment horizontal="left" vertical="center" wrapText="1"/>
    </xf>
    <xf fontId="21" fillId="15" borderId="7" numFmtId="0" xfId="0" applyFont="1" applyFill="1" applyBorder="1" applyAlignment="1">
      <alignment horizontal="left" vertical="center" wrapText="1"/>
    </xf>
    <xf fontId="21" fillId="16" borderId="7" numFmtId="0" xfId="0" applyFont="1" applyFill="1" applyBorder="1" applyAlignment="1">
      <alignment horizontal="left" vertical="center" wrapText="1"/>
    </xf>
    <xf fontId="21" fillId="17" borderId="7" numFmtId="0" xfId="0" applyFont="1" applyFill="1" applyBorder="1" applyAlignment="1">
      <alignment horizontal="left" vertical="center" wrapText="1"/>
    </xf>
    <xf fontId="68" fillId="0" borderId="7" numFmtId="0" xfId="0" applyFont="1" applyBorder="1" applyAlignment="1">
      <alignment horizontal="left" vertical="center" wrapText="1"/>
    </xf>
    <xf fontId="21" fillId="0" borderId="3" numFmtId="49" xfId="0" applyNumberFormat="1" applyFont="1" applyBorder="1" applyAlignment="1">
      <alignment horizontal="center" vertical="center" wrapText="1"/>
    </xf>
    <xf fontId="21" fillId="18" borderId="7" numFmtId="0" xfId="0" applyFont="1" applyFill="1" applyBorder="1" applyAlignment="1">
      <alignment horizontal="left" vertical="center" wrapText="1"/>
    </xf>
    <xf fontId="9" fillId="8" borderId="10" numFmtId="0" xfId="0" applyFont="1" applyFill="1" applyBorder="1" applyAlignment="1">
      <alignment horizontal="center" textRotation="90" vertical="center" wrapText="1"/>
    </xf>
    <xf fontId="53" fillId="9" borderId="0" numFmtId="0" xfId="0" applyFont="1" applyFill="1" applyAlignment="1">
      <alignment vertical="center" wrapText="1"/>
    </xf>
    <xf fontId="53" fillId="9" borderId="0" numFmtId="0" xfId="0" applyFont="1" applyFill="1" applyAlignment="1">
      <alignment horizontal="left" vertical="center" wrapText="1"/>
    </xf>
    <xf fontId="53" fillId="0" borderId="7" numFmtId="49" xfId="0" applyNumberFormat="1" applyFont="1" applyBorder="1" applyAlignment="1">
      <alignment horizontal="center" vertical="center" wrapText="1"/>
    </xf>
    <xf fontId="53" fillId="0" borderId="7" numFmtId="0" xfId="0" applyFont="1" applyBorder="1" applyAlignment="1">
      <alignment vertical="center" wrapText="1"/>
    </xf>
    <xf fontId="53" fillId="0" borderId="0" numFmtId="0" xfId="0" applyFont="1" applyAlignment="1">
      <alignment textRotation="90" vertical="center" wrapText="1"/>
    </xf>
    <xf fontId="53" fillId="0" borderId="7" numFmtId="0" xfId="0" applyFont="1" applyBorder="1" applyAlignment="1">
      <alignment horizontal="center" textRotation="90" vertical="center" wrapText="1"/>
    </xf>
    <xf fontId="21" fillId="19" borderId="7" numFmtId="0" xfId="0" applyFont="1" applyFill="1" applyBorder="1" applyAlignment="1">
      <alignment horizontal="lef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worksheet" Target="worksheets/sheet15.xml"/><Relationship  Id="rId16" Type="http://schemas.openxmlformats.org/officeDocument/2006/relationships/worksheet" Target="worksheets/sheet16.xml"/><Relationship  Id="rId17" Type="http://schemas.openxmlformats.org/officeDocument/2006/relationships/worksheet" Target="worksheets/sheet17.xml"/><Relationship  Id="rId18" Type="http://schemas.openxmlformats.org/officeDocument/2006/relationships/worksheet" Target="worksheets/sheet18.xml"/><Relationship  Id="rId19" Type="http://schemas.openxmlformats.org/officeDocument/2006/relationships/worksheet" Target="worksheets/sheet19.xml"/><Relationship  Id="rId2" Type="http://schemas.openxmlformats.org/officeDocument/2006/relationships/worksheet" Target="worksheets/sheet2.xml"/><Relationship  Id="rId20" Type="http://schemas.openxmlformats.org/officeDocument/2006/relationships/worksheet" Target="worksheets/sheet20.xml"/><Relationship  Id="rId21" Type="http://schemas.openxmlformats.org/officeDocument/2006/relationships/worksheet" Target="worksheets/sheet21.xml"/><Relationship  Id="rId22" Type="http://schemas.openxmlformats.org/officeDocument/2006/relationships/worksheet" Target="worksheets/sheet22.xml"/><Relationship  Id="rId23" Type="http://schemas.openxmlformats.org/officeDocument/2006/relationships/worksheet" Target="worksheets/sheet23.xml"/><Relationship  Id="rId24" Type="http://schemas.openxmlformats.org/officeDocument/2006/relationships/worksheet" Target="worksheets/sheet24.xml"/><Relationship  Id="rId25" Type="http://schemas.openxmlformats.org/officeDocument/2006/relationships/worksheet" Target="worksheets/sheet25.xml"/><Relationship  Id="rId26" Type="http://schemas.openxmlformats.org/officeDocument/2006/relationships/worksheet" Target="worksheets/sheet26.xml"/><Relationship  Id="rId27" Type="http://schemas.openxmlformats.org/officeDocument/2006/relationships/worksheet" Target="worksheets/sheet27.xml"/><Relationship  Id="rId28" Type="http://schemas.openxmlformats.org/officeDocument/2006/relationships/worksheet" Target="worksheets/sheet28.xml"/><Relationship  Id="rId29" Type="http://schemas.openxmlformats.org/officeDocument/2006/relationships/worksheet" Target="worksheets/sheet29.xml"/><Relationship  Id="rId3" Type="http://schemas.openxmlformats.org/officeDocument/2006/relationships/worksheet" Target="worksheets/sheet3.xml"/><Relationship  Id="rId30" Type="http://schemas.openxmlformats.org/officeDocument/2006/relationships/worksheet" Target="worksheets/sheet30.xml"/><Relationship  Id="rId31" Type="http://schemas.openxmlformats.org/officeDocument/2006/relationships/worksheet" Target="worksheets/sheet31.xml"/><Relationship  Id="rId32" Type="http://schemas.openxmlformats.org/officeDocument/2006/relationships/worksheet" Target="worksheets/sheet32.xml"/><Relationship  Id="rId33" Type="http://schemas.openxmlformats.org/officeDocument/2006/relationships/worksheet" Target="worksheets/sheet33.xml"/><Relationship  Id="rId34" Type="http://schemas.openxmlformats.org/officeDocument/2006/relationships/worksheet" Target="worksheets/sheet34.xml"/><Relationship  Id="rId35" Type="http://schemas.openxmlformats.org/officeDocument/2006/relationships/theme" Target="theme/theme1.xml"/><Relationship  Id="rId36" Type="http://schemas.openxmlformats.org/officeDocument/2006/relationships/sharedStrings" Target="sharedStrings.xml"/><Relationship  Id="rId37" Type="http://schemas.openxmlformats.org/officeDocument/2006/relationships/styles" Target="styles.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s>
</file>

<file path=xl/drawings/_rels/drawing1.xml.rels><?xml version="1.0" encoding="UTF-8" standalone="yes"?><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oneCellAnchor>
    <xdr:from>
      <xdr:col>0</xdr:col>
      <xdr:colOff>0</xdr:colOff>
      <xdr:row>3</xdr:row>
      <xdr:rowOff>0</xdr:rowOff>
    </xdr:from>
    <xdr:ext cx="285750" cy="152400"/>
    <xdr:pic>
      <xdr:nvPicPr>
        <xdr:cNvPr id="0" name="image1.png"/>
        <xdr:cNvPicPr/>
      </xdr:nvPicPr>
      <xdr:blipFill>
        <a:blip r:embed="rId1"/>
        <a:stretch/>
      </xdr:blipFill>
      <xdr:spPr bwMode="auto">
        <a:xfrm>
          <a:off x="0" y="0"/>
          <a:ext cx="0" cy="0"/>
        </a:xfrm>
        <a:prstGeom prst="rect">
          <a:avLst/>
        </a:prstGeom>
        <a:noFill/>
      </xdr:spPr>
    </xdr:pic>
    <xdr:clientData fLocksWithSheet="0"/>
  </xdr:oneCellAnchor>
</xdr:wsDr>
</file>

<file path=xl/theme/theme.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明朝"/>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1.xml><?xml version="1.0" encoding="utf-8"?>
<a:theme xmlns:a="http://schemas.openxmlformats.org/drawingml/2006/main" xmlns:r="http://schemas.openxmlformats.org/officeDocument/2006/relationships" xmlns:p="http://schemas.openxmlformats.org/presentation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solidFill>
          <a:schemeClr val="phClr">
            <a:tint val="95000"/>
            <a:satMod val="170000"/>
          </a:schemeClr>
        </a:solidFill>
        <a:gradFill>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Relationships xmlns="http://schemas.openxmlformats.org/package/2006/relationships"><Relationship  Id="rId1" Type="http://schemas.openxmlformats.org/officeDocument/2006/relationships/hyperlink" Target="https://empreintedigitale.fr/badges-numerique-responsable/" TargetMode="External"/></Relationships>
</file>

<file path=xl/worksheets/_rels/sheet10.xml.rels><?xml version="1.0" encoding="UTF-8" standalone="yes"?><Relationships xmlns="http://schemas.openxmlformats.org/package/2006/relationships"><Relationship  Id="rId1" Type="http://schemas.openxmlformats.org/officeDocument/2006/relationships/hyperlink" Target="https://www.w3.org/WAI/news/2023-09-21/wcag21updated/" TargetMode="External"/></Relationships>
</file>

<file path=xl/worksheets/_rels/sheet11.xml.rels><?xml version="1.0" encoding="UTF-8" standalone="yes"?><Relationships xmlns="http://schemas.openxmlformats.org/package/2006/relationships"><Relationship  Id="rId1" Type="http://schemas.openxmlformats.org/officeDocument/2006/relationships/hyperlink" Target="https://www.w3.org/WAI/news/2023-09-21/wcag21updated/" TargetMode="External"/></Relationships>
</file>

<file path=xl/worksheets/_rels/sheet12.xml.rels><?xml version="1.0" encoding="UTF-8" standalone="yes"?><Relationships xmlns="http://schemas.openxmlformats.org/package/2006/relationships"><Relationship  Id="rId1" Type="http://schemas.openxmlformats.org/officeDocument/2006/relationships/hyperlink" Target="https://www.w3.org/WAI/news/2023-09-21/wcag21updated/" TargetMode="External"/></Relationships>
</file>

<file path=xl/worksheets/_rels/sheet13.xml.rels><?xml version="1.0" encoding="UTF-8" standalone="yes"?><Relationships xmlns="http://schemas.openxmlformats.org/package/2006/relationships"><Relationship  Id="rId1" Type="http://schemas.openxmlformats.org/officeDocument/2006/relationships/hyperlink" Target="https://www.w3.org/WAI/news/2023-09-21/wcag21updated/" TargetMode="External"/></Relationships>
</file>

<file path=xl/worksheets/_rels/sheet14.xml.rels><?xml version="1.0" encoding="UTF-8" standalone="yes"?><Relationships xmlns="http://schemas.openxmlformats.org/package/2006/relationships"><Relationship  Id="rId1" Type="http://schemas.openxmlformats.org/officeDocument/2006/relationships/hyperlink" Target="https://www.w3.org/WAI/news/2023-09-21/wcag21updated/" TargetMode="External"/></Relationships>
</file>

<file path=xl/worksheets/_rels/sheet15.xml.rels><?xml version="1.0" encoding="UTF-8" standalone="yes"?><Relationships xmlns="http://schemas.openxmlformats.org/package/2006/relationships"><Relationship  Id="rId1" Type="http://schemas.openxmlformats.org/officeDocument/2006/relationships/hyperlink" Target="https://www.w3.org/WAI/news/2023-09-21/wcag21updated/" TargetMode="External"/></Relationships>
</file>

<file path=xl/worksheets/_rels/sheet16.xml.rels><?xml version="1.0" encoding="UTF-8" standalone="yes"?><Relationships xmlns="http://schemas.openxmlformats.org/package/2006/relationships"><Relationship  Id="rId1" Type="http://schemas.openxmlformats.org/officeDocument/2006/relationships/hyperlink" Target="https://www.w3.org/WAI/news/2023-09-21/wcag21updated/" TargetMode="External"/></Relationships>
</file>

<file path=xl/worksheets/_rels/sheet17.xml.rels><?xml version="1.0" encoding="UTF-8" standalone="yes"?><Relationships xmlns="http://schemas.openxmlformats.org/package/2006/relationships"><Relationship  Id="rId1" Type="http://schemas.openxmlformats.org/officeDocument/2006/relationships/hyperlink" Target="https://www.w3.org/WAI/news/2023-09-21/wcag21updated/" TargetMode="External"/></Relationships>
</file>

<file path=xl/worksheets/_rels/sheet18.xml.rels><?xml version="1.0" encoding="UTF-8" standalone="yes"?><Relationships xmlns="http://schemas.openxmlformats.org/package/2006/relationships"><Relationship  Id="rId1" Type="http://schemas.openxmlformats.org/officeDocument/2006/relationships/hyperlink" Target="https://www.w3.org/WAI/news/2023-09-21/wcag21updated/" TargetMode="External"/></Relationships>
</file>

<file path=xl/worksheets/_rels/sheet19.xml.rels><?xml version="1.0" encoding="UTF-8" standalone="yes"?><Relationships xmlns="http://schemas.openxmlformats.org/package/2006/relationships"><Relationship  Id="rId1" Type="http://schemas.openxmlformats.org/officeDocument/2006/relationships/hyperlink" Target="https://www.w3.org/WAI/news/2023-09-21/wcag21updated/" TargetMode="External"/></Relationships>
</file>

<file path=xl/worksheets/_rels/sheet2.xml.rels><?xml version="1.0" encoding="UTF-8" standalone="yes"?><Relationships xmlns="http://schemas.openxmlformats.org/package/2006/relationships"><Relationship  Id="rId1" Type="http://schemas.openxmlformats.org/officeDocument/2006/relationships/hyperlink" Target="https://portail-larochelle.test.entrouvert.org/demarches/" TargetMode="External"/><Relationship  Id="rId10" Type="http://schemas.openxmlformats.org/officeDocument/2006/relationships/hyperlink" Target="https://portail-larochelle.test.entrouvert.org/mon-espace/mes-demandes/" TargetMode="External"/><Relationship  Id="rId11" Type="http://schemas.openxmlformats.org/officeDocument/2006/relationships/hyperlink" Target="https://demarches-larochelle.test.entrouvert.org/signalements/arbres-espaces-verts-naturels-aires-de-jeux/?cancelurl=https%3A//portail-larochelle.test.entrouvert.org/demarches/signalements/" TargetMode="External"/><Relationship  Id="rId12" Type="http://schemas.openxmlformats.org/officeDocument/2006/relationships/hyperlink" Target="https://demarches-larochelle.test.entrouvert.org/signalements/proprete-urbaine/118/" TargetMode="External"/><Relationship  Id="rId13" Type="http://schemas.openxmlformats.org/officeDocument/2006/relationships/hyperlink" Target="https://connexion-larochelle.test.entrouvert.org/accounts/password/change/" TargetMode="External"/><Relationship  Id="rId14" Type="http://schemas.openxmlformats.org/officeDocument/2006/relationships/drawing" Target="../drawings/drawing1.xml"/><Relationship  Id="rId2" Type="http://schemas.openxmlformats.org/officeDocument/2006/relationships/hyperlink" Target="https://portail-larochelle.test.entrouvert.org/liens-footer/accessibilite/" TargetMode="External"/><Relationship  Id="rId3" Type="http://schemas.openxmlformats.org/officeDocument/2006/relationships/hyperlink" Target="https://portail-larochelle.test.entrouvert.org/liens-footer/mentions-legales/" TargetMode="External"/><Relationship  Id="rId4" Type="http://schemas.openxmlformats.org/officeDocument/2006/relationships/hyperlink" Target="https://portail-larochelle.test.entrouvert.org/aide/" TargetMode="External"/><Relationship  Id="rId5" Type="http://schemas.openxmlformats.org/officeDocument/2006/relationships/hyperlink" Target="https://connexion-larochelle.test.entrouvert.org/login/?nonce=_0DC01D458CED32F23A64CDA251907A6D&amp;next=/idp/saml2/continue%3Fnonce%3D_0DC01D458CED32F23A64CDA251907A6D" TargetMode="External"/><Relationship  Id="rId6" Type="http://schemas.openxmlformats.org/officeDocument/2006/relationships/hyperlink" Target="https://portail-larochelle.test.entrouvert.org/demarches/signalements/" TargetMode="External"/><Relationship  Id="rId7" Type="http://schemas.openxmlformats.org/officeDocument/2006/relationships/hyperlink" Target="https://connexion-larochelle.test.entrouvert.org/accounts/" TargetMode="External"/><Relationship  Id="rId8" Type="http://schemas.openxmlformats.org/officeDocument/2006/relationships/hyperlink" Target="https://portail-larochelle.test.entrouvert.org/a-propos/page-editoriale-type/" TargetMode="External"/><Relationship  Id="rId9" Type="http://schemas.openxmlformats.org/officeDocument/2006/relationships/hyperlink" Target="https://demarches-larochelle.test.entrouvert.org/old-temp/modele-de-formulaire-avec-tous-les-champs/" TargetMode="External"/></Relationships>
</file>

<file path=xl/worksheets/_rels/sheet20.xml.rels><?xml version="1.0" encoding="UTF-8" standalone="yes"?><Relationships xmlns="http://schemas.openxmlformats.org/package/2006/relationships"><Relationship  Id="rId1" Type="http://schemas.openxmlformats.org/officeDocument/2006/relationships/hyperlink" Target="https://www.w3.org/WAI/news/2023-09-21/wcag21updated/" TargetMode="External"/></Relationships>
</file>

<file path=xl/worksheets/_rels/sheet21.xml.rels><?xml version="1.0" encoding="UTF-8" standalone="yes"?><Relationships xmlns="http://schemas.openxmlformats.org/package/2006/relationships"><Relationship  Id="rId1" Type="http://schemas.openxmlformats.org/officeDocument/2006/relationships/hyperlink" Target="https://www.w3.org/WAI/news/2023-09-21/wcag21updated/" TargetMode="External"/></Relationships>
</file>

<file path=xl/worksheets/_rels/sheet22.xml.rels><?xml version="1.0" encoding="UTF-8" standalone="yes"?><Relationships xmlns="http://schemas.openxmlformats.org/package/2006/relationships"><Relationship  Id="rId1" Type="http://schemas.openxmlformats.org/officeDocument/2006/relationships/hyperlink" Target="https://www.w3.org/WAI/news/2023-09-21/wcag21updated/" TargetMode="External"/></Relationships>
</file>

<file path=xl/worksheets/_rels/sheet23.xml.rels><?xml version="1.0" encoding="UTF-8" standalone="yes"?><Relationships xmlns="http://schemas.openxmlformats.org/package/2006/relationships"><Relationship  Id="rId1" Type="http://schemas.openxmlformats.org/officeDocument/2006/relationships/hyperlink" Target="https://www.w3.org/WAI/news/2023-09-21/wcag21updated/" TargetMode="External"/></Relationships>
</file>

<file path=xl/worksheets/_rels/sheet24.xml.rels><?xml version="1.0" encoding="UTF-8" standalone="yes"?><Relationships xmlns="http://schemas.openxmlformats.org/package/2006/relationships"><Relationship  Id="rId1" Type="http://schemas.openxmlformats.org/officeDocument/2006/relationships/hyperlink" Target="https://www.w3.org/WAI/news/2023-09-21/wcag21updated/" TargetMode="External"/></Relationships>
</file>

<file path=xl/worksheets/_rels/sheet25.xml.rels><?xml version="1.0" encoding="UTF-8" standalone="yes"?><Relationships xmlns="http://schemas.openxmlformats.org/package/2006/relationships"><Relationship  Id="rId1" Type="http://schemas.openxmlformats.org/officeDocument/2006/relationships/hyperlink" Target="https://www.w3.org/WAI/news/2023-09-21/wcag21updated/" TargetMode="External"/></Relationships>
</file>

<file path=xl/worksheets/_rels/sheet26.xml.rels><?xml version="1.0" encoding="UTF-8" standalone="yes"?><Relationships xmlns="http://schemas.openxmlformats.org/package/2006/relationships"><Relationship  Id="rId1" Type="http://schemas.openxmlformats.org/officeDocument/2006/relationships/hyperlink" Target="https://www.w3.org/WAI/news/2023-09-21/wcag21updated/" TargetMode="External"/></Relationships>
</file>

<file path=xl/worksheets/_rels/sheet27.xml.rels><?xml version="1.0" encoding="UTF-8" standalone="yes"?><Relationships xmlns="http://schemas.openxmlformats.org/package/2006/relationships"><Relationship  Id="rId1" Type="http://schemas.openxmlformats.org/officeDocument/2006/relationships/hyperlink" Target="https://www.w3.org/WAI/news/2023-09-21/wcag21updated/" TargetMode="External"/></Relationships>
</file>

<file path=xl/worksheets/_rels/sheet28.xml.rels><?xml version="1.0" encoding="UTF-8" standalone="yes"?><Relationships xmlns="http://schemas.openxmlformats.org/package/2006/relationships"><Relationship  Id="rId1" Type="http://schemas.openxmlformats.org/officeDocument/2006/relationships/hyperlink" Target="https://www.w3.org/WAI/news/2023-09-21/wcag21updated/" TargetMode="External"/></Relationships>
</file>

<file path=xl/worksheets/_rels/sheet29.xml.rels><?xml version="1.0" encoding="UTF-8" standalone="yes"?><Relationships xmlns="http://schemas.openxmlformats.org/package/2006/relationships"><Relationship  Id="rId1" Type="http://schemas.openxmlformats.org/officeDocument/2006/relationships/hyperlink" Target="https://www.w3.org/WAI/news/2023-09-21/wcag21updated/" TargetMode="External"/></Relationships>
</file>

<file path=xl/worksheets/_rels/sheet30.xml.rels><?xml version="1.0" encoding="UTF-8" standalone="yes"?><Relationships xmlns="http://schemas.openxmlformats.org/package/2006/relationships"><Relationship  Id="rId1" Type="http://schemas.openxmlformats.org/officeDocument/2006/relationships/hyperlink" Target="https://www.w3.org/WAI/news/2023-09-21/wcag21updated/" TargetMode="External"/></Relationships>
</file>

<file path=xl/worksheets/_rels/sheet31.xml.rels><?xml version="1.0" encoding="UTF-8" standalone="yes"?><Relationships xmlns="http://schemas.openxmlformats.org/package/2006/relationships"><Relationship  Id="rId1" Type="http://schemas.openxmlformats.org/officeDocument/2006/relationships/hyperlink" Target="https://www.w3.org/WAI/news/2023-09-21/wcag21updated/" TargetMode="External"/></Relationships>
</file>

<file path=xl/worksheets/_rels/sheet32.xml.rels><?xml version="1.0" encoding="UTF-8" standalone="yes"?><Relationships xmlns="http://schemas.openxmlformats.org/package/2006/relationships"><Relationship  Id="rId1" Type="http://schemas.openxmlformats.org/officeDocument/2006/relationships/hyperlink" Target="https://www.w3.org/WAI/news/2023-09-21/wcag21updated/" TargetMode="External"/></Relationships>
</file>

<file path=xl/worksheets/_rels/sheet33.xml.rels><?xml version="1.0" encoding="UTF-8" standalone="yes"?><Relationships xmlns="http://schemas.openxmlformats.org/package/2006/relationships"><Relationship  Id="rId1" Type="http://schemas.openxmlformats.org/officeDocument/2006/relationships/hyperlink" Target="https://www.w3.org/WAI/news/2023-09-21/wcag21updated/" TargetMode="External"/></Relationships>
</file>

<file path=xl/worksheets/_rels/sheet34.xml.rels><?xml version="1.0" encoding="UTF-8" standalone="yes"?><Relationships xmlns="http://schemas.openxmlformats.org/package/2006/relationships"><Relationship  Id="rId1" Type="http://schemas.openxmlformats.org/officeDocument/2006/relationships/hyperlink" Target="https://www.w3.org/WAI/news/2023-09-21/wcag21updated/" TargetMode="External"/></Relationships>
</file>

<file path=xl/worksheets/_rels/sheet6.xml.rels><?xml version="1.0" encoding="UTF-8" standalone="yes"?><Relationships xmlns="http://schemas.openxmlformats.org/package/2006/relationships"><Relationship  Id="rId1" Type="http://schemas.openxmlformats.org/officeDocument/2006/relationships/hyperlink" Target="https://www.w3.org/TR/WCAG21/" TargetMode="External"/><Relationship  Id="rId2" Type="http://schemas.openxmlformats.org/officeDocument/2006/relationships/comments" Target="../comments1.xml"/><Relationship  Id="rId3" Type="http://schemas.openxmlformats.org/officeDocument/2006/relationships/vmlDrawing" Target="../drawings/vmlDrawing1.vml"/></Relationships>
</file>

<file path=xl/worksheets/_rels/sheet9.xml.rels><?xml version="1.0" encoding="UTF-8" standalone="yes"?><Relationships xmlns="http://schemas.openxmlformats.org/package/2006/relationships"><Relationship  Id="rId1" Type="http://schemas.openxmlformats.org/officeDocument/2006/relationships/hyperlink" Target="https://www.w3.org/WAI/news/2023-09-21/wcag21update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007891"/>
    <outlinePr applyStyles="0" summaryBelow="0" summaryRight="0" showOutlineSymbols="1"/>
    <pageSetUpPr autoPageBreaks="1" fitToPage="0"/>
  </sheetPr>
  <sheetViews>
    <sheetView showGridLines="0" zoomScale="100" workbookViewId="0">
      <selection activeCell="A1" activeCellId="0" sqref="A1"/>
    </sheetView>
  </sheetViews>
  <sheetFormatPr defaultColWidth="14.43" defaultRowHeight="15" customHeight="1"/>
  <cols>
    <col customWidth="1" min="1" max="7" width="11.57"/>
    <col customWidth="1" min="8" max="8" width="27.57421875"/>
    <col customWidth="1" min="9" max="10" width="10.43"/>
    <col customWidth="1" min="11" max="11" width="61.43"/>
    <col customWidth="1" min="12" max="12" width="10.43"/>
    <col customWidth="1" min="13" max="13" width="67.290000000000006"/>
    <col customWidth="1" min="14" max="14" width="15.140000000000001"/>
    <col customWidth="1" min="15" max="15" width="8.7100000000000009"/>
    <col customWidth="1" min="16" max="16" width="67.290000000000006"/>
    <col customWidth="1" min="17" max="17" width="13.859999999999999"/>
    <col customWidth="1" min="18" max="19" width="8.7100000000000009"/>
    <col customWidth="1" min="20" max="20" width="3.8599999999999999"/>
    <col customWidth="1" hidden="1" min="21" max="21" width="7.5700000000000003"/>
    <col customWidth="1" hidden="1" min="22" max="22" width="8.5700000000000003"/>
    <col customWidth="1" hidden="1" min="23" max="23" width="7.1399999999999997"/>
    <col customWidth="1" min="24" max="24" width="5.8600000000000003"/>
    <col customWidth="1" min="25" max="25" width="16.859999999999999"/>
    <col customWidth="1" min="26" max="26" width="12.289999999999999"/>
    <col customWidth="1" min="27" max="27" width="16"/>
    <col customWidth="1" min="28" max="29" width="9.4299999999999997"/>
    <col customWidth="1" min="30" max="30" width="19.710000000000001"/>
    <col customWidth="1" min="31" max="31" width="9.4299999999999997"/>
  </cols>
  <sheetData>
    <row r="1" ht="34.799999999999997">
      <c r="A1" s="1"/>
      <c r="B1" s="1"/>
      <c r="C1" s="1"/>
      <c r="D1" s="1"/>
      <c r="E1" s="1"/>
      <c r="F1" s="1"/>
      <c r="G1" s="1"/>
      <c r="H1" s="2"/>
      <c r="I1" s="2"/>
      <c r="J1" s="3"/>
      <c r="K1" s="3"/>
      <c r="L1" s="3"/>
      <c r="M1" s="4"/>
      <c r="N1" s="4"/>
      <c r="O1" s="4"/>
      <c r="P1" s="4"/>
      <c r="Q1" s="4"/>
      <c r="R1" s="4"/>
      <c r="S1" s="4"/>
      <c r="T1" s="5"/>
      <c r="U1" s="5"/>
      <c r="V1" s="5"/>
      <c r="W1" s="5"/>
      <c r="X1" s="5"/>
      <c r="Y1" s="5"/>
      <c r="Z1" s="5"/>
      <c r="AA1" s="5"/>
      <c r="AB1" s="5"/>
      <c r="AC1" s="5"/>
      <c r="AD1" s="5"/>
      <c r="AE1" s="5"/>
    </row>
    <row r="2" ht="57" customHeight="1">
      <c r="A2" s="6" t="s">
        <v>0</v>
      </c>
      <c r="B2" s="7"/>
      <c r="C2" s="7"/>
      <c r="D2" s="7"/>
      <c r="E2" s="7"/>
      <c r="F2" s="7"/>
      <c r="G2" s="8"/>
      <c r="H2" s="9">
        <f>F15</f>
        <v>0.86274509803921573</v>
      </c>
      <c r="I2" s="10"/>
      <c r="J2" s="11" t="s">
        <v>1</v>
      </c>
      <c r="K2" s="12"/>
      <c r="L2" s="12"/>
      <c r="M2" s="13"/>
      <c r="N2" s="13"/>
      <c r="O2" s="13"/>
      <c r="P2" s="13"/>
      <c r="Q2" s="13"/>
      <c r="R2" s="13"/>
      <c r="S2" s="13"/>
      <c r="T2" s="5"/>
      <c r="U2" s="5"/>
      <c r="V2" s="5"/>
      <c r="W2" s="5"/>
      <c r="X2" s="5"/>
      <c r="Y2" s="5"/>
      <c r="Z2" s="5"/>
      <c r="AA2" s="5"/>
      <c r="AB2" s="5"/>
      <c r="AC2" s="5"/>
      <c r="AD2" s="5"/>
      <c r="AE2" s="5"/>
    </row>
    <row r="3" ht="16.800000000000001">
      <c r="A3" s="14" t="s">
        <v>2</v>
      </c>
      <c r="B3" s="7"/>
      <c r="C3" s="7"/>
      <c r="D3" s="7"/>
      <c r="E3" s="7"/>
      <c r="F3" s="7"/>
      <c r="G3" s="8"/>
      <c r="H3" s="15">
        <f>L30</f>
        <v>0.96923272805625749</v>
      </c>
      <c r="I3" s="10"/>
      <c r="J3" s="16" t="str">
        <f>Echantillon!B12</f>
        <v xml:space="preserve">N° page</v>
      </c>
      <c r="K3" s="17" t="str">
        <f>Echantillon!C12</f>
        <v xml:space="preserve">Titre de la page</v>
      </c>
      <c r="L3" s="16" t="s">
        <v>3</v>
      </c>
      <c r="M3" s="13"/>
      <c r="N3" s="13"/>
      <c r="O3" s="13"/>
      <c r="P3" s="13"/>
      <c r="Q3" s="13"/>
      <c r="R3" s="13"/>
      <c r="S3" s="13"/>
      <c r="T3" s="5"/>
      <c r="U3" s="5"/>
      <c r="V3" s="5"/>
      <c r="W3" s="5"/>
      <c r="X3" s="5"/>
      <c r="Y3" s="5"/>
      <c r="Z3" s="5"/>
      <c r="AA3" s="5"/>
      <c r="AB3" s="5"/>
      <c r="AC3" s="5"/>
      <c r="AD3" s="5"/>
      <c r="AE3" s="5"/>
    </row>
    <row r="4">
      <c r="G4" s="10"/>
      <c r="H4" s="10"/>
      <c r="I4" s="10"/>
      <c r="J4" s="18" t="str">
        <f>Echantillon!B13</f>
        <v>P01</v>
      </c>
      <c r="K4" s="19" t="str">
        <f>Echantillon!C13</f>
        <v xml:space="preserve">Page d'accueil</v>
      </c>
      <c r="L4" s="20">
        <f>BaseDeCalcul!F$114</f>
        <v>0.93181818181818177</v>
      </c>
      <c r="M4" s="13" t="s">
        <v>4</v>
      </c>
      <c r="N4" s="13"/>
      <c r="O4" s="13"/>
      <c r="P4" s="13"/>
      <c r="Q4" s="13"/>
      <c r="R4" s="13"/>
      <c r="S4" s="13"/>
      <c r="T4" s="5"/>
      <c r="U4" s="5"/>
      <c r="V4" s="5"/>
      <c r="W4" s="5"/>
      <c r="X4" s="5"/>
      <c r="Y4" s="5"/>
      <c r="Z4" s="5"/>
      <c r="AA4" s="5"/>
      <c r="AB4" s="5"/>
      <c r="AC4" s="5"/>
      <c r="AD4" s="5"/>
      <c r="AE4" s="5"/>
    </row>
    <row r="5" ht="15" customHeight="1">
      <c r="A5" s="21" t="s">
        <v>5</v>
      </c>
      <c r="B5" s="7"/>
      <c r="C5" s="7"/>
      <c r="D5" s="7"/>
      <c r="E5" s="7"/>
      <c r="F5" s="8"/>
      <c r="G5" s="22"/>
      <c r="H5" s="22"/>
      <c r="I5" s="22"/>
      <c r="J5" s="18" t="str">
        <f>Echantillon!B14</f>
        <v>P02</v>
      </c>
      <c r="K5" s="19" t="str">
        <f>Echantillon!C14</f>
        <v xml:space="preserve">Page accessibilité</v>
      </c>
      <c r="L5" s="20">
        <f>BaseDeCalcul!G$114</f>
        <v>1</v>
      </c>
      <c r="M5" s="13"/>
      <c r="N5" s="13"/>
      <c r="O5" s="13"/>
      <c r="P5" s="13"/>
      <c r="Q5" s="13"/>
      <c r="R5" s="13"/>
      <c r="S5" s="13"/>
      <c r="T5" s="5"/>
      <c r="U5" s="5"/>
      <c r="V5" s="5"/>
      <c r="W5" s="5"/>
      <c r="X5" s="5"/>
      <c r="Y5" s="5"/>
      <c r="Z5" s="5"/>
      <c r="AA5" s="5"/>
      <c r="AB5" s="5"/>
      <c r="AC5" s="5"/>
      <c r="AD5" s="5"/>
      <c r="AE5" s="5"/>
    </row>
    <row r="6" ht="15" customHeight="1">
      <c r="A6" s="23" t="str">
        <f>BaseDeCalcul!AL4</f>
        <v/>
      </c>
      <c r="B6" s="24" t="str">
        <f>BaseDeCalcul!AM4</f>
        <v>C</v>
      </c>
      <c r="C6" s="25" t="str">
        <f>BaseDeCalcul!AN4</f>
        <v>NC</v>
      </c>
      <c r="D6" s="26" t="str">
        <f>BaseDeCalcul!AO4</f>
        <v>NA</v>
      </c>
      <c r="E6" s="27" t="str">
        <f>BaseDeCalcul!AP4</f>
        <v>NT</v>
      </c>
      <c r="F6" s="28" t="s">
        <v>6</v>
      </c>
      <c r="G6" s="22"/>
      <c r="H6" s="22"/>
      <c r="I6" s="22"/>
      <c r="J6" s="18" t="str">
        <f>Echantillon!B15</f>
        <v>P03</v>
      </c>
      <c r="K6" s="19" t="str">
        <f>Echantillon!C15</f>
        <v xml:space="preserve">Mentions légales</v>
      </c>
      <c r="L6" s="20">
        <f>BaseDeCalcul!H$114</f>
        <v>1</v>
      </c>
      <c r="M6" s="13"/>
      <c r="N6" s="13"/>
      <c r="O6" s="13"/>
      <c r="P6" s="13"/>
      <c r="Q6" s="13"/>
      <c r="R6" s="13"/>
      <c r="S6" s="13"/>
      <c r="T6" s="5"/>
      <c r="U6" s="5"/>
      <c r="V6" s="5"/>
      <c r="W6" s="5"/>
      <c r="X6" s="5"/>
      <c r="Y6" s="5"/>
      <c r="Z6" s="5"/>
      <c r="AA6" s="5"/>
      <c r="AB6" s="5"/>
      <c r="AC6" s="5"/>
      <c r="AD6" s="5"/>
      <c r="AE6" s="5"/>
    </row>
    <row r="7">
      <c r="A7" s="23" t="str">
        <f>BaseDeCalcul!AL5</f>
        <v>A</v>
      </c>
      <c r="B7" s="23">
        <f>BaseDeCalcul!AM5</f>
        <v>29</v>
      </c>
      <c r="C7" s="23">
        <f>BaseDeCalcul!AN5</f>
        <v>7</v>
      </c>
      <c r="D7" s="23">
        <f>BaseDeCalcul!AO5</f>
        <v>0</v>
      </c>
      <c r="E7" s="23">
        <f>BaseDeCalcul!AP5</f>
        <v>46</v>
      </c>
      <c r="F7" s="23">
        <f>SUM(M11:S11)</f>
        <v>0</v>
      </c>
      <c r="G7" s="22"/>
      <c r="H7" s="22"/>
      <c r="I7" s="22"/>
      <c r="J7" s="18" t="str">
        <f>Echantillon!B16</f>
        <v>P04</v>
      </c>
      <c r="K7" s="19" t="str">
        <f>Echantillon!C16</f>
        <v>Aide</v>
      </c>
      <c r="L7" s="20">
        <f>BaseDeCalcul!I$114</f>
        <v>1</v>
      </c>
      <c r="O7" s="29"/>
      <c r="P7" s="5"/>
      <c r="Q7" s="5"/>
      <c r="R7" s="29"/>
      <c r="S7" s="29"/>
      <c r="T7" s="5"/>
      <c r="U7" s="5"/>
      <c r="V7" s="5"/>
      <c r="W7" s="5"/>
      <c r="X7" s="5"/>
      <c r="Y7" s="5"/>
      <c r="Z7" s="5"/>
      <c r="AA7" s="5"/>
      <c r="AB7" s="5"/>
      <c r="AC7" s="5"/>
      <c r="AD7" s="5"/>
      <c r="AE7" s="5"/>
    </row>
    <row r="8">
      <c r="A8" s="23" t="str">
        <f>BaseDeCalcul!AL6</f>
        <v>AA</v>
      </c>
      <c r="B8" s="23">
        <f>BaseDeCalcul!AM6</f>
        <v>15</v>
      </c>
      <c r="C8" s="23">
        <f>BaseDeCalcul!AN6</f>
        <v>0</v>
      </c>
      <c r="D8" s="23">
        <f>BaseDeCalcul!AO6</f>
        <v>0</v>
      </c>
      <c r="E8" s="23">
        <f>BaseDeCalcul!AP6</f>
        <v>9</v>
      </c>
      <c r="F8" s="23">
        <f>SUM(M16:S16)</f>
        <v>0</v>
      </c>
      <c r="G8" s="22"/>
      <c r="H8" s="22"/>
      <c r="I8" s="22"/>
      <c r="J8" s="18" t="str">
        <f>Echantillon!B17</f>
        <v>P05</v>
      </c>
      <c r="K8" s="19" t="str">
        <f>Echantillon!C17</f>
        <v>Connexion</v>
      </c>
      <c r="L8" s="20">
        <f>BaseDeCalcul!J$114</f>
        <v>1</v>
      </c>
      <c r="O8" s="30"/>
      <c r="P8" s="5"/>
      <c r="Q8" s="5"/>
      <c r="R8" s="30"/>
      <c r="S8" s="30"/>
      <c r="T8" s="5"/>
      <c r="U8" s="31">
        <f t="shared" ref="U8:U22" si="0">SUM(M8:S8)</f>
        <v>0</v>
      </c>
      <c r="V8" s="32" t="s">
        <v>7</v>
      </c>
      <c r="W8" s="33" t="s">
        <v>8</v>
      </c>
      <c r="X8" s="5"/>
      <c r="Y8" s="5"/>
      <c r="Z8" s="5"/>
      <c r="AA8" s="5"/>
      <c r="AB8" s="5"/>
      <c r="AC8" s="5"/>
      <c r="AD8" s="5"/>
      <c r="AE8" s="5"/>
    </row>
    <row r="9">
      <c r="A9" s="18" t="str">
        <f>BaseDeCalcul!AL7</f>
        <v>Total</v>
      </c>
      <c r="B9" s="23">
        <f>BaseDeCalcul!AM7</f>
        <v>44</v>
      </c>
      <c r="C9" s="23">
        <f>BaseDeCalcul!AN7</f>
        <v>7</v>
      </c>
      <c r="D9" s="23">
        <f>BaseDeCalcul!AO7</f>
        <v>0</v>
      </c>
      <c r="E9" s="23">
        <f>BaseDeCalcul!AP7</f>
        <v>55</v>
      </c>
      <c r="F9" s="23">
        <f>BaseDeCalcul!AQ7</f>
        <v>51</v>
      </c>
      <c r="G9" s="22"/>
      <c r="H9" s="22"/>
      <c r="I9" s="22"/>
      <c r="J9" s="18" t="str">
        <f>Echantillon!B18</f>
        <v>P06</v>
      </c>
      <c r="K9" s="19" t="str">
        <f>Echantillon!C18</f>
        <v xml:space="preserve">Démarches "Signalement"</v>
      </c>
      <c r="L9" s="20">
        <f>BaseDeCalcul!K$114</f>
        <v>0.94999999999999996</v>
      </c>
      <c r="M9" s="30"/>
      <c r="N9" s="30"/>
      <c r="O9" s="30"/>
      <c r="P9" s="30"/>
      <c r="Q9" s="30"/>
      <c r="R9" s="30"/>
      <c r="S9" s="30"/>
      <c r="T9" s="5"/>
      <c r="U9" s="34">
        <f t="shared" si="0"/>
        <v>0</v>
      </c>
      <c r="V9" s="35" t="s">
        <v>9</v>
      </c>
      <c r="W9" s="36"/>
      <c r="X9" s="5"/>
      <c r="Y9" s="5"/>
      <c r="Z9" s="5"/>
      <c r="AA9" s="5"/>
      <c r="AB9" s="5"/>
      <c r="AC9" s="5"/>
      <c r="AD9" s="5"/>
      <c r="AE9" s="5"/>
    </row>
    <row r="10">
      <c r="A10" s="37"/>
      <c r="B10" s="37"/>
      <c r="C10" s="37"/>
      <c r="D10" s="37"/>
      <c r="E10" s="37"/>
      <c r="F10" s="37"/>
      <c r="G10" s="37"/>
      <c r="H10" s="37"/>
      <c r="I10" s="37"/>
      <c r="J10" s="18" t="str">
        <f>Echantillon!B19</f>
        <v>P07</v>
      </c>
      <c r="K10" s="19" t="str">
        <f>Echantillon!C19</f>
        <v xml:space="preserve">Mon profil</v>
      </c>
      <c r="L10" s="20">
        <f>BaseDeCalcul!L$114</f>
        <v>1</v>
      </c>
      <c r="M10" s="30"/>
      <c r="N10" s="30"/>
      <c r="O10" s="30"/>
      <c r="P10" s="30"/>
      <c r="Q10" s="30"/>
      <c r="R10" s="30"/>
      <c r="S10" s="30"/>
      <c r="T10" s="5"/>
      <c r="U10" s="38">
        <f t="shared" si="0"/>
        <v>0</v>
      </c>
      <c r="V10" s="39" t="s">
        <v>10</v>
      </c>
      <c r="W10" s="36"/>
      <c r="X10" s="5"/>
      <c r="Y10" s="5"/>
      <c r="Z10" s="5"/>
      <c r="AA10" s="5"/>
      <c r="AB10" s="5"/>
      <c r="AC10" s="5"/>
      <c r="AD10" s="5"/>
      <c r="AE10" s="5"/>
    </row>
    <row r="11">
      <c r="A11" s="37"/>
      <c r="B11" s="37"/>
      <c r="C11" s="37"/>
      <c r="D11" s="37"/>
      <c r="E11" s="37"/>
      <c r="F11" s="37"/>
      <c r="G11" s="37"/>
      <c r="H11" s="37"/>
      <c r="I11" s="37"/>
      <c r="J11" s="18" t="str">
        <f>Echantillon!B20</f>
        <v>P08</v>
      </c>
      <c r="K11" s="19" t="str">
        <f>Echantillon!C20</f>
        <v xml:space="preserve">Page editorial type</v>
      </c>
      <c r="L11" s="20">
        <f>BaseDeCalcul!M$114</f>
        <v>1</v>
      </c>
      <c r="M11" s="30"/>
      <c r="N11" s="30"/>
      <c r="O11" s="30"/>
      <c r="P11" s="30"/>
      <c r="Q11" s="30"/>
      <c r="R11" s="30"/>
      <c r="S11" s="30"/>
      <c r="T11" s="5"/>
      <c r="U11" s="40">
        <f t="shared" si="0"/>
        <v>0</v>
      </c>
      <c r="V11" s="41" t="s">
        <v>11</v>
      </c>
      <c r="W11" s="36"/>
      <c r="X11" s="5"/>
      <c r="Y11" s="5"/>
      <c r="Z11" s="5"/>
      <c r="AA11" s="5"/>
      <c r="AB11" s="5"/>
      <c r="AC11" s="5"/>
      <c r="AD11" s="5"/>
      <c r="AE11" s="5"/>
    </row>
    <row r="12">
      <c r="A12" s="42" t="s">
        <v>12</v>
      </c>
      <c r="B12" s="12"/>
      <c r="C12" s="12"/>
      <c r="D12" s="37"/>
      <c r="E12" s="42" t="s">
        <v>13</v>
      </c>
      <c r="F12" s="12"/>
      <c r="G12" s="12"/>
      <c r="H12" s="43"/>
      <c r="I12" s="43"/>
      <c r="J12" s="18" t="str">
        <f>Echantillon!B21</f>
        <v>P09</v>
      </c>
      <c r="K12" s="19" t="str">
        <f>Echantillon!C21</f>
        <v xml:space="preserve">Page formulaire type</v>
      </c>
      <c r="L12" s="20">
        <f>BaseDeCalcul!N$114</f>
        <v>0.88095238095238093</v>
      </c>
      <c r="M12" s="30"/>
      <c r="N12" s="30"/>
      <c r="O12" s="30"/>
      <c r="P12" s="30"/>
      <c r="Q12" s="30"/>
      <c r="R12" s="30"/>
      <c r="S12" s="30"/>
      <c r="T12" s="5"/>
      <c r="U12" s="44">
        <f t="shared" si="0"/>
        <v>0</v>
      </c>
      <c r="V12" s="45" t="s">
        <v>14</v>
      </c>
      <c r="W12" s="46"/>
      <c r="X12" s="5"/>
      <c r="Y12" s="5"/>
      <c r="Z12" s="5"/>
      <c r="AA12" s="5"/>
      <c r="AB12" s="5"/>
      <c r="AC12" s="5"/>
      <c r="AD12" s="5"/>
      <c r="AE12" s="5"/>
    </row>
    <row r="13">
      <c r="A13" s="47" t="str">
        <f>BaseDeCalcul!AL12</f>
        <v/>
      </c>
      <c r="B13" s="48" t="str">
        <f>BaseDeCalcul!AM12</f>
        <v>C</v>
      </c>
      <c r="C13" s="49" t="str">
        <f>BaseDeCalcul!AN12</f>
        <v>NC</v>
      </c>
      <c r="D13" s="37"/>
      <c r="E13" s="50" t="str">
        <f>BaseDeCalcul!AL19</f>
        <v/>
      </c>
      <c r="F13" s="51" t="str">
        <f>BaseDeCalcul!AM19</f>
        <v>C</v>
      </c>
      <c r="G13" s="52" t="str">
        <f>BaseDeCalcul!AN19</f>
        <v>NC</v>
      </c>
      <c r="H13" s="43"/>
      <c r="I13" s="43"/>
      <c r="J13" s="18" t="str">
        <f>Echantillon!B22</f>
        <v>P10</v>
      </c>
      <c r="K13" s="19" t="str">
        <f>Echantillon!C22</f>
        <v xml:space="preserve">Page Mes demandes</v>
      </c>
      <c r="L13" s="20">
        <f>BaseDeCalcul!O$114</f>
        <v>1</v>
      </c>
      <c r="M13" s="30"/>
      <c r="N13" s="30"/>
      <c r="O13" s="30"/>
      <c r="P13" s="30"/>
      <c r="Q13" s="30"/>
      <c r="R13" s="30"/>
      <c r="S13" s="30"/>
      <c r="T13" s="5"/>
      <c r="U13" s="31">
        <f t="shared" si="0"/>
        <v>0</v>
      </c>
      <c r="V13" s="32" t="s">
        <v>7</v>
      </c>
      <c r="W13" s="33" t="s">
        <v>15</v>
      </c>
      <c r="X13" s="5"/>
      <c r="Y13" s="5"/>
      <c r="Z13" s="5"/>
      <c r="AA13" s="5"/>
      <c r="AB13" s="5"/>
      <c r="AC13" s="5"/>
      <c r="AD13" s="5"/>
      <c r="AE13" s="5"/>
    </row>
    <row r="14">
      <c r="A14" s="47" t="str">
        <f>BaseDeCalcul!AL13</f>
        <v>A</v>
      </c>
      <c r="B14" s="53">
        <f>BaseDeCalcul!AM13</f>
        <v>0.80555555555555558</v>
      </c>
      <c r="C14" s="53">
        <f>BaseDeCalcul!AN13</f>
        <v>0.19444444444444445</v>
      </c>
      <c r="D14" s="37"/>
      <c r="E14" s="47" t="str">
        <f>BaseDeCalcul!AL20</f>
        <v xml:space="preserve">niveau A</v>
      </c>
      <c r="F14" s="53">
        <f>BaseDeCalcul!AM20</f>
        <v>0.80555555555555558</v>
      </c>
      <c r="G14" s="53">
        <f>BaseDeCalcul!AN20</f>
        <v>0.19444444444444445</v>
      </c>
      <c r="H14" s="54"/>
      <c r="I14" s="54"/>
      <c r="J14" s="18" t="str">
        <f>Echantillon!B23</f>
        <v>P11</v>
      </c>
      <c r="K14" s="19" t="str">
        <f>Echantillon!C23</f>
        <v xml:space="preserve">Démarche Espaces verts et naturels</v>
      </c>
      <c r="L14" s="20">
        <f>BaseDeCalcul!P$114</f>
        <v>0.8666666666666667</v>
      </c>
      <c r="M14" s="30"/>
      <c r="N14" s="30"/>
      <c r="O14" s="30"/>
      <c r="P14" s="30"/>
      <c r="Q14" s="30"/>
      <c r="R14" s="30"/>
      <c r="S14" s="30"/>
      <c r="T14" s="5"/>
      <c r="U14" s="34">
        <f t="shared" si="0"/>
        <v>0</v>
      </c>
      <c r="V14" s="35" t="s">
        <v>9</v>
      </c>
      <c r="W14" s="36"/>
      <c r="X14" s="5"/>
      <c r="Y14" s="5"/>
      <c r="Z14" s="5"/>
      <c r="AA14" s="5"/>
      <c r="AB14" s="5"/>
      <c r="AC14" s="5"/>
      <c r="AD14" s="5"/>
      <c r="AE14" s="5"/>
    </row>
    <row r="15">
      <c r="A15" s="47" t="str">
        <f>BaseDeCalcul!AL14</f>
        <v>AA</v>
      </c>
      <c r="B15" s="53">
        <f>BaseDeCalcul!AM14</f>
        <v>1</v>
      </c>
      <c r="C15" s="53">
        <f>BaseDeCalcul!AN14</f>
        <v>0</v>
      </c>
      <c r="D15" s="37"/>
      <c r="E15" s="47" t="str">
        <f>BaseDeCalcul!AL21</f>
        <v xml:space="preserve">niveau AA</v>
      </c>
      <c r="F15" s="53">
        <f>BaseDeCalcul!AM21</f>
        <v>0.86274509803921573</v>
      </c>
      <c r="G15" s="53">
        <f>BaseDeCalcul!AN21</f>
        <v>0.13725490196078433</v>
      </c>
      <c r="H15" s="54"/>
      <c r="I15" s="54"/>
      <c r="J15" s="18" t="str">
        <f>Echantillon!B24</f>
        <v>P12</v>
      </c>
      <c r="K15" s="19" t="str">
        <f>Echantillon!C24</f>
        <v xml:space="preserve">Résumé de la demande</v>
      </c>
      <c r="L15" s="20">
        <f>BaseDeCalcul!Q$114</f>
        <v>0.97058823529411764</v>
      </c>
      <c r="M15" s="30"/>
      <c r="N15" s="30"/>
      <c r="O15" s="30"/>
      <c r="P15" s="30"/>
      <c r="Q15" s="30"/>
      <c r="R15" s="30"/>
      <c r="S15" s="30"/>
      <c r="T15" s="5"/>
      <c r="U15" s="38">
        <f t="shared" si="0"/>
        <v>0</v>
      </c>
      <c r="V15" s="39" t="s">
        <v>10</v>
      </c>
      <c r="W15" s="36"/>
      <c r="X15" s="5"/>
      <c r="Y15" s="5"/>
      <c r="Z15" s="5"/>
      <c r="AA15" s="5"/>
      <c r="AB15" s="5"/>
      <c r="AC15" s="5"/>
      <c r="AD15" s="5"/>
      <c r="AE15" s="5"/>
    </row>
    <row r="16">
      <c r="A16" s="37"/>
      <c r="B16" s="37"/>
      <c r="C16" s="37"/>
      <c r="D16" s="37"/>
      <c r="J16" s="18" t="str">
        <f>Echantillon!B25</f>
        <v>P13</v>
      </c>
      <c r="K16" s="19" t="str">
        <f>Echantillon!C25</f>
        <v xml:space="preserve">Changer le mots de passe</v>
      </c>
      <c r="L16" s="20">
        <f>BaseDeCalcul!R$114</f>
        <v>1</v>
      </c>
      <c r="M16" s="30"/>
      <c r="N16" s="30"/>
      <c r="O16" s="30"/>
      <c r="P16" s="30"/>
      <c r="Q16" s="30"/>
      <c r="R16" s="30"/>
      <c r="S16" s="30"/>
      <c r="T16" s="5"/>
      <c r="U16" s="40">
        <f t="shared" si="0"/>
        <v>0</v>
      </c>
      <c r="V16" s="41" t="s">
        <v>11</v>
      </c>
      <c r="W16" s="36"/>
      <c r="X16" s="5"/>
      <c r="Y16" s="5"/>
      <c r="Z16" s="5"/>
      <c r="AA16" s="5"/>
      <c r="AB16" s="5"/>
      <c r="AC16" s="5"/>
      <c r="AD16" s="5"/>
      <c r="AE16" s="5"/>
    </row>
    <row r="17">
      <c r="A17" s="55" t="s">
        <v>16</v>
      </c>
      <c r="D17" s="56"/>
      <c r="E17" s="56"/>
      <c r="F17" s="56"/>
      <c r="J17" s="18" t="str">
        <f>Echantillon!B26</f>
        <v>P14</v>
      </c>
      <c r="K17" s="19" t="str">
        <f>Echantillon!C26</f>
        <v/>
      </c>
      <c r="L17" s="20" t="str">
        <f>BaseDeCalcul!S$114</f>
        <v>N/A</v>
      </c>
      <c r="M17" s="30"/>
      <c r="N17" s="30"/>
      <c r="O17" s="30"/>
      <c r="P17" s="30"/>
      <c r="Q17" s="30"/>
      <c r="R17" s="30"/>
      <c r="S17" s="30"/>
      <c r="T17" s="5"/>
      <c r="U17" s="44">
        <f t="shared" si="0"/>
        <v>0</v>
      </c>
      <c r="V17" s="45" t="s">
        <v>14</v>
      </c>
      <c r="W17" s="46"/>
      <c r="X17" s="5"/>
      <c r="Y17" s="5"/>
      <c r="Z17" s="5"/>
      <c r="AA17" s="5"/>
      <c r="AB17" s="5"/>
      <c r="AC17" s="5"/>
      <c r="AD17" s="5"/>
      <c r="AE17" s="5"/>
    </row>
    <row r="18">
      <c r="A18" s="57" t="str">
        <f>'Paramètres'!A2</f>
        <v>Bloquante</v>
      </c>
      <c r="B18" s="58">
        <f>COUNTIFS(Backlog!$D$8:$D$3730, "nc" , Backlog!$I$8:$I$3730, A18)</f>
        <v>4</v>
      </c>
      <c r="C18" s="8"/>
      <c r="D18" s="37"/>
      <c r="E18" s="59"/>
      <c r="F18" s="59"/>
      <c r="J18" s="18" t="str">
        <f>Echantillon!B27</f>
        <v>P15</v>
      </c>
      <c r="K18" s="19" t="str">
        <f>Echantillon!C27</f>
        <v/>
      </c>
      <c r="L18" s="20" t="str">
        <f>BaseDeCalcul!T$114</f>
        <v>N/A</v>
      </c>
      <c r="M18" s="30"/>
      <c r="N18" s="30"/>
      <c r="O18" s="30"/>
      <c r="P18" s="30"/>
      <c r="Q18" s="30"/>
      <c r="R18" s="30"/>
      <c r="S18" s="30"/>
      <c r="T18" s="5"/>
      <c r="U18" s="31">
        <f t="shared" si="0"/>
        <v>0</v>
      </c>
      <c r="V18" s="32" t="s">
        <v>7</v>
      </c>
      <c r="W18" s="33" t="s">
        <v>17</v>
      </c>
      <c r="X18" s="5"/>
      <c r="Y18" s="5"/>
      <c r="Z18" s="5"/>
      <c r="AA18" s="5"/>
      <c r="AB18" s="5"/>
      <c r="AC18" s="5"/>
      <c r="AD18" s="5"/>
      <c r="AE18" s="5"/>
    </row>
    <row r="19">
      <c r="A19" s="57" t="str">
        <f>Paramètres!A3</f>
        <v>Majeure</v>
      </c>
      <c r="B19" s="58">
        <f>COUNTIFS(Backlog!$D$8:$D$3730,"nc",Backlog!$I$8:$I$3730,A19)</f>
        <v>2</v>
      </c>
      <c r="C19" s="8"/>
      <c r="D19" s="37"/>
      <c r="E19" s="59"/>
      <c r="F19" s="59"/>
      <c r="J19" s="18" t="str">
        <f>Echantillon!B28</f>
        <v>P16</v>
      </c>
      <c r="K19" s="19" t="str">
        <f>Echantillon!C28</f>
        <v/>
      </c>
      <c r="L19" s="20" t="str">
        <f>BaseDeCalcul!U$114</f>
        <v>N/A</v>
      </c>
      <c r="M19" s="30"/>
      <c r="N19" s="30"/>
      <c r="O19" s="30"/>
      <c r="P19" s="30"/>
      <c r="Q19" s="30"/>
      <c r="R19" s="30"/>
      <c r="S19" s="30"/>
      <c r="T19" s="5"/>
      <c r="U19" s="34">
        <f t="shared" si="0"/>
        <v>0</v>
      </c>
      <c r="V19" s="35" t="s">
        <v>9</v>
      </c>
      <c r="W19" s="36"/>
      <c r="X19" s="5"/>
      <c r="Y19" s="5"/>
      <c r="Z19" s="5"/>
      <c r="AA19" s="5"/>
      <c r="AB19" s="5"/>
      <c r="AC19" s="5"/>
      <c r="AD19" s="5"/>
      <c r="AE19" s="5"/>
    </row>
    <row r="20">
      <c r="A20" s="57" t="str">
        <f>Paramètres!A4</f>
        <v>Moyenne</v>
      </c>
      <c r="B20" s="58">
        <f>COUNTIFS(Backlog!$D$8:$D$3730,"nc",Backlog!$I$8:$I$3730,A20)</f>
        <v>11</v>
      </c>
      <c r="C20" s="8"/>
      <c r="D20" s="37"/>
      <c r="E20" s="59"/>
      <c r="F20" s="59"/>
      <c r="J20" s="18" t="str">
        <f>Echantillon!B29</f>
        <v>P17</v>
      </c>
      <c r="K20" s="19" t="str">
        <f>Echantillon!C29</f>
        <v/>
      </c>
      <c r="L20" s="20" t="str">
        <f>BaseDeCalcul!V$114</f>
        <v>N/A</v>
      </c>
      <c r="M20" s="30"/>
      <c r="N20" s="30"/>
      <c r="O20" s="30"/>
      <c r="P20" s="30"/>
      <c r="Q20" s="30"/>
      <c r="R20" s="30"/>
      <c r="S20" s="30"/>
      <c r="T20" s="5"/>
      <c r="U20" s="38">
        <f t="shared" si="0"/>
        <v>0</v>
      </c>
      <c r="V20" s="39" t="s">
        <v>10</v>
      </c>
      <c r="W20" s="36"/>
      <c r="X20" s="5"/>
      <c r="Y20" s="5"/>
      <c r="Z20" s="5"/>
      <c r="AA20" s="5"/>
      <c r="AB20" s="5"/>
      <c r="AC20" s="5"/>
      <c r="AD20" s="5"/>
      <c r="AE20" s="5"/>
    </row>
    <row r="21">
      <c r="A21" s="57" t="str">
        <f>Paramètres!A5</f>
        <v>Mineure</v>
      </c>
      <c r="B21" s="58">
        <f>COUNTIFS(Backlog!$D$8:$D$3730,"nc",Backlog!$I$8:$I$3730,A21)</f>
        <v>0</v>
      </c>
      <c r="C21" s="8"/>
      <c r="D21" s="60"/>
      <c r="E21" s="59"/>
      <c r="F21" s="59"/>
      <c r="J21" s="18" t="str">
        <f>Echantillon!B30</f>
        <v>P18</v>
      </c>
      <c r="K21" s="19" t="str">
        <f>Echantillon!C30</f>
        <v/>
      </c>
      <c r="L21" s="20" t="str">
        <f>BaseDeCalcul!W$114</f>
        <v>N/A</v>
      </c>
      <c r="M21" s="30"/>
      <c r="N21" s="30"/>
      <c r="O21" s="30"/>
      <c r="P21" s="30"/>
      <c r="Q21" s="30"/>
      <c r="R21" s="30"/>
      <c r="S21" s="30"/>
      <c r="T21" s="5"/>
      <c r="U21" s="40">
        <f t="shared" si="0"/>
        <v>0</v>
      </c>
      <c r="V21" s="41" t="s">
        <v>11</v>
      </c>
      <c r="W21" s="36"/>
      <c r="X21" s="5"/>
      <c r="Y21" s="5"/>
      <c r="Z21" s="5"/>
      <c r="AA21" s="5"/>
      <c r="AB21" s="5"/>
      <c r="AC21" s="5"/>
      <c r="AD21" s="5"/>
      <c r="AE21" s="5"/>
    </row>
    <row r="22">
      <c r="A22" s="57" t="s">
        <v>18</v>
      </c>
      <c r="B22" s="61">
        <f>COUNTIF(Backlog!D8:D3730, "nc")</f>
        <v>17</v>
      </c>
      <c r="C22" s="8"/>
      <c r="D22" s="60"/>
      <c r="E22" s="59"/>
      <c r="F22" s="59"/>
      <c r="J22" s="18" t="str">
        <f>Echantillon!B31</f>
        <v>P19</v>
      </c>
      <c r="K22" s="19" t="str">
        <f>Echantillon!C31</f>
        <v/>
      </c>
      <c r="L22" s="20" t="str">
        <f>BaseDeCalcul!X$114</f>
        <v>N/A</v>
      </c>
      <c r="M22" s="30"/>
      <c r="N22" s="30"/>
      <c r="O22" s="30"/>
      <c r="P22" s="30"/>
      <c r="Q22" s="30"/>
      <c r="R22" s="30"/>
      <c r="S22" s="30"/>
      <c r="T22" s="5"/>
      <c r="U22" s="44">
        <f t="shared" si="0"/>
        <v>0</v>
      </c>
      <c r="V22" s="45" t="s">
        <v>14</v>
      </c>
      <c r="W22" s="46"/>
      <c r="X22" s="5"/>
      <c r="Y22" s="5"/>
      <c r="Z22" s="5"/>
      <c r="AA22" s="5"/>
      <c r="AB22" s="5"/>
      <c r="AC22" s="5"/>
      <c r="AD22" s="5"/>
      <c r="AE22" s="5"/>
    </row>
    <row r="23">
      <c r="A23" s="5"/>
      <c r="B23" s="5"/>
      <c r="C23" s="5"/>
      <c r="D23" s="5"/>
      <c r="J23" s="18" t="str">
        <f>Echantillon!B32</f>
        <v>P20</v>
      </c>
      <c r="K23" s="19" t="str">
        <f>Echantillon!C32</f>
        <v/>
      </c>
      <c r="L23" s="20" t="str">
        <f>BaseDeCalcul!Y$114</f>
        <v>N/A</v>
      </c>
      <c r="M23" s="30"/>
      <c r="N23" s="30"/>
      <c r="O23" s="30"/>
      <c r="P23" s="30"/>
      <c r="Q23" s="30"/>
      <c r="R23" s="30"/>
      <c r="S23" s="30"/>
      <c r="T23" s="5"/>
      <c r="U23" s="5"/>
      <c r="V23" s="5"/>
      <c r="W23" s="5"/>
      <c r="X23" s="5"/>
      <c r="Y23" s="5"/>
      <c r="Z23" s="5"/>
      <c r="AA23" s="5"/>
      <c r="AB23" s="5"/>
      <c r="AC23" s="5"/>
      <c r="AD23" s="5"/>
      <c r="AE23" s="5"/>
    </row>
    <row r="24" ht="15.75" customHeight="1">
      <c r="A24" s="62" t="s">
        <v>19</v>
      </c>
      <c r="B24" s="63" t="str">
        <f>IF(H2&gt;=50%,IF(H2&gt;=75%,IF(C7=0,IF(H2=100%,"badge 3 étoiles","badge 2 étoiles (taux de conformité &gt; 75% sans NC de niveau WCAG simple A)"),"badge 1 étoile (taux de conformité supérieur à 75%, mais des NC WCAG simple A sont persistantes)"),"Badge 1 étoile (taux de conformité entre 50 et 75%)"),"aucun badge disponible car le taux de conformité est inférieur à 50%")</f>
        <v xml:space="preserve">badge 1 étoile (taux de conformité supérieur à 75%, mais des NC WCAG simple A sont persistantes)</v>
      </c>
      <c r="C24" s="64"/>
      <c r="D24" s="5"/>
      <c r="J24" s="18" t="str">
        <f>Echantillon!B33</f>
        <v>P21</v>
      </c>
      <c r="K24" s="19" t="str">
        <f>Echantillon!C33</f>
        <v/>
      </c>
      <c r="L24" s="20" t="str">
        <f>BaseDeCalcul!Z$114</f>
        <v>N/A</v>
      </c>
      <c r="M24" s="30"/>
      <c r="N24" s="30"/>
      <c r="O24" s="30"/>
      <c r="P24" s="30"/>
      <c r="Q24" s="30"/>
      <c r="R24" s="30"/>
      <c r="S24" s="30"/>
      <c r="T24" s="5"/>
      <c r="U24" s="5"/>
      <c r="V24" s="5"/>
      <c r="W24" s="5"/>
      <c r="X24" s="5"/>
      <c r="Y24" s="5"/>
      <c r="Z24" s="5"/>
      <c r="AA24" s="5"/>
      <c r="AB24" s="5"/>
      <c r="AC24" s="5"/>
      <c r="AD24" s="5"/>
      <c r="AE24" s="5"/>
    </row>
    <row r="25" ht="15.75" customHeight="1">
      <c r="A25" s="36"/>
      <c r="B25" s="65"/>
      <c r="C25" s="66"/>
      <c r="D25" s="5"/>
      <c r="J25" s="18" t="str">
        <f>Echantillon!B34</f>
        <v>P22</v>
      </c>
      <c r="K25" s="19" t="str">
        <f>Echantillon!C34</f>
        <v/>
      </c>
      <c r="L25" s="20" t="str">
        <f>BaseDeCalcul!AA$114</f>
        <v>N/A</v>
      </c>
      <c r="M25" s="30"/>
      <c r="N25" s="30"/>
      <c r="O25" s="30"/>
      <c r="P25" s="30"/>
      <c r="Q25" s="30"/>
      <c r="R25" s="30"/>
      <c r="S25" s="30"/>
      <c r="T25" s="5"/>
      <c r="U25" s="5"/>
      <c r="V25" s="5"/>
      <c r="W25" s="5"/>
      <c r="X25" s="5"/>
      <c r="Y25" s="5"/>
      <c r="Z25" s="5"/>
      <c r="AA25" s="5"/>
      <c r="AB25" s="5"/>
      <c r="AC25" s="5"/>
      <c r="AD25" s="5"/>
      <c r="AE25" s="5"/>
    </row>
    <row r="26" ht="15.75" customHeight="1">
      <c r="A26" s="36"/>
      <c r="B26" s="65"/>
      <c r="C26" s="66"/>
      <c r="D26" s="5"/>
      <c r="J26" s="18" t="str">
        <f>Echantillon!B35</f>
        <v>P23</v>
      </c>
      <c r="K26" s="19" t="str">
        <f>Echantillon!C35</f>
        <v/>
      </c>
      <c r="L26" s="20" t="str">
        <f>BaseDeCalcul!AB$114</f>
        <v>N/A</v>
      </c>
      <c r="M26" s="30"/>
      <c r="N26" s="30"/>
      <c r="O26" s="30"/>
      <c r="P26" s="30"/>
      <c r="Q26" s="30"/>
      <c r="R26" s="30"/>
      <c r="S26" s="30"/>
      <c r="T26" s="5"/>
      <c r="U26" s="5"/>
      <c r="V26" s="5"/>
      <c r="W26" s="5"/>
      <c r="X26" s="5"/>
      <c r="Y26" s="5"/>
      <c r="Z26" s="5"/>
      <c r="AA26" s="5"/>
      <c r="AB26" s="5"/>
      <c r="AC26" s="5"/>
      <c r="AD26" s="5"/>
      <c r="AE26" s="5"/>
    </row>
    <row r="27" ht="15.75" customHeight="1">
      <c r="A27" s="36"/>
      <c r="B27" s="65"/>
      <c r="C27" s="66"/>
      <c r="D27" s="5"/>
      <c r="J27" s="18" t="str">
        <f>Echantillon!B36</f>
        <v>P24</v>
      </c>
      <c r="K27" s="19" t="str">
        <f>Echantillon!C36</f>
        <v/>
      </c>
      <c r="L27" s="20" t="str">
        <f>BaseDeCalcul!AC$114</f>
        <v>N/A</v>
      </c>
      <c r="M27" s="30"/>
      <c r="N27" s="30"/>
      <c r="O27" s="30"/>
      <c r="P27" s="30"/>
      <c r="Q27" s="30"/>
      <c r="R27" s="30"/>
      <c r="S27" s="30"/>
      <c r="T27" s="5"/>
      <c r="U27" s="5"/>
      <c r="V27" s="5"/>
      <c r="W27" s="5"/>
      <c r="X27" s="5"/>
      <c r="Y27" s="5"/>
      <c r="Z27" s="5"/>
      <c r="AA27" s="5"/>
      <c r="AB27" s="5"/>
      <c r="AC27" s="5"/>
      <c r="AD27" s="5"/>
      <c r="AE27" s="5"/>
    </row>
    <row r="28" ht="15.75" customHeight="1">
      <c r="A28" s="36"/>
      <c r="B28" s="65"/>
      <c r="C28" s="66"/>
      <c r="D28" s="5"/>
      <c r="J28" s="18" t="str">
        <f>Echantillon!B37</f>
        <v>P25</v>
      </c>
      <c r="K28" s="19" t="str">
        <f>Echantillon!C37</f>
        <v/>
      </c>
      <c r="L28" s="20" t="str">
        <f>BaseDeCalcul!AD$114</f>
        <v>N/A</v>
      </c>
      <c r="M28" s="67"/>
      <c r="N28" s="67"/>
      <c r="O28" s="67"/>
      <c r="P28" s="67"/>
      <c r="Q28" s="67"/>
      <c r="R28" s="67"/>
      <c r="S28" s="67"/>
      <c r="T28" s="5"/>
      <c r="U28" s="5"/>
      <c r="V28" s="5"/>
      <c r="W28" s="5"/>
      <c r="X28" s="5"/>
      <c r="Y28" s="5"/>
      <c r="Z28" s="5"/>
      <c r="AA28" s="5"/>
      <c r="AB28" s="5"/>
      <c r="AC28" s="5"/>
      <c r="AD28" s="5"/>
      <c r="AE28" s="5"/>
    </row>
    <row r="29" ht="15.75" customHeight="1">
      <c r="A29" s="46"/>
      <c r="B29" s="68"/>
      <c r="C29" s="69"/>
      <c r="D29" s="5"/>
      <c r="J29" s="18" t="str">
        <f>Echantillon!B38</f>
        <v>P26</v>
      </c>
      <c r="K29" s="19" t="str">
        <f>Echantillon!C38</f>
        <v/>
      </c>
      <c r="L29" s="20" t="str">
        <f>BaseDeCalcul!AE$114</f>
        <v>N/A</v>
      </c>
      <c r="M29" s="67"/>
      <c r="N29" s="67"/>
      <c r="O29" s="67"/>
      <c r="P29" s="67"/>
      <c r="Q29" s="67"/>
      <c r="R29" s="67"/>
      <c r="S29" s="67"/>
      <c r="T29" s="5"/>
      <c r="U29" s="5"/>
      <c r="V29" s="5"/>
      <c r="W29" s="5"/>
      <c r="X29" s="5"/>
      <c r="Y29" s="5"/>
      <c r="Z29" s="5"/>
      <c r="AA29" s="5"/>
      <c r="AB29" s="5"/>
      <c r="AC29" s="5"/>
      <c r="AD29" s="5"/>
      <c r="AE29" s="5"/>
    </row>
    <row r="30" ht="15.75" customHeight="1">
      <c r="D30" s="5"/>
      <c r="J30" s="5"/>
      <c r="K30" s="5"/>
      <c r="L30" s="70">
        <f>AVERAGE(L4:L29)</f>
        <v>0.96923272805625749</v>
      </c>
      <c r="M30" s="71"/>
      <c r="N30" s="71"/>
      <c r="O30" s="71"/>
      <c r="P30" s="71"/>
      <c r="Q30" s="71"/>
      <c r="R30" s="71"/>
      <c r="S30" s="71"/>
      <c r="T30" s="5"/>
      <c r="U30" s="5"/>
      <c r="V30" s="5"/>
      <c r="W30" s="5"/>
      <c r="X30" s="5"/>
      <c r="Y30" s="5"/>
      <c r="Z30" s="5"/>
      <c r="AA30" s="5"/>
      <c r="AB30" s="5"/>
      <c r="AC30" s="5"/>
      <c r="AD30" s="5"/>
      <c r="AE30" s="5"/>
    </row>
    <row r="31" ht="15.75" customHeight="1">
      <c r="A31" s="72"/>
      <c r="B31" s="73"/>
      <c r="C31" s="73"/>
      <c r="D31" s="5"/>
      <c r="M31" s="74"/>
      <c r="N31" s="74"/>
      <c r="O31" s="74"/>
      <c r="P31" s="74"/>
      <c r="Q31" s="74"/>
      <c r="R31" s="74"/>
      <c r="S31" s="74"/>
      <c r="T31" s="75"/>
      <c r="U31" s="5"/>
      <c r="V31" s="5"/>
      <c r="W31" s="5"/>
      <c r="X31" s="5"/>
      <c r="Y31" s="5"/>
      <c r="Z31" s="5"/>
      <c r="AA31" s="5"/>
      <c r="AB31" s="5"/>
      <c r="AC31" s="5"/>
      <c r="AD31" s="5"/>
      <c r="AE31" s="5"/>
    </row>
    <row r="32" ht="15.75" customHeight="1">
      <c r="A32" s="5"/>
      <c r="B32" s="5"/>
      <c r="C32" s="5"/>
      <c r="D32" s="5"/>
      <c r="M32" s="5"/>
      <c r="N32" s="5"/>
      <c r="O32" s="5"/>
      <c r="P32" s="5"/>
      <c r="Q32" s="5"/>
      <c r="R32" s="5"/>
      <c r="S32" s="5"/>
      <c r="T32" s="5"/>
      <c r="U32" s="5"/>
      <c r="V32" s="5"/>
      <c r="W32" s="5"/>
      <c r="X32" s="5"/>
      <c r="Y32" s="5"/>
      <c r="Z32" s="5"/>
      <c r="AA32" s="5"/>
      <c r="AB32" s="5"/>
      <c r="AC32" s="5"/>
      <c r="AD32" s="5"/>
      <c r="AE32" s="5"/>
    </row>
    <row r="33" ht="15.75" customHeight="1">
      <c r="A33" s="5"/>
      <c r="B33" s="5"/>
      <c r="C33" s="5"/>
      <c r="D33" s="5"/>
      <c r="J33" s="76"/>
      <c r="K33" s="76"/>
      <c r="L33" s="76"/>
      <c r="M33" s="5"/>
      <c r="N33" s="5"/>
      <c r="O33" s="5"/>
      <c r="P33" s="5"/>
      <c r="Q33" s="5"/>
      <c r="R33" s="5"/>
      <c r="S33" s="5"/>
      <c r="T33" s="5"/>
      <c r="U33" s="5"/>
      <c r="V33" s="5"/>
      <c r="W33" s="5"/>
      <c r="X33" s="5"/>
      <c r="Y33" s="5"/>
      <c r="Z33" s="5"/>
      <c r="AA33" s="5"/>
      <c r="AB33" s="5"/>
      <c r="AC33" s="5"/>
      <c r="AD33" s="5"/>
      <c r="AE33" s="5"/>
    </row>
    <row r="34" ht="15.75" customHeight="1">
      <c r="A34" s="5"/>
      <c r="B34" s="5"/>
      <c r="C34" s="5"/>
      <c r="D34" s="5"/>
      <c r="J34" s="76"/>
      <c r="K34" s="76"/>
      <c r="L34" s="76"/>
      <c r="M34" s="5"/>
      <c r="N34" s="5"/>
      <c r="O34" s="5"/>
      <c r="P34" s="5"/>
      <c r="Q34" s="5"/>
      <c r="R34" s="5"/>
      <c r="S34" s="5"/>
      <c r="T34" s="5"/>
      <c r="U34" s="5"/>
      <c r="V34" s="5"/>
      <c r="W34" s="5"/>
      <c r="X34" s="5"/>
      <c r="Y34" s="5"/>
      <c r="Z34" s="5"/>
      <c r="AA34" s="5"/>
      <c r="AB34" s="5"/>
      <c r="AC34" s="5"/>
      <c r="AD34" s="5"/>
      <c r="AE34" s="5"/>
    </row>
    <row r="35" ht="15.75" customHeight="1">
      <c r="A35" s="5"/>
      <c r="B35" s="5"/>
      <c r="C35" s="5"/>
      <c r="D35" s="5"/>
      <c r="J35" s="76"/>
      <c r="K35" s="76"/>
      <c r="L35" s="76"/>
      <c r="M35" s="5"/>
      <c r="N35" s="5"/>
      <c r="O35" s="5"/>
      <c r="P35" s="5"/>
      <c r="Q35" s="5"/>
      <c r="R35" s="5"/>
      <c r="S35" s="5"/>
      <c r="T35" s="5"/>
      <c r="U35" s="5"/>
      <c r="V35" s="5"/>
      <c r="W35" s="5"/>
      <c r="X35" s="5"/>
      <c r="Y35" s="5"/>
      <c r="Z35" s="5"/>
      <c r="AA35" s="5"/>
      <c r="AB35" s="5"/>
      <c r="AC35" s="5"/>
      <c r="AD35" s="5"/>
      <c r="AE35" s="5"/>
    </row>
    <row r="36" ht="15.75" customHeight="1">
      <c r="A36" s="5"/>
      <c r="B36" s="5"/>
      <c r="C36" s="5"/>
      <c r="D36" s="5"/>
      <c r="J36" s="76"/>
      <c r="K36" s="76"/>
      <c r="L36" s="76"/>
      <c r="M36" s="5"/>
      <c r="N36" s="5"/>
      <c r="O36" s="5"/>
      <c r="P36" s="5"/>
      <c r="Q36" s="5"/>
      <c r="R36" s="5"/>
      <c r="S36" s="5"/>
      <c r="T36" s="5"/>
      <c r="U36" s="5"/>
      <c r="V36" s="5"/>
      <c r="W36" s="5"/>
      <c r="X36" s="5"/>
      <c r="Y36" s="5"/>
      <c r="Z36" s="5"/>
      <c r="AA36" s="5"/>
      <c r="AB36" s="5"/>
      <c r="AC36" s="5"/>
      <c r="AD36" s="5"/>
      <c r="AE36" s="5"/>
    </row>
    <row r="37" ht="15.75" customHeight="1">
      <c r="A37" s="5"/>
      <c r="B37" s="5"/>
      <c r="C37" s="5"/>
      <c r="D37" s="5"/>
      <c r="J37" s="76"/>
      <c r="K37" s="76"/>
      <c r="L37" s="76"/>
      <c r="M37" s="5"/>
      <c r="N37" s="5"/>
      <c r="O37" s="5"/>
      <c r="P37" s="5"/>
      <c r="Q37" s="5"/>
      <c r="R37" s="5"/>
      <c r="S37" s="5"/>
      <c r="T37" s="5"/>
      <c r="U37" s="5"/>
      <c r="V37" s="5"/>
      <c r="W37" s="5"/>
      <c r="X37" s="5"/>
      <c r="Y37" s="5"/>
      <c r="Z37" s="5"/>
      <c r="AA37" s="5"/>
      <c r="AB37" s="5"/>
      <c r="AC37" s="5"/>
      <c r="AD37" s="5"/>
      <c r="AE37" s="5"/>
    </row>
    <row r="38" ht="15.75" customHeight="1">
      <c r="A38" s="5"/>
      <c r="B38" s="5"/>
      <c r="C38" s="5"/>
      <c r="D38" s="5"/>
      <c r="J38" s="76"/>
      <c r="K38" s="76"/>
      <c r="L38" s="76"/>
      <c r="M38" s="5"/>
      <c r="N38" s="5"/>
      <c r="O38" s="5"/>
      <c r="P38" s="5"/>
      <c r="Q38" s="5"/>
      <c r="R38" s="5"/>
      <c r="S38" s="5"/>
      <c r="T38" s="5"/>
      <c r="U38" s="5"/>
      <c r="V38" s="5"/>
      <c r="W38" s="5"/>
      <c r="X38" s="5"/>
      <c r="Y38" s="5"/>
      <c r="Z38" s="5"/>
      <c r="AA38" s="5"/>
      <c r="AB38" s="5"/>
      <c r="AC38" s="5"/>
      <c r="AD38" s="5"/>
      <c r="AE38" s="5"/>
    </row>
    <row r="39" ht="15.75" customHeight="1">
      <c r="A39" s="5"/>
      <c r="B39" s="5"/>
      <c r="C39" s="5"/>
      <c r="D39" s="5"/>
      <c r="J39" s="76"/>
      <c r="K39" s="76"/>
      <c r="L39" s="76"/>
      <c r="M39" s="5"/>
      <c r="N39" s="5"/>
      <c r="O39" s="5"/>
      <c r="P39" s="5"/>
      <c r="Q39" s="5"/>
      <c r="R39" s="5"/>
      <c r="S39" s="5"/>
      <c r="T39" s="5"/>
      <c r="U39" s="5"/>
      <c r="V39" s="5"/>
      <c r="W39" s="5"/>
      <c r="X39" s="5"/>
      <c r="Y39" s="5"/>
      <c r="Z39" s="5"/>
      <c r="AA39" s="5"/>
      <c r="AB39" s="5"/>
      <c r="AC39" s="5"/>
      <c r="AD39" s="5"/>
      <c r="AE39" s="5"/>
    </row>
    <row r="40" ht="15.75" customHeight="1">
      <c r="A40" s="5"/>
      <c r="B40" s="5"/>
      <c r="C40" s="5"/>
      <c r="D40" s="5"/>
      <c r="J40" s="70"/>
      <c r="K40" s="70"/>
      <c r="L40" s="70"/>
      <c r="M40" s="5"/>
      <c r="N40" s="5"/>
      <c r="O40" s="5"/>
      <c r="P40" s="5"/>
      <c r="Q40" s="5"/>
      <c r="R40" s="5"/>
      <c r="S40" s="5"/>
      <c r="T40" s="5"/>
      <c r="U40" s="5"/>
      <c r="V40" s="5"/>
      <c r="W40" s="5"/>
      <c r="X40" s="5"/>
      <c r="Y40" s="5"/>
      <c r="Z40" s="5"/>
      <c r="AA40" s="5"/>
      <c r="AB40" s="5"/>
      <c r="AC40" s="5"/>
      <c r="AD40" s="5"/>
      <c r="AE40" s="5"/>
    </row>
    <row r="41" ht="15.75" customHeight="1">
      <c r="A41" s="5"/>
      <c r="B41" s="5"/>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row>
    <row r="42" ht="15.75" customHeight="1">
      <c r="A42" s="5"/>
      <c r="B42" s="5"/>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row>
    <row r="43" ht="15.75" customHeight="1">
      <c r="A43" s="5"/>
      <c r="B43" s="5"/>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row>
    <row r="44" ht="15.75" customHeight="1">
      <c r="A44" s="5"/>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row>
    <row r="45" ht="15.75" customHeight="1">
      <c r="A45" s="5"/>
      <c r="B45" s="5"/>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row>
    <row r="46" ht="15.75" customHeight="1">
      <c r="A46" s="5"/>
      <c r="B46" s="5"/>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5"/>
    </row>
    <row r="47" ht="15.75" customHeight="1">
      <c r="A47" s="5"/>
      <c r="B47" s="5"/>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5"/>
    </row>
    <row r="48" ht="15.75" customHeight="1">
      <c r="A48" s="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row>
    <row r="49" ht="15.75" customHeight="1">
      <c r="A49" s="5"/>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row>
    <row r="50" ht="15.75" customHeight="1">
      <c r="A50" s="5"/>
      <c r="B50" s="5"/>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5"/>
    </row>
    <row r="51" ht="15.75" customHeight="1">
      <c r="A51" s="5"/>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row>
    <row r="52" ht="15.75" customHeight="1">
      <c r="A52" s="5"/>
      <c r="B52" s="5"/>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5"/>
    </row>
    <row r="53" ht="15.75" customHeight="1">
      <c r="A53" s="5"/>
      <c r="B53" s="5"/>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c r="AE53" s="5"/>
    </row>
    <row r="54" ht="15.75" customHeight="1">
      <c r="A54" s="5"/>
      <c r="B54" s="5"/>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5"/>
    </row>
    <row r="55" ht="15.75" customHeight="1">
      <c r="A55" s="5"/>
      <c r="B55" s="5"/>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5"/>
    </row>
    <row r="56" ht="15.75" customHeight="1">
      <c r="A56" s="5"/>
      <c r="B56" s="5"/>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5"/>
    </row>
    <row r="57" ht="15.75" customHeight="1">
      <c r="A57" s="5"/>
      <c r="B57" s="5"/>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5"/>
    </row>
    <row r="58" ht="15.75" customHeight="1">
      <c r="A58" s="5"/>
      <c r="B58" s="5"/>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5"/>
    </row>
    <row r="59" ht="15.75" customHeight="1">
      <c r="A59" s="5"/>
      <c r="B59" s="5"/>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5"/>
    </row>
    <row r="60" ht="15.75" customHeight="1">
      <c r="A60" s="5"/>
      <c r="B60" s="5"/>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5"/>
    </row>
    <row r="61" ht="15.75" customHeight="1">
      <c r="A61" s="5"/>
      <c r="B61" s="5"/>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5"/>
    </row>
    <row r="62" ht="15.75" customHeight="1">
      <c r="A62" s="5"/>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row>
    <row r="63" ht="15.75" customHeight="1">
      <c r="A63" s="5"/>
      <c r="B63" s="5"/>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5"/>
    </row>
    <row r="64" ht="15.75" customHeight="1">
      <c r="A64" s="5"/>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row>
    <row r="65" ht="15.75" customHeight="1">
      <c r="A65" s="5"/>
      <c r="B65" s="5"/>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5"/>
    </row>
    <row r="66" ht="15.75" customHeight="1">
      <c r="A66" s="5"/>
      <c r="B66" s="5"/>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5"/>
    </row>
    <row r="67" ht="15.75" customHeight="1">
      <c r="A67" s="5"/>
      <c r="B67" s="5"/>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row>
    <row r="68" ht="15.75" customHeight="1">
      <c r="A68" s="5"/>
      <c r="B68" s="5"/>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5"/>
    </row>
    <row r="69" ht="15.75" customHeight="1">
      <c r="A69" s="5"/>
      <c r="B69" s="5"/>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5"/>
    </row>
    <row r="70" ht="15.75" customHeight="1">
      <c r="A70" s="5"/>
      <c r="B70" s="5"/>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row>
    <row r="71" ht="15.75" customHeight="1">
      <c r="A71" s="5"/>
      <c r="B71" s="5"/>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row>
    <row r="72" ht="15.75" customHeight="1">
      <c r="A72" s="5"/>
      <c r="B72" s="5"/>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row>
    <row r="73" ht="15.75" customHeight="1">
      <c r="A73" s="5"/>
      <c r="B73" s="5"/>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row>
    <row r="74" ht="15.75" customHeight="1">
      <c r="A74" s="5"/>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row>
    <row r="75" ht="15.75" customHeight="1">
      <c r="A75" s="5"/>
      <c r="B75" s="5"/>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row>
    <row r="76" ht="15.75" customHeight="1">
      <c r="A76" s="5"/>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row>
    <row r="77" ht="15.75" customHeight="1">
      <c r="A77" s="5"/>
      <c r="B77" s="5"/>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row>
    <row r="78" ht="15.75" customHeight="1">
      <c r="A78" s="5"/>
      <c r="B78" s="5"/>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5"/>
    </row>
    <row r="79" ht="15.75" customHeight="1">
      <c r="A79" s="5"/>
      <c r="B79" s="5"/>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5"/>
    </row>
    <row r="80" ht="15.75" customHeight="1">
      <c r="A80" s="5"/>
      <c r="B80" s="5"/>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5"/>
    </row>
    <row r="81" ht="15.75" customHeight="1">
      <c r="A81" s="5"/>
      <c r="B81" s="5"/>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5"/>
    </row>
    <row r="82" ht="15.75" customHeight="1">
      <c r="A82" s="5"/>
      <c r="B82" s="5"/>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5"/>
    </row>
    <row r="83" ht="15.75" customHeight="1">
      <c r="A83" s="5"/>
      <c r="B83" s="5"/>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5"/>
    </row>
    <row r="84" ht="15.75" customHeight="1">
      <c r="A84" s="5"/>
      <c r="B84" s="5"/>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row>
    <row r="85" ht="15.75" customHeight="1">
      <c r="A85" s="5"/>
      <c r="B85" s="5"/>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5"/>
    </row>
    <row r="86" ht="15.75" customHeight="1">
      <c r="A86" s="5"/>
      <c r="B86" s="5"/>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row>
    <row r="87" ht="15.75" customHeight="1">
      <c r="A87" s="5"/>
      <c r="B87" s="5"/>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5"/>
    </row>
    <row r="88" ht="15.75" customHeight="1">
      <c r="A88" s="5"/>
      <c r="B88" s="5"/>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5"/>
    </row>
    <row r="89" ht="15.75" customHeight="1">
      <c r="A89" s="5"/>
      <c r="B89" s="5"/>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5"/>
    </row>
    <row r="90" ht="15.75" customHeight="1">
      <c r="A90" s="5"/>
      <c r="B90" s="5"/>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5"/>
    </row>
    <row r="91" ht="15.75" customHeight="1">
      <c r="A91" s="5"/>
      <c r="B91" s="5"/>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5"/>
    </row>
    <row r="92" ht="15.75" customHeight="1">
      <c r="A92" s="5"/>
      <c r="B92" s="5"/>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5"/>
    </row>
    <row r="93" ht="15.75" customHeight="1">
      <c r="A93" s="5"/>
      <c r="B93" s="5"/>
      <c r="C93" s="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5"/>
    </row>
    <row r="94" ht="15.75" customHeight="1">
      <c r="A94" s="5"/>
      <c r="B94" s="5"/>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row>
    <row r="95" ht="15.75" customHeight="1">
      <c r="A95" s="5"/>
      <c r="B95" s="5"/>
      <c r="C95" s="5"/>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5"/>
    </row>
    <row r="96" ht="15.75" customHeight="1">
      <c r="A96" s="5"/>
      <c r="B96" s="5"/>
      <c r="C96" s="5"/>
      <c r="D96" s="5"/>
      <c r="E96" s="5"/>
      <c r="F96" s="5"/>
      <c r="G96" s="5"/>
      <c r="H96" s="5"/>
      <c r="I96" s="5"/>
      <c r="J96" s="5"/>
      <c r="K96" s="5"/>
      <c r="L96" s="5"/>
      <c r="M96" s="5"/>
      <c r="N96" s="5"/>
      <c r="O96" s="5"/>
      <c r="P96" s="5"/>
      <c r="Q96" s="5"/>
      <c r="R96" s="5"/>
      <c r="S96" s="5"/>
      <c r="T96" s="5"/>
      <c r="U96" s="5"/>
      <c r="V96" s="5"/>
      <c r="W96" s="5"/>
      <c r="X96" s="5"/>
      <c r="Y96" s="5"/>
      <c r="Z96" s="5"/>
      <c r="AA96" s="5"/>
      <c r="AB96" s="5"/>
      <c r="AC96" s="5"/>
      <c r="AD96" s="5"/>
      <c r="AE96" s="5"/>
    </row>
    <row r="97" ht="15.75" customHeight="1">
      <c r="A97" s="5"/>
      <c r="B97" s="5"/>
      <c r="C97" s="5"/>
      <c r="D97" s="5"/>
      <c r="E97" s="5"/>
      <c r="F97" s="5"/>
      <c r="G97" s="5"/>
      <c r="H97" s="5"/>
      <c r="I97" s="5"/>
      <c r="J97" s="5"/>
      <c r="K97" s="5"/>
      <c r="L97" s="5"/>
      <c r="M97" s="5"/>
      <c r="N97" s="5"/>
      <c r="O97" s="5"/>
      <c r="P97" s="5"/>
      <c r="Q97" s="5"/>
      <c r="R97" s="5"/>
      <c r="S97" s="5"/>
      <c r="T97" s="5"/>
      <c r="U97" s="5"/>
      <c r="V97" s="5"/>
      <c r="W97" s="5"/>
      <c r="X97" s="5"/>
      <c r="Y97" s="5"/>
      <c r="Z97" s="5"/>
      <c r="AA97" s="5"/>
      <c r="AB97" s="5"/>
      <c r="AC97" s="5"/>
      <c r="AD97" s="5"/>
      <c r="AE97" s="5"/>
    </row>
    <row r="98" ht="15.75" customHeight="1">
      <c r="A98" s="5"/>
      <c r="B98" s="5"/>
      <c r="C98" s="5"/>
      <c r="D98" s="5"/>
      <c r="E98" s="5"/>
      <c r="F98" s="5"/>
      <c r="G98" s="5"/>
      <c r="H98" s="5"/>
      <c r="I98" s="5"/>
      <c r="J98" s="5"/>
      <c r="K98" s="5"/>
      <c r="L98" s="5"/>
      <c r="M98" s="5"/>
      <c r="N98" s="5"/>
      <c r="O98" s="5"/>
      <c r="P98" s="5"/>
      <c r="Q98" s="5"/>
      <c r="R98" s="5"/>
      <c r="S98" s="5"/>
      <c r="T98" s="5"/>
      <c r="U98" s="5"/>
      <c r="V98" s="5"/>
      <c r="W98" s="5"/>
      <c r="X98" s="5"/>
      <c r="Y98" s="5"/>
      <c r="Z98" s="5"/>
      <c r="AA98" s="5"/>
      <c r="AB98" s="5"/>
      <c r="AC98" s="5"/>
      <c r="AD98" s="5"/>
      <c r="AE98" s="5"/>
    </row>
    <row r="99" ht="15.75" customHeight="1">
      <c r="A99" s="5"/>
      <c r="B99" s="5"/>
      <c r="C99" s="5"/>
      <c r="D99" s="5"/>
      <c r="E99" s="5"/>
      <c r="F99" s="5"/>
      <c r="G99" s="5"/>
      <c r="H99" s="5"/>
      <c r="I99" s="5"/>
      <c r="J99" s="5"/>
      <c r="K99" s="5"/>
      <c r="L99" s="5"/>
      <c r="M99" s="5"/>
      <c r="N99" s="5"/>
      <c r="O99" s="5"/>
      <c r="P99" s="5"/>
      <c r="Q99" s="5"/>
      <c r="R99" s="5"/>
      <c r="S99" s="5"/>
      <c r="T99" s="5"/>
      <c r="U99" s="5"/>
      <c r="V99" s="5"/>
      <c r="W99" s="5"/>
      <c r="X99" s="5"/>
      <c r="Y99" s="5"/>
      <c r="Z99" s="5"/>
      <c r="AA99" s="5"/>
      <c r="AB99" s="5"/>
      <c r="AC99" s="5"/>
      <c r="AD99" s="5"/>
      <c r="AE99" s="5"/>
    </row>
    <row r="100" ht="15.75" customHeight="1">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5"/>
    </row>
    <row r="101" ht="15.75" customHeight="1">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c r="AA101" s="5"/>
      <c r="AB101" s="5"/>
      <c r="AC101" s="5"/>
      <c r="AD101" s="5"/>
      <c r="AE101" s="5"/>
    </row>
    <row r="102" ht="15.75" customHeight="1">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c r="AA102" s="5"/>
      <c r="AB102" s="5"/>
      <c r="AC102" s="5"/>
      <c r="AD102" s="5"/>
      <c r="AE102" s="5"/>
    </row>
    <row r="103" ht="15.75" customHeight="1">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c r="AA103" s="5"/>
      <c r="AB103" s="5"/>
      <c r="AC103" s="5"/>
      <c r="AD103" s="5"/>
      <c r="AE103" s="5"/>
    </row>
    <row r="104" ht="15.75" customHeight="1">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c r="AA104" s="5"/>
      <c r="AB104" s="5"/>
      <c r="AC104" s="5"/>
      <c r="AD104" s="5"/>
      <c r="AE104" s="5"/>
    </row>
    <row r="105" ht="15.75" customHeight="1">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c r="AA105" s="5"/>
      <c r="AB105" s="5"/>
      <c r="AC105" s="5"/>
      <c r="AD105" s="5"/>
      <c r="AE105" s="5"/>
    </row>
    <row r="106" ht="15.75" customHeight="1">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c r="AA106" s="5"/>
      <c r="AB106" s="5"/>
      <c r="AC106" s="5"/>
      <c r="AD106" s="5"/>
      <c r="AE106" s="5"/>
    </row>
    <row r="107" ht="15.75" customHeight="1">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c r="AA107" s="5"/>
      <c r="AB107" s="5"/>
      <c r="AC107" s="5"/>
      <c r="AD107" s="5"/>
      <c r="AE107" s="5"/>
    </row>
    <row r="108" ht="15.75" customHeight="1">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c r="AA108" s="5"/>
      <c r="AB108" s="5"/>
      <c r="AC108" s="5"/>
      <c r="AD108" s="5"/>
      <c r="AE108" s="5"/>
    </row>
    <row r="109" ht="15.75" customHeight="1">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c r="AA109" s="5"/>
      <c r="AB109" s="5"/>
      <c r="AC109" s="5"/>
      <c r="AD109" s="5"/>
      <c r="AE109" s="5"/>
    </row>
    <row r="110" ht="15.75" customHeight="1">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c r="AA110" s="5"/>
      <c r="AB110" s="5"/>
      <c r="AC110" s="5"/>
      <c r="AD110" s="5"/>
      <c r="AE110" s="5"/>
    </row>
    <row r="111" ht="15.75" customHeight="1">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c r="AA111" s="5"/>
      <c r="AB111" s="5"/>
      <c r="AC111" s="5"/>
      <c r="AD111" s="5"/>
      <c r="AE111" s="5"/>
    </row>
    <row r="112" ht="15.75" customHeight="1">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c r="AA112" s="5"/>
      <c r="AB112" s="5"/>
      <c r="AC112" s="5"/>
      <c r="AD112" s="5"/>
      <c r="AE112" s="5"/>
    </row>
    <row r="113" ht="15.75" customHeight="1">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c r="AA113" s="5"/>
      <c r="AB113" s="5"/>
      <c r="AC113" s="5"/>
      <c r="AD113" s="5"/>
      <c r="AE113" s="5"/>
    </row>
    <row r="114" ht="15.75" customHeight="1">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c r="AA114" s="5"/>
      <c r="AB114" s="5"/>
      <c r="AC114" s="5"/>
      <c r="AD114" s="5"/>
      <c r="AE114" s="5"/>
    </row>
    <row r="115" ht="15.75" customHeight="1">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c r="AA115" s="5"/>
      <c r="AB115" s="5"/>
      <c r="AC115" s="5"/>
      <c r="AD115" s="5"/>
      <c r="AE115" s="5"/>
    </row>
    <row r="116" ht="15.75" customHeight="1">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c r="AA116" s="5"/>
      <c r="AB116" s="5"/>
      <c r="AC116" s="5"/>
      <c r="AD116" s="5"/>
      <c r="AE116" s="5"/>
    </row>
    <row r="117" ht="15.75" customHeight="1">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c r="AA117" s="5"/>
      <c r="AB117" s="5"/>
      <c r="AC117" s="5"/>
      <c r="AD117" s="5"/>
      <c r="AE117" s="5"/>
    </row>
    <row r="118" ht="15.75" customHeight="1">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c r="AA118" s="5"/>
      <c r="AB118" s="5"/>
      <c r="AC118" s="5"/>
      <c r="AD118" s="5"/>
      <c r="AE118" s="5"/>
    </row>
    <row r="119" ht="15.75" customHeight="1">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c r="AA119" s="5"/>
      <c r="AB119" s="5"/>
      <c r="AC119" s="5"/>
      <c r="AD119" s="5"/>
      <c r="AE119" s="5"/>
    </row>
    <row r="120" ht="15.75" customHeight="1">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c r="AA120" s="5"/>
      <c r="AB120" s="5"/>
      <c r="AC120" s="5"/>
      <c r="AD120" s="5"/>
      <c r="AE120" s="5"/>
    </row>
    <row r="121" ht="15.75" customHeight="1">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c r="AA121" s="5"/>
      <c r="AB121" s="5"/>
      <c r="AC121" s="5"/>
      <c r="AD121" s="5"/>
      <c r="AE121" s="5"/>
    </row>
    <row r="122" ht="15.75" customHeight="1">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c r="AA122" s="5"/>
      <c r="AB122" s="5"/>
      <c r="AC122" s="5"/>
      <c r="AD122" s="5"/>
      <c r="AE122" s="5"/>
    </row>
    <row r="123" ht="15.75" customHeight="1">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c r="AA123" s="5"/>
      <c r="AB123" s="5"/>
      <c r="AC123" s="5"/>
      <c r="AD123" s="5"/>
      <c r="AE123" s="5"/>
    </row>
    <row r="124" ht="15.75" customHeight="1">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c r="AA124" s="5"/>
      <c r="AB124" s="5"/>
      <c r="AC124" s="5"/>
      <c r="AD124" s="5"/>
      <c r="AE124" s="5"/>
    </row>
    <row r="125" ht="15.75" customHeight="1">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c r="AA125" s="5"/>
      <c r="AB125" s="5"/>
      <c r="AC125" s="5"/>
      <c r="AD125" s="5"/>
      <c r="AE125" s="5"/>
    </row>
    <row r="126" ht="15.75" customHeight="1">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c r="AA126" s="5"/>
      <c r="AB126" s="5"/>
      <c r="AC126" s="5"/>
      <c r="AD126" s="5"/>
      <c r="AE126" s="5"/>
    </row>
    <row r="127" ht="15.75" customHeight="1">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c r="AA127" s="5"/>
      <c r="AB127" s="5"/>
      <c r="AC127" s="5"/>
      <c r="AD127" s="5"/>
      <c r="AE127" s="5"/>
    </row>
    <row r="128" ht="15.75" customHeight="1">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c r="AA128" s="5"/>
      <c r="AB128" s="5"/>
      <c r="AC128" s="5"/>
      <c r="AD128" s="5"/>
      <c r="AE128" s="5"/>
    </row>
    <row r="129" ht="15.75" customHeight="1">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c r="AA129" s="5"/>
      <c r="AB129" s="5"/>
      <c r="AC129" s="5"/>
      <c r="AD129" s="5"/>
      <c r="AE129" s="5"/>
    </row>
    <row r="130" ht="15.75" customHeight="1">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c r="AA130" s="5"/>
      <c r="AB130" s="5"/>
      <c r="AC130" s="5"/>
      <c r="AD130" s="5"/>
      <c r="AE130" s="5"/>
    </row>
    <row r="131" ht="15.75" customHeight="1">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c r="AA131" s="5"/>
      <c r="AB131" s="5"/>
      <c r="AC131" s="5"/>
      <c r="AD131" s="5"/>
      <c r="AE131" s="5"/>
    </row>
    <row r="132" ht="15.75" customHeight="1">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c r="AA132" s="5"/>
      <c r="AB132" s="5"/>
      <c r="AC132" s="5"/>
      <c r="AD132" s="5"/>
      <c r="AE132" s="5"/>
    </row>
    <row r="133" ht="15.75" customHeight="1">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c r="AA133" s="5"/>
      <c r="AB133" s="5"/>
      <c r="AC133" s="5"/>
      <c r="AD133" s="5"/>
      <c r="AE133" s="5"/>
    </row>
    <row r="134" ht="15.75" customHeight="1">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c r="AA134" s="5"/>
      <c r="AB134" s="5"/>
      <c r="AC134" s="5"/>
      <c r="AD134" s="5"/>
      <c r="AE134" s="5"/>
    </row>
    <row r="135" ht="15.75" customHeight="1">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c r="AA135" s="5"/>
      <c r="AB135" s="5"/>
      <c r="AC135" s="5"/>
      <c r="AD135" s="5"/>
      <c r="AE135" s="5"/>
    </row>
    <row r="136" ht="15.75" customHeight="1">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c r="AA136" s="5"/>
      <c r="AB136" s="5"/>
      <c r="AC136" s="5"/>
      <c r="AD136" s="5"/>
      <c r="AE136" s="5"/>
    </row>
    <row r="137" ht="15.75" customHeight="1">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c r="AA137" s="5"/>
      <c r="AB137" s="5"/>
      <c r="AC137" s="5"/>
      <c r="AD137" s="5"/>
      <c r="AE137" s="5"/>
    </row>
    <row r="138" ht="15.75" customHeight="1">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c r="AA138" s="5"/>
      <c r="AB138" s="5"/>
      <c r="AC138" s="5"/>
      <c r="AD138" s="5"/>
      <c r="AE138" s="5"/>
    </row>
    <row r="139" ht="15.75" customHeight="1">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c r="AA139" s="5"/>
      <c r="AB139" s="5"/>
      <c r="AC139" s="5"/>
      <c r="AD139" s="5"/>
      <c r="AE139" s="5"/>
    </row>
    <row r="140" ht="15.75" customHeight="1">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c r="AA140" s="5"/>
      <c r="AB140" s="5"/>
      <c r="AC140" s="5"/>
      <c r="AD140" s="5"/>
      <c r="AE140" s="5"/>
    </row>
    <row r="141" ht="15.75" customHeight="1">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c r="AA141" s="5"/>
      <c r="AB141" s="5"/>
      <c r="AC141" s="5"/>
      <c r="AD141" s="5"/>
      <c r="AE141" s="5"/>
    </row>
    <row r="142" ht="15.75" customHeight="1">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c r="AA142" s="5"/>
      <c r="AB142" s="5"/>
      <c r="AC142" s="5"/>
      <c r="AD142" s="5"/>
      <c r="AE142" s="5"/>
    </row>
    <row r="143" ht="15.75" customHeight="1">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c r="AA143" s="5"/>
      <c r="AB143" s="5"/>
      <c r="AC143" s="5"/>
      <c r="AD143" s="5"/>
      <c r="AE143" s="5"/>
    </row>
    <row r="144" ht="15.75" customHeight="1">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c r="AA144" s="5"/>
      <c r="AB144" s="5"/>
      <c r="AC144" s="5"/>
      <c r="AD144" s="5"/>
      <c r="AE144" s="5"/>
    </row>
    <row r="145" ht="15.75" customHeight="1">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c r="AA145" s="5"/>
      <c r="AB145" s="5"/>
      <c r="AC145" s="5"/>
      <c r="AD145" s="5"/>
      <c r="AE145" s="5"/>
    </row>
    <row r="146" ht="15.75" customHeight="1">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c r="AA146" s="5"/>
      <c r="AB146" s="5"/>
      <c r="AC146" s="5"/>
      <c r="AD146" s="5"/>
      <c r="AE146" s="5"/>
    </row>
    <row r="147" ht="15.75" customHeight="1">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c r="AA147" s="5"/>
      <c r="AB147" s="5"/>
      <c r="AC147" s="5"/>
      <c r="AD147" s="5"/>
      <c r="AE147" s="5"/>
    </row>
    <row r="148" ht="15.75" customHeight="1">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c r="AA148" s="5"/>
      <c r="AB148" s="5"/>
      <c r="AC148" s="5"/>
      <c r="AD148" s="5"/>
      <c r="AE148" s="5"/>
    </row>
    <row r="149" ht="15.75" customHeight="1">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c r="AA149" s="5"/>
      <c r="AB149" s="5"/>
      <c r="AC149" s="5"/>
      <c r="AD149" s="5"/>
      <c r="AE149" s="5"/>
    </row>
    <row r="150" ht="15.75" customHeight="1">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c r="AA150" s="5"/>
      <c r="AB150" s="5"/>
      <c r="AC150" s="5"/>
      <c r="AD150" s="5"/>
      <c r="AE150" s="5"/>
    </row>
    <row r="151" ht="15.75" customHeight="1">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c r="AA151" s="5"/>
      <c r="AB151" s="5"/>
      <c r="AC151" s="5"/>
      <c r="AD151" s="5"/>
      <c r="AE151" s="5"/>
    </row>
    <row r="152" ht="15.75" customHeight="1">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c r="AA152" s="5"/>
      <c r="AB152" s="5"/>
      <c r="AC152" s="5"/>
      <c r="AD152" s="5"/>
      <c r="AE152" s="5"/>
    </row>
    <row r="153" ht="15.75" customHeight="1">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c r="AA153" s="5"/>
      <c r="AB153" s="5"/>
      <c r="AC153" s="5"/>
      <c r="AD153" s="5"/>
      <c r="AE153" s="5"/>
    </row>
    <row r="154" ht="15.75" customHeight="1">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c r="AA154" s="5"/>
      <c r="AB154" s="5"/>
      <c r="AC154" s="5"/>
      <c r="AD154" s="5"/>
      <c r="AE154" s="5"/>
    </row>
    <row r="155" ht="15.75" customHeight="1">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c r="AA155" s="5"/>
      <c r="AB155" s="5"/>
      <c r="AC155" s="5"/>
      <c r="AD155" s="5"/>
      <c r="AE155" s="5"/>
    </row>
    <row r="156" ht="15.75" customHeight="1">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c r="AA156" s="5"/>
      <c r="AB156" s="5"/>
      <c r="AC156" s="5"/>
      <c r="AD156" s="5"/>
      <c r="AE156" s="5"/>
    </row>
    <row r="157" ht="15.75" customHeight="1">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c r="AA157" s="5"/>
      <c r="AB157" s="5"/>
      <c r="AC157" s="5"/>
      <c r="AD157" s="5"/>
      <c r="AE157" s="5"/>
    </row>
    <row r="158" ht="15.75" customHeight="1">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c r="AA158" s="5"/>
      <c r="AB158" s="5"/>
      <c r="AC158" s="5"/>
      <c r="AD158" s="5"/>
      <c r="AE158" s="5"/>
    </row>
    <row r="159" ht="15.75" customHeight="1">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c r="AA159" s="5"/>
      <c r="AB159" s="5"/>
      <c r="AC159" s="5"/>
      <c r="AD159" s="5"/>
      <c r="AE159" s="5"/>
    </row>
    <row r="160" ht="15.75" customHeight="1">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c r="AA160" s="5"/>
      <c r="AB160" s="5"/>
      <c r="AC160" s="5"/>
      <c r="AD160" s="5"/>
      <c r="AE160" s="5"/>
    </row>
    <row r="161" ht="15.75" customHeight="1">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c r="AA161" s="5"/>
      <c r="AB161" s="5"/>
      <c r="AC161" s="5"/>
      <c r="AD161" s="5"/>
      <c r="AE161" s="5"/>
    </row>
    <row r="162" ht="15.75" customHeight="1">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c r="AA162" s="5"/>
      <c r="AB162" s="5"/>
      <c r="AC162" s="5"/>
      <c r="AD162" s="5"/>
      <c r="AE162" s="5"/>
    </row>
    <row r="163" ht="15.75" customHeight="1">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c r="AA163" s="5"/>
      <c r="AB163" s="5"/>
      <c r="AC163" s="5"/>
      <c r="AD163" s="5"/>
      <c r="AE163" s="5"/>
    </row>
    <row r="164" ht="15.75" customHeight="1">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c r="AA164" s="5"/>
      <c r="AB164" s="5"/>
      <c r="AC164" s="5"/>
      <c r="AD164" s="5"/>
      <c r="AE164" s="5"/>
    </row>
    <row r="165" ht="15.75" customHeight="1">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c r="AA165" s="5"/>
      <c r="AB165" s="5"/>
      <c r="AC165" s="5"/>
      <c r="AD165" s="5"/>
      <c r="AE165" s="5"/>
    </row>
    <row r="166" ht="15.75" customHeight="1">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c r="AA166" s="5"/>
      <c r="AB166" s="5"/>
      <c r="AC166" s="5"/>
      <c r="AD166" s="5"/>
      <c r="AE166" s="5"/>
    </row>
    <row r="167" ht="15.75" customHeight="1">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c r="AA167" s="5"/>
      <c r="AB167" s="5"/>
      <c r="AC167" s="5"/>
      <c r="AD167" s="5"/>
      <c r="AE167" s="5"/>
    </row>
    <row r="168" ht="15.75" customHeight="1">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c r="AA168" s="5"/>
      <c r="AB168" s="5"/>
      <c r="AC168" s="5"/>
      <c r="AD168" s="5"/>
      <c r="AE168" s="5"/>
    </row>
    <row r="169" ht="15.75" customHeight="1">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c r="AA169" s="5"/>
      <c r="AB169" s="5"/>
      <c r="AC169" s="5"/>
      <c r="AD169" s="5"/>
      <c r="AE169" s="5"/>
    </row>
    <row r="170" ht="15.75" customHeight="1">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c r="AA170" s="5"/>
      <c r="AB170" s="5"/>
      <c r="AC170" s="5"/>
      <c r="AD170" s="5"/>
      <c r="AE170" s="5"/>
    </row>
    <row r="171" ht="15.75" customHeight="1">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c r="AA171" s="5"/>
      <c r="AB171" s="5"/>
      <c r="AC171" s="5"/>
      <c r="AD171" s="5"/>
      <c r="AE171" s="5"/>
    </row>
    <row r="172" ht="15.75" customHeight="1">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c r="AA172" s="5"/>
      <c r="AB172" s="5"/>
      <c r="AC172" s="5"/>
      <c r="AD172" s="5"/>
      <c r="AE172" s="5"/>
    </row>
    <row r="173" ht="15.75" customHeight="1">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c r="AA173" s="5"/>
      <c r="AB173" s="5"/>
      <c r="AC173" s="5"/>
      <c r="AD173" s="5"/>
      <c r="AE173" s="5"/>
    </row>
    <row r="174" ht="15.75" customHeight="1">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c r="AA174" s="5"/>
      <c r="AB174" s="5"/>
      <c r="AC174" s="5"/>
      <c r="AD174" s="5"/>
      <c r="AE174" s="5"/>
    </row>
    <row r="175" ht="15.75" customHeight="1">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c r="AA175" s="5"/>
      <c r="AB175" s="5"/>
      <c r="AC175" s="5"/>
      <c r="AD175" s="5"/>
      <c r="AE175" s="5"/>
    </row>
    <row r="176" ht="15.75" customHeight="1">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c r="AA176" s="5"/>
      <c r="AB176" s="5"/>
      <c r="AC176" s="5"/>
      <c r="AD176" s="5"/>
      <c r="AE176" s="5"/>
    </row>
    <row r="177" ht="15.75" customHeight="1">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c r="AA177" s="5"/>
      <c r="AB177" s="5"/>
      <c r="AC177" s="5"/>
      <c r="AD177" s="5"/>
      <c r="AE177" s="5"/>
    </row>
    <row r="178" ht="15.75" customHeight="1">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c r="AA178" s="5"/>
      <c r="AB178" s="5"/>
      <c r="AC178" s="5"/>
      <c r="AD178" s="5"/>
      <c r="AE178" s="5"/>
    </row>
    <row r="179" ht="15.75" customHeight="1">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c r="AA179" s="5"/>
      <c r="AB179" s="5"/>
      <c r="AC179" s="5"/>
      <c r="AD179" s="5"/>
      <c r="AE179" s="5"/>
    </row>
    <row r="180" ht="15.75" customHeight="1">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c r="AA180" s="5"/>
      <c r="AB180" s="5"/>
      <c r="AC180" s="5"/>
      <c r="AD180" s="5"/>
      <c r="AE180" s="5"/>
    </row>
    <row r="181" ht="15.75" customHeight="1">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c r="AA181" s="5"/>
      <c r="AB181" s="5"/>
      <c r="AC181" s="5"/>
      <c r="AD181" s="5"/>
      <c r="AE181" s="5"/>
    </row>
    <row r="182" ht="15.75" customHeight="1">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c r="AA182" s="5"/>
      <c r="AB182" s="5"/>
      <c r="AC182" s="5"/>
      <c r="AD182" s="5"/>
      <c r="AE182" s="5"/>
    </row>
    <row r="183" ht="15.75" customHeight="1">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c r="AA183" s="5"/>
      <c r="AB183" s="5"/>
      <c r="AC183" s="5"/>
      <c r="AD183" s="5"/>
      <c r="AE183" s="5"/>
    </row>
    <row r="184" ht="15.75" customHeight="1">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c r="AA184" s="5"/>
      <c r="AB184" s="5"/>
      <c r="AC184" s="5"/>
      <c r="AD184" s="5"/>
      <c r="AE184" s="5"/>
    </row>
    <row r="185" ht="15.75" customHeight="1">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c r="AA185" s="5"/>
      <c r="AB185" s="5"/>
      <c r="AC185" s="5"/>
      <c r="AD185" s="5"/>
      <c r="AE185" s="5"/>
    </row>
    <row r="186" ht="15.75" customHeight="1">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c r="AA186" s="5"/>
      <c r="AB186" s="5"/>
      <c r="AC186" s="5"/>
      <c r="AD186" s="5"/>
      <c r="AE186" s="5"/>
    </row>
    <row r="187" ht="15.75" customHeight="1">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c r="AA187" s="5"/>
      <c r="AB187" s="5"/>
      <c r="AC187" s="5"/>
      <c r="AD187" s="5"/>
      <c r="AE187" s="5"/>
    </row>
    <row r="188" ht="15.75" customHeight="1">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c r="AA188" s="5"/>
      <c r="AB188" s="5"/>
      <c r="AC188" s="5"/>
      <c r="AD188" s="5"/>
      <c r="AE188" s="5"/>
    </row>
    <row r="189" ht="15.75" customHeight="1">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c r="AA189" s="5"/>
      <c r="AB189" s="5"/>
      <c r="AC189" s="5"/>
      <c r="AD189" s="5"/>
      <c r="AE189" s="5"/>
    </row>
    <row r="190" ht="15.75" customHeight="1">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c r="AA190" s="5"/>
      <c r="AB190" s="5"/>
      <c r="AC190" s="5"/>
      <c r="AD190" s="5"/>
      <c r="AE190" s="5"/>
    </row>
    <row r="191" ht="15.75" customHeight="1">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c r="AA191" s="5"/>
      <c r="AB191" s="5"/>
      <c r="AC191" s="5"/>
      <c r="AD191" s="5"/>
      <c r="AE191" s="5"/>
    </row>
    <row r="192" ht="15.75" customHeight="1">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c r="AA192" s="5"/>
      <c r="AB192" s="5"/>
      <c r="AC192" s="5"/>
      <c r="AD192" s="5"/>
      <c r="AE192" s="5"/>
    </row>
    <row r="193" ht="15.75" customHeight="1">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c r="AA193" s="5"/>
      <c r="AB193" s="5"/>
      <c r="AC193" s="5"/>
      <c r="AD193" s="5"/>
      <c r="AE193" s="5"/>
    </row>
    <row r="194" ht="15.75" customHeight="1">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c r="AA194" s="5"/>
      <c r="AB194" s="5"/>
      <c r="AC194" s="5"/>
      <c r="AD194" s="5"/>
      <c r="AE194" s="5"/>
    </row>
    <row r="195" ht="15.75" customHeight="1">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c r="AA195" s="5"/>
      <c r="AB195" s="5"/>
      <c r="AC195" s="5"/>
      <c r="AD195" s="5"/>
      <c r="AE195" s="5"/>
    </row>
    <row r="196" ht="15.75" customHeight="1">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c r="AA196" s="5"/>
      <c r="AB196" s="5"/>
      <c r="AC196" s="5"/>
      <c r="AD196" s="5"/>
      <c r="AE196" s="5"/>
    </row>
    <row r="197" ht="15.75" customHeight="1">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c r="AA197" s="5"/>
      <c r="AB197" s="5"/>
      <c r="AC197" s="5"/>
      <c r="AD197" s="5"/>
      <c r="AE197" s="5"/>
    </row>
    <row r="198" ht="15.75" customHeight="1">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c r="AA198" s="5"/>
      <c r="AB198" s="5"/>
      <c r="AC198" s="5"/>
      <c r="AD198" s="5"/>
      <c r="AE198" s="5"/>
    </row>
    <row r="199" ht="15.75" customHeight="1">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c r="AA199" s="5"/>
      <c r="AB199" s="5"/>
      <c r="AC199" s="5"/>
      <c r="AD199" s="5"/>
      <c r="AE199" s="5"/>
    </row>
    <row r="200" ht="15.75" customHeight="1">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c r="AA200" s="5"/>
      <c r="AB200" s="5"/>
      <c r="AC200" s="5"/>
      <c r="AD200" s="5"/>
      <c r="AE200" s="5"/>
    </row>
    <row r="201" ht="15.75" customHeight="1">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c r="AA201" s="5"/>
      <c r="AB201" s="5"/>
      <c r="AC201" s="5"/>
      <c r="AD201" s="5"/>
      <c r="AE201" s="5"/>
    </row>
    <row r="202" ht="15.75" customHeight="1">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c r="AA202" s="5"/>
      <c r="AB202" s="5"/>
      <c r="AC202" s="5"/>
      <c r="AD202" s="5"/>
      <c r="AE202" s="5"/>
    </row>
    <row r="203" ht="15.75" customHeight="1">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c r="AA203" s="5"/>
      <c r="AB203" s="5"/>
      <c r="AC203" s="5"/>
      <c r="AD203" s="5"/>
      <c r="AE203" s="5"/>
    </row>
    <row r="204" ht="15.75" customHeight="1">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c r="AA204" s="5"/>
      <c r="AB204" s="5"/>
      <c r="AC204" s="5"/>
      <c r="AD204" s="5"/>
      <c r="AE204" s="5"/>
    </row>
    <row r="205" ht="15.75" customHeight="1">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c r="AA205" s="5"/>
      <c r="AB205" s="5"/>
      <c r="AC205" s="5"/>
      <c r="AD205" s="5"/>
      <c r="AE205" s="5"/>
    </row>
    <row r="206" ht="15.75" customHeight="1">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c r="AA206" s="5"/>
      <c r="AB206" s="5"/>
      <c r="AC206" s="5"/>
      <c r="AD206" s="5"/>
      <c r="AE206" s="5"/>
    </row>
    <row r="207" ht="15.75" customHeight="1">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c r="AA207" s="5"/>
      <c r="AB207" s="5"/>
      <c r="AC207" s="5"/>
      <c r="AD207" s="5"/>
      <c r="AE207" s="5"/>
    </row>
    <row r="208" ht="15.75" customHeight="1">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c r="AA208" s="5"/>
      <c r="AB208" s="5"/>
      <c r="AC208" s="5"/>
      <c r="AD208" s="5"/>
      <c r="AE208" s="5"/>
    </row>
    <row r="209" ht="15.75" customHeight="1">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c r="AA209" s="5"/>
      <c r="AB209" s="5"/>
      <c r="AC209" s="5"/>
      <c r="AD209" s="5"/>
      <c r="AE209" s="5"/>
    </row>
    <row r="210" ht="15.75" customHeight="1">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c r="AA210" s="5"/>
      <c r="AB210" s="5"/>
      <c r="AC210" s="5"/>
      <c r="AD210" s="5"/>
      <c r="AE210" s="5"/>
    </row>
    <row r="211" ht="15.75" customHeight="1">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c r="AA211" s="5"/>
      <c r="AB211" s="5"/>
      <c r="AC211" s="5"/>
      <c r="AD211" s="5"/>
      <c r="AE211" s="5"/>
    </row>
    <row r="212" ht="15.75" customHeight="1">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c r="AA212" s="5"/>
      <c r="AB212" s="5"/>
      <c r="AC212" s="5"/>
      <c r="AD212" s="5"/>
      <c r="AE212" s="5"/>
    </row>
    <row r="213" ht="15.75" customHeight="1">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c r="AA213" s="5"/>
      <c r="AB213" s="5"/>
      <c r="AC213" s="5"/>
      <c r="AD213" s="5"/>
      <c r="AE213" s="5"/>
    </row>
    <row r="214" ht="15.75" customHeight="1">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c r="AA214" s="5"/>
      <c r="AB214" s="5"/>
      <c r="AC214" s="5"/>
      <c r="AD214" s="5"/>
      <c r="AE214" s="5"/>
    </row>
    <row r="215" ht="15.75" customHeight="1">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c r="AA215" s="5"/>
      <c r="AB215" s="5"/>
      <c r="AC215" s="5"/>
      <c r="AD215" s="5"/>
      <c r="AE215" s="5"/>
    </row>
    <row r="216" ht="15.75" customHeight="1">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c r="AA216" s="5"/>
      <c r="AB216" s="5"/>
      <c r="AC216" s="5"/>
      <c r="AD216" s="5"/>
      <c r="AE216" s="5"/>
    </row>
    <row r="217" ht="15.75" customHeight="1">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c r="AA217" s="5"/>
      <c r="AB217" s="5"/>
      <c r="AC217" s="5"/>
      <c r="AD217" s="5"/>
      <c r="AE217" s="5"/>
    </row>
    <row r="218" ht="15.75" customHeight="1">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c r="AA218" s="5"/>
      <c r="AB218" s="5"/>
      <c r="AC218" s="5"/>
      <c r="AD218" s="5"/>
      <c r="AE218" s="5"/>
    </row>
    <row r="219" ht="15.75" customHeight="1">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c r="AA219" s="5"/>
      <c r="AB219" s="5"/>
      <c r="AC219" s="5"/>
      <c r="AD219" s="5"/>
      <c r="AE219" s="5"/>
    </row>
    <row r="220" ht="15.75" customHeight="1">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c r="AA220" s="5"/>
      <c r="AB220" s="5"/>
      <c r="AC220" s="5"/>
      <c r="AD220" s="5"/>
      <c r="AE220" s="5"/>
    </row>
    <row r="221" ht="15.75" customHeight="1">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c r="AA221" s="5"/>
      <c r="AB221" s="5"/>
      <c r="AC221" s="5"/>
      <c r="AD221" s="5"/>
      <c r="AE221" s="5"/>
    </row>
    <row r="222" ht="15.75" customHeight="1">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c r="AA222" s="5"/>
      <c r="AB222" s="5"/>
      <c r="AC222" s="5"/>
      <c r="AD222" s="5"/>
      <c r="AE222" s="5"/>
    </row>
    <row r="223" ht="15.75" customHeight="1">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c r="AA223" s="5"/>
      <c r="AB223" s="5"/>
      <c r="AC223" s="5"/>
      <c r="AD223" s="5"/>
      <c r="AE223" s="5"/>
    </row>
    <row r="224" ht="15.75" customHeight="1">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c r="AA224" s="5"/>
      <c r="AB224" s="5"/>
      <c r="AC224" s="5"/>
      <c r="AD224" s="5"/>
      <c r="AE224" s="5"/>
    </row>
    <row r="225" ht="15.75" customHeight="1">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c r="AA225" s="5"/>
      <c r="AB225" s="5"/>
      <c r="AC225" s="5"/>
      <c r="AD225" s="5"/>
      <c r="AE225" s="5"/>
    </row>
    <row r="226" ht="15.75" customHeight="1">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c r="AA226" s="5"/>
      <c r="AB226" s="5"/>
      <c r="AC226" s="5"/>
      <c r="AD226" s="5"/>
      <c r="AE226" s="5"/>
    </row>
    <row r="227" ht="15.75" customHeight="1">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c r="AA227" s="5"/>
      <c r="AB227" s="5"/>
      <c r="AC227" s="5"/>
      <c r="AD227" s="5"/>
      <c r="AE227" s="5"/>
    </row>
    <row r="228" ht="15.75" customHeight="1">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c r="AA228" s="5"/>
      <c r="AB228" s="5"/>
      <c r="AC228" s="5"/>
      <c r="AD228" s="5"/>
      <c r="AE228" s="5"/>
    </row>
    <row r="229" ht="15.75" customHeight="1">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c r="AA229" s="5"/>
      <c r="AB229" s="5"/>
      <c r="AC229" s="5"/>
      <c r="AD229" s="5"/>
      <c r="AE229" s="5"/>
    </row>
    <row r="230" ht="15.75" customHeight="1">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c r="AA230" s="5"/>
      <c r="AB230" s="5"/>
      <c r="AC230" s="5"/>
      <c r="AD230" s="5"/>
      <c r="AE230" s="5"/>
    </row>
    <row r="231" ht="15.75" customHeight="1">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c r="AA231" s="5"/>
      <c r="AB231" s="5"/>
      <c r="AC231" s="5"/>
      <c r="AD231" s="5"/>
      <c r="AE231" s="5"/>
    </row>
    <row r="232" ht="15.75" customHeight="1">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c r="AA232" s="5"/>
      <c r="AB232" s="5"/>
      <c r="AC232" s="5"/>
      <c r="AD232" s="5"/>
      <c r="AE232" s="5"/>
    </row>
    <row r="233" ht="15.75" customHeight="1">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c r="AA233" s="5"/>
      <c r="AB233" s="5"/>
      <c r="AC233" s="5"/>
      <c r="AD233" s="5"/>
      <c r="AE233" s="5"/>
    </row>
    <row r="234" ht="15.75" customHeight="1">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c r="AA234" s="5"/>
      <c r="AB234" s="5"/>
      <c r="AC234" s="5"/>
      <c r="AD234" s="5"/>
      <c r="AE234" s="5"/>
    </row>
    <row r="235" ht="15.75" customHeight="1">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c r="AA235" s="5"/>
      <c r="AB235" s="5"/>
      <c r="AC235" s="5"/>
      <c r="AD235" s="5"/>
      <c r="AE235" s="5"/>
    </row>
    <row r="236" ht="15.75" customHeight="1">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c r="AA236" s="5"/>
      <c r="AB236" s="5"/>
      <c r="AC236" s="5"/>
      <c r="AD236" s="5"/>
      <c r="AE236" s="5"/>
    </row>
    <row r="237" ht="15.75" customHeight="1">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c r="AA237" s="5"/>
      <c r="AB237" s="5"/>
      <c r="AC237" s="5"/>
      <c r="AD237" s="5"/>
      <c r="AE237" s="5"/>
    </row>
    <row r="238" ht="15.75" customHeight="1">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c r="AA238" s="5"/>
      <c r="AB238" s="5"/>
      <c r="AC238" s="5"/>
      <c r="AD238" s="5"/>
      <c r="AE238" s="5"/>
    </row>
    <row r="239" ht="15.75" customHeight="1">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c r="AA239" s="5"/>
      <c r="AB239" s="5"/>
      <c r="AC239" s="5"/>
      <c r="AD239" s="5"/>
      <c r="AE239" s="5"/>
    </row>
    <row r="240" ht="15.75" customHeight="1">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c r="AA240" s="5"/>
      <c r="AB240" s="5"/>
      <c r="AC240" s="5"/>
      <c r="AD240" s="5"/>
      <c r="AE240" s="5"/>
    </row>
    <row r="241" ht="15.75" customHeight="1">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c r="AA241" s="5"/>
      <c r="AB241" s="5"/>
      <c r="AC241" s="5"/>
      <c r="AD241" s="5"/>
      <c r="AE241" s="5"/>
    </row>
    <row r="242" ht="15.75" customHeight="1">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c r="AA242" s="5"/>
      <c r="AB242" s="5"/>
      <c r="AC242" s="5"/>
      <c r="AD242" s="5"/>
      <c r="AE242" s="5"/>
    </row>
    <row r="243" ht="15.75" customHeight="1">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c r="AA243" s="5"/>
      <c r="AB243" s="5"/>
      <c r="AC243" s="5"/>
      <c r="AD243" s="5"/>
      <c r="AE243" s="5"/>
    </row>
    <row r="244" ht="15.75" customHeight="1">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c r="AA244" s="5"/>
      <c r="AB244" s="5"/>
      <c r="AC244" s="5"/>
      <c r="AD244" s="5"/>
      <c r="AE244" s="5"/>
    </row>
    <row r="245" ht="15.75" customHeight="1">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c r="AA245" s="5"/>
      <c r="AB245" s="5"/>
      <c r="AC245" s="5"/>
      <c r="AD245" s="5"/>
      <c r="AE245" s="5"/>
    </row>
    <row r="246" ht="15.75" customHeight="1">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c r="AA246" s="5"/>
      <c r="AB246" s="5"/>
      <c r="AC246" s="5"/>
      <c r="AD246" s="5"/>
      <c r="AE246" s="5"/>
    </row>
    <row r="247" ht="15.75" customHeight="1">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c r="AA247" s="5"/>
      <c r="AB247" s="5"/>
      <c r="AC247" s="5"/>
      <c r="AD247" s="5"/>
      <c r="AE247" s="5"/>
    </row>
    <row r="248" ht="15.75" customHeight="1">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c r="AA248" s="5"/>
      <c r="AB248" s="5"/>
      <c r="AC248" s="5"/>
      <c r="AD248" s="5"/>
      <c r="AE248" s="5"/>
    </row>
    <row r="249" ht="15.75" customHeight="1">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c r="AA249" s="5"/>
      <c r="AB249" s="5"/>
      <c r="AC249" s="5"/>
      <c r="AD249" s="5"/>
      <c r="AE249" s="5"/>
    </row>
    <row r="250" ht="15.75" customHeight="1">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c r="AA250" s="5"/>
      <c r="AB250" s="5"/>
      <c r="AC250" s="5"/>
      <c r="AD250" s="5"/>
      <c r="AE250" s="5"/>
    </row>
    <row r="251" ht="15.75" customHeight="1">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c r="AA251" s="5"/>
      <c r="AB251" s="5"/>
      <c r="AC251" s="5"/>
      <c r="AD251" s="5"/>
      <c r="AE251" s="5"/>
    </row>
    <row r="252" ht="15.75" customHeight="1">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c r="AA252" s="5"/>
      <c r="AB252" s="5"/>
      <c r="AC252" s="5"/>
      <c r="AD252" s="5"/>
      <c r="AE252" s="5"/>
    </row>
    <row r="253" ht="15.75" customHeight="1">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c r="AA253" s="5"/>
      <c r="AB253" s="5"/>
      <c r="AC253" s="5"/>
      <c r="AD253" s="5"/>
      <c r="AE253" s="5"/>
    </row>
    <row r="254" ht="15.75" customHeight="1">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c r="AA254" s="5"/>
      <c r="AB254" s="5"/>
      <c r="AC254" s="5"/>
      <c r="AD254" s="5"/>
      <c r="AE254" s="5"/>
    </row>
    <row r="255" ht="15.75" customHeight="1">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c r="AA255" s="5"/>
      <c r="AB255" s="5"/>
      <c r="AC255" s="5"/>
      <c r="AD255" s="5"/>
      <c r="AE255" s="5"/>
    </row>
    <row r="256" ht="15.75" customHeight="1">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c r="AA256" s="5"/>
      <c r="AB256" s="5"/>
      <c r="AC256" s="5"/>
      <c r="AD256" s="5"/>
      <c r="AE256" s="5"/>
    </row>
    <row r="257" ht="15.75" customHeight="1">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c r="AA257" s="5"/>
      <c r="AB257" s="5"/>
      <c r="AC257" s="5"/>
      <c r="AD257" s="5"/>
      <c r="AE257" s="5"/>
    </row>
    <row r="258" ht="15.75" customHeight="1">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c r="AA258" s="5"/>
      <c r="AB258" s="5"/>
      <c r="AC258" s="5"/>
      <c r="AD258" s="5"/>
      <c r="AE258" s="5"/>
    </row>
    <row r="259" ht="15.75" customHeight="1">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c r="AA259" s="5"/>
      <c r="AB259" s="5"/>
      <c r="AC259" s="5"/>
      <c r="AD259" s="5"/>
      <c r="AE259" s="5"/>
    </row>
    <row r="260" ht="15.75" customHeight="1">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c r="AA260" s="5"/>
      <c r="AB260" s="5"/>
      <c r="AC260" s="5"/>
      <c r="AD260" s="5"/>
      <c r="AE260" s="5"/>
    </row>
    <row r="261" ht="15.75" customHeight="1">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c r="AA261" s="5"/>
      <c r="AB261" s="5"/>
      <c r="AC261" s="5"/>
      <c r="AD261" s="5"/>
      <c r="AE261" s="5"/>
    </row>
    <row r="262" ht="15.75" customHeight="1">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c r="AA262" s="5"/>
      <c r="AB262" s="5"/>
      <c r="AC262" s="5"/>
      <c r="AD262" s="5"/>
      <c r="AE262" s="5"/>
    </row>
    <row r="263" ht="15.75" customHeight="1">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c r="AA263" s="5"/>
      <c r="AB263" s="5"/>
      <c r="AC263" s="5"/>
      <c r="AD263" s="5"/>
      <c r="AE263" s="5"/>
    </row>
    <row r="264" ht="15.75" customHeight="1">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c r="AA264" s="5"/>
      <c r="AB264" s="5"/>
      <c r="AC264" s="5"/>
      <c r="AD264" s="5"/>
      <c r="AE264" s="5"/>
    </row>
    <row r="265" ht="15.75" customHeight="1">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c r="AA265" s="5"/>
      <c r="AB265" s="5"/>
      <c r="AC265" s="5"/>
      <c r="AD265" s="5"/>
      <c r="AE265" s="5"/>
    </row>
    <row r="266" ht="15.75" customHeight="1">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c r="AA266" s="5"/>
      <c r="AB266" s="5"/>
      <c r="AC266" s="5"/>
      <c r="AD266" s="5"/>
      <c r="AE266" s="5"/>
    </row>
    <row r="267" ht="15.75" customHeight="1">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c r="AA267" s="5"/>
      <c r="AB267" s="5"/>
      <c r="AC267" s="5"/>
      <c r="AD267" s="5"/>
      <c r="AE267" s="5"/>
    </row>
    <row r="268" ht="15.75" customHeight="1">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c r="AA268" s="5"/>
      <c r="AB268" s="5"/>
      <c r="AC268" s="5"/>
      <c r="AD268" s="5"/>
      <c r="AE268" s="5"/>
    </row>
    <row r="269" ht="15.75" customHeight="1">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c r="AA269" s="5"/>
      <c r="AB269" s="5"/>
      <c r="AC269" s="5"/>
      <c r="AD269" s="5"/>
      <c r="AE269" s="5"/>
    </row>
    <row r="270" ht="15.75" customHeight="1">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c r="AA270" s="5"/>
      <c r="AB270" s="5"/>
      <c r="AC270" s="5"/>
      <c r="AD270" s="5"/>
      <c r="AE270" s="5"/>
    </row>
    <row r="271" ht="15.75" customHeight="1">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c r="AA271" s="5"/>
      <c r="AB271" s="5"/>
      <c r="AC271" s="5"/>
      <c r="AD271" s="5"/>
      <c r="AE271" s="5"/>
    </row>
    <row r="272" ht="15.75" customHeight="1">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c r="AA272" s="5"/>
      <c r="AB272" s="5"/>
      <c r="AC272" s="5"/>
      <c r="AD272" s="5"/>
      <c r="AE272" s="5"/>
    </row>
    <row r="273" ht="15.75" customHeight="1">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c r="AA273" s="5"/>
      <c r="AB273" s="5"/>
      <c r="AC273" s="5"/>
      <c r="AD273" s="5"/>
      <c r="AE273" s="5"/>
    </row>
    <row r="274" ht="15.75" customHeight="1">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c r="AA274" s="5"/>
      <c r="AB274" s="5"/>
      <c r="AC274" s="5"/>
      <c r="AD274" s="5"/>
      <c r="AE274" s="5"/>
    </row>
    <row r="275" ht="15.75" customHeight="1">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c r="AA275" s="5"/>
      <c r="AB275" s="5"/>
      <c r="AC275" s="5"/>
      <c r="AD275" s="5"/>
      <c r="AE275" s="5"/>
    </row>
    <row r="276" ht="15.75" customHeight="1">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c r="AA276" s="5"/>
      <c r="AB276" s="5"/>
      <c r="AC276" s="5"/>
      <c r="AD276" s="5"/>
      <c r="AE276" s="5"/>
    </row>
    <row r="277" ht="15.75" customHeight="1">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c r="AA277" s="5"/>
      <c r="AB277" s="5"/>
      <c r="AC277" s="5"/>
      <c r="AD277" s="5"/>
      <c r="AE277" s="5"/>
    </row>
    <row r="278" ht="15.75" customHeight="1">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c r="AA278" s="5"/>
      <c r="AB278" s="5"/>
      <c r="AC278" s="5"/>
      <c r="AD278" s="5"/>
      <c r="AE278" s="5"/>
    </row>
    <row r="279" ht="15.75" customHeight="1">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c r="AA279" s="5"/>
      <c r="AB279" s="5"/>
      <c r="AC279" s="5"/>
      <c r="AD279" s="5"/>
      <c r="AE279" s="5"/>
    </row>
    <row r="280" ht="15.75" customHeight="1">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c r="AA280" s="5"/>
      <c r="AB280" s="5"/>
      <c r="AC280" s="5"/>
      <c r="AD280" s="5"/>
      <c r="AE280" s="5"/>
    </row>
    <row r="281" ht="15.75" customHeight="1">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c r="AA281" s="5"/>
      <c r="AB281" s="5"/>
      <c r="AC281" s="5"/>
      <c r="AD281" s="5"/>
      <c r="AE281" s="5"/>
    </row>
    <row r="282" ht="15.75" customHeight="1">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c r="AA282" s="5"/>
      <c r="AB282" s="5"/>
      <c r="AC282" s="5"/>
      <c r="AD282" s="5"/>
      <c r="AE282" s="5"/>
    </row>
    <row r="283" ht="15.75" customHeight="1">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c r="AA283" s="5"/>
      <c r="AB283" s="5"/>
      <c r="AC283" s="5"/>
      <c r="AD283" s="5"/>
      <c r="AE283" s="5"/>
    </row>
    <row r="284" ht="15.75" customHeight="1">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c r="AA284" s="5"/>
      <c r="AB284" s="5"/>
      <c r="AC284" s="5"/>
      <c r="AD284" s="5"/>
      <c r="AE284" s="5"/>
    </row>
    <row r="285" ht="15.75" customHeight="1">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c r="AA285" s="5"/>
      <c r="AB285" s="5"/>
      <c r="AC285" s="5"/>
      <c r="AD285" s="5"/>
      <c r="AE285" s="5"/>
    </row>
    <row r="286" ht="15.75" customHeight="1">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c r="AA286" s="5"/>
      <c r="AB286" s="5"/>
      <c r="AC286" s="5"/>
      <c r="AD286" s="5"/>
      <c r="AE286" s="5"/>
    </row>
    <row r="287" ht="15.75" customHeight="1">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c r="AA287" s="5"/>
      <c r="AB287" s="5"/>
      <c r="AC287" s="5"/>
      <c r="AD287" s="5"/>
      <c r="AE287" s="5"/>
    </row>
    <row r="288" ht="15.75" customHeight="1">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c r="AA288" s="5"/>
      <c r="AB288" s="5"/>
      <c r="AC288" s="5"/>
      <c r="AD288" s="5"/>
      <c r="AE288" s="5"/>
    </row>
    <row r="289" ht="15.75" customHeight="1">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c r="AA289" s="5"/>
      <c r="AB289" s="5"/>
      <c r="AC289" s="5"/>
      <c r="AD289" s="5"/>
      <c r="AE289" s="5"/>
    </row>
    <row r="290" ht="15.75" customHeight="1">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c r="AA290" s="5"/>
      <c r="AB290" s="5"/>
      <c r="AC290" s="5"/>
      <c r="AD290" s="5"/>
      <c r="AE290" s="5"/>
    </row>
    <row r="291" ht="15.75" customHeight="1">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c r="AA291" s="5"/>
      <c r="AB291" s="5"/>
      <c r="AC291" s="5"/>
      <c r="AD291" s="5"/>
      <c r="AE291" s="5"/>
    </row>
    <row r="292" ht="15.75" customHeight="1">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c r="AA292" s="5"/>
      <c r="AB292" s="5"/>
      <c r="AC292" s="5"/>
      <c r="AD292" s="5"/>
      <c r="AE292" s="5"/>
    </row>
    <row r="293" ht="15.75" customHeight="1">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c r="AA293" s="5"/>
      <c r="AB293" s="5"/>
      <c r="AC293" s="5"/>
      <c r="AD293" s="5"/>
      <c r="AE293" s="5"/>
    </row>
    <row r="294" ht="15.75" customHeight="1">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c r="AA294" s="5"/>
      <c r="AB294" s="5"/>
      <c r="AC294" s="5"/>
      <c r="AD294" s="5"/>
      <c r="AE294" s="5"/>
    </row>
    <row r="295" ht="15.75" customHeight="1">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c r="AA295" s="5"/>
      <c r="AB295" s="5"/>
      <c r="AC295" s="5"/>
      <c r="AD295" s="5"/>
      <c r="AE295" s="5"/>
    </row>
    <row r="296" ht="15.75" customHeight="1">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c r="AA296" s="5"/>
      <c r="AB296" s="5"/>
      <c r="AC296" s="5"/>
      <c r="AD296" s="5"/>
      <c r="AE296" s="5"/>
    </row>
    <row r="297" ht="15.75" customHeight="1">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c r="AA297" s="5"/>
      <c r="AB297" s="5"/>
      <c r="AC297" s="5"/>
      <c r="AD297" s="5"/>
      <c r="AE297" s="5"/>
    </row>
    <row r="298" ht="15.75" customHeight="1">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c r="AA298" s="5"/>
      <c r="AB298" s="5"/>
      <c r="AC298" s="5"/>
      <c r="AD298" s="5"/>
      <c r="AE298" s="5"/>
    </row>
    <row r="299" ht="15.75" customHeight="1">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c r="AA299" s="5"/>
      <c r="AB299" s="5"/>
      <c r="AC299" s="5"/>
      <c r="AD299" s="5"/>
      <c r="AE299" s="5"/>
    </row>
    <row r="300" ht="15.75" customHeight="1">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c r="AA300" s="5"/>
      <c r="AB300" s="5"/>
      <c r="AC300" s="5"/>
      <c r="AD300" s="5"/>
      <c r="AE300" s="5"/>
    </row>
    <row r="301" ht="15.75" customHeight="1">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c r="AA301" s="5"/>
      <c r="AB301" s="5"/>
      <c r="AC301" s="5"/>
      <c r="AD301" s="5"/>
      <c r="AE301" s="5"/>
    </row>
    <row r="302" ht="15.75" customHeight="1">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c r="AA302" s="5"/>
      <c r="AB302" s="5"/>
      <c r="AC302" s="5"/>
      <c r="AD302" s="5"/>
      <c r="AE302" s="5"/>
    </row>
    <row r="303" ht="15.75" customHeight="1">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c r="AA303" s="5"/>
      <c r="AB303" s="5"/>
      <c r="AC303" s="5"/>
      <c r="AD303" s="5"/>
      <c r="AE303" s="5"/>
    </row>
    <row r="304" ht="15.75" customHeight="1">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c r="AA304" s="5"/>
      <c r="AB304" s="5"/>
      <c r="AC304" s="5"/>
      <c r="AD304" s="5"/>
      <c r="AE304" s="5"/>
    </row>
    <row r="305" ht="15.75" customHeight="1">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c r="AA305" s="5"/>
      <c r="AB305" s="5"/>
      <c r="AC305" s="5"/>
      <c r="AD305" s="5"/>
      <c r="AE305" s="5"/>
    </row>
    <row r="306" ht="15.75" customHeight="1">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c r="AA306" s="5"/>
      <c r="AB306" s="5"/>
      <c r="AC306" s="5"/>
      <c r="AD306" s="5"/>
      <c r="AE306" s="5"/>
    </row>
    <row r="307" ht="15.75" customHeight="1">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c r="AA307" s="5"/>
      <c r="AB307" s="5"/>
      <c r="AC307" s="5"/>
      <c r="AD307" s="5"/>
      <c r="AE307" s="5"/>
    </row>
    <row r="308" ht="15.75" customHeight="1">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c r="AA308" s="5"/>
      <c r="AB308" s="5"/>
      <c r="AC308" s="5"/>
      <c r="AD308" s="5"/>
      <c r="AE308" s="5"/>
    </row>
    <row r="309" ht="15.75" customHeight="1">
      <c r="A309" s="5"/>
      <c r="B309" s="5"/>
      <c r="C309" s="5"/>
      <c r="D309" s="5"/>
      <c r="E309" s="5"/>
      <c r="F309" s="5"/>
      <c r="G309" s="5"/>
      <c r="H309" s="5"/>
      <c r="I309" s="5"/>
      <c r="J309" s="5"/>
      <c r="K309" s="5"/>
      <c r="L309" s="5"/>
      <c r="M309" s="5"/>
      <c r="N309" s="5"/>
      <c r="O309" s="5"/>
      <c r="P309" s="5"/>
      <c r="Q309" s="5"/>
      <c r="R309" s="5"/>
      <c r="S309" s="5"/>
      <c r="T309" s="5"/>
      <c r="U309" s="5"/>
      <c r="V309" s="5"/>
      <c r="W309" s="5"/>
      <c r="X309" s="5"/>
      <c r="Y309" s="5"/>
      <c r="Z309" s="5"/>
      <c r="AA309" s="5"/>
      <c r="AB309" s="5"/>
      <c r="AC309" s="5"/>
      <c r="AD309" s="5"/>
      <c r="AE309" s="5"/>
    </row>
    <row r="310" ht="15.75" customHeight="1">
      <c r="A310" s="5"/>
      <c r="B310" s="5"/>
      <c r="C310" s="5"/>
      <c r="D310" s="5"/>
      <c r="E310" s="5"/>
      <c r="F310" s="5"/>
      <c r="G310" s="5"/>
      <c r="H310" s="5"/>
      <c r="I310" s="5"/>
      <c r="J310" s="5"/>
      <c r="K310" s="5"/>
      <c r="L310" s="5"/>
      <c r="M310" s="5"/>
      <c r="N310" s="5"/>
      <c r="O310" s="5"/>
      <c r="P310" s="5"/>
      <c r="Q310" s="5"/>
      <c r="R310" s="5"/>
      <c r="S310" s="5"/>
      <c r="T310" s="5"/>
      <c r="U310" s="5"/>
      <c r="V310" s="5"/>
      <c r="W310" s="5"/>
      <c r="X310" s="5"/>
      <c r="Y310" s="5"/>
      <c r="Z310" s="5"/>
      <c r="AA310" s="5"/>
      <c r="AB310" s="5"/>
      <c r="AC310" s="5"/>
      <c r="AD310" s="5"/>
      <c r="AE310" s="5"/>
    </row>
    <row r="311" ht="15.75" customHeight="1">
      <c r="A311" s="5"/>
      <c r="B311" s="5"/>
      <c r="C311" s="5"/>
      <c r="D311" s="5"/>
      <c r="E311" s="5"/>
      <c r="F311" s="5"/>
      <c r="G311" s="5"/>
      <c r="H311" s="5"/>
      <c r="I311" s="5"/>
      <c r="J311" s="5"/>
      <c r="K311" s="5"/>
      <c r="L311" s="5"/>
      <c r="M311" s="5"/>
      <c r="N311" s="5"/>
      <c r="O311" s="5"/>
      <c r="P311" s="5"/>
      <c r="Q311" s="5"/>
      <c r="R311" s="5"/>
      <c r="S311" s="5"/>
      <c r="T311" s="5"/>
      <c r="U311" s="5"/>
      <c r="V311" s="5"/>
      <c r="W311" s="5"/>
      <c r="X311" s="5"/>
      <c r="Y311" s="5"/>
      <c r="Z311" s="5"/>
      <c r="AA311" s="5"/>
      <c r="AB311" s="5"/>
      <c r="AC311" s="5"/>
      <c r="AD311" s="5"/>
      <c r="AE311" s="5"/>
    </row>
    <row r="312" ht="15.75" customHeight="1">
      <c r="A312" s="5"/>
      <c r="B312" s="5"/>
      <c r="C312" s="5"/>
      <c r="D312" s="5"/>
      <c r="E312" s="5"/>
      <c r="F312" s="5"/>
      <c r="G312" s="5"/>
      <c r="H312" s="5"/>
      <c r="I312" s="5"/>
      <c r="J312" s="5"/>
      <c r="K312" s="5"/>
      <c r="L312" s="5"/>
      <c r="M312" s="5"/>
      <c r="N312" s="5"/>
      <c r="O312" s="5"/>
      <c r="P312" s="5"/>
      <c r="Q312" s="5"/>
      <c r="R312" s="5"/>
      <c r="S312" s="5"/>
      <c r="T312" s="5"/>
      <c r="U312" s="5"/>
      <c r="V312" s="5"/>
      <c r="W312" s="5"/>
      <c r="X312" s="5"/>
      <c r="Y312" s="5"/>
      <c r="Z312" s="5"/>
      <c r="AA312" s="5"/>
      <c r="AB312" s="5"/>
      <c r="AC312" s="5"/>
      <c r="AD312" s="5"/>
      <c r="AE312" s="5"/>
    </row>
    <row r="313" ht="15.75" customHeight="1">
      <c r="A313" s="5"/>
      <c r="B313" s="5"/>
      <c r="C313" s="5"/>
      <c r="D313" s="5"/>
      <c r="E313" s="5"/>
      <c r="F313" s="5"/>
      <c r="G313" s="5"/>
      <c r="H313" s="5"/>
      <c r="I313" s="5"/>
      <c r="J313" s="5"/>
      <c r="K313" s="5"/>
      <c r="L313" s="5"/>
      <c r="M313" s="5"/>
      <c r="N313" s="5"/>
      <c r="O313" s="5"/>
      <c r="P313" s="5"/>
      <c r="Q313" s="5"/>
      <c r="R313" s="5"/>
      <c r="S313" s="5"/>
      <c r="T313" s="5"/>
      <c r="U313" s="5"/>
      <c r="V313" s="5"/>
      <c r="W313" s="5"/>
      <c r="X313" s="5"/>
      <c r="Y313" s="5"/>
      <c r="Z313" s="5"/>
      <c r="AA313" s="5"/>
      <c r="AB313" s="5"/>
      <c r="AC313" s="5"/>
      <c r="AD313" s="5"/>
      <c r="AE313" s="5"/>
    </row>
    <row r="314" ht="15.75" customHeight="1">
      <c r="A314" s="5"/>
      <c r="B314" s="5"/>
      <c r="C314" s="5"/>
      <c r="D314" s="5"/>
      <c r="E314" s="5"/>
      <c r="F314" s="5"/>
      <c r="G314" s="5"/>
      <c r="H314" s="5"/>
      <c r="I314" s="5"/>
      <c r="J314" s="5"/>
      <c r="K314" s="5"/>
      <c r="L314" s="5"/>
      <c r="M314" s="5"/>
      <c r="N314" s="5"/>
      <c r="O314" s="5"/>
      <c r="P314" s="5"/>
      <c r="Q314" s="5"/>
      <c r="R314" s="5"/>
      <c r="S314" s="5"/>
      <c r="T314" s="5"/>
      <c r="U314" s="5"/>
      <c r="V314" s="5"/>
      <c r="W314" s="5"/>
      <c r="X314" s="5"/>
      <c r="Y314" s="5"/>
      <c r="Z314" s="5"/>
      <c r="AA314" s="5"/>
      <c r="AB314" s="5"/>
      <c r="AC314" s="5"/>
      <c r="AD314" s="5"/>
      <c r="AE314" s="5"/>
    </row>
    <row r="315" ht="15.75" customHeight="1">
      <c r="A315" s="5"/>
      <c r="B315" s="5"/>
      <c r="C315" s="5"/>
      <c r="D315" s="5"/>
      <c r="E315" s="5"/>
      <c r="F315" s="5"/>
      <c r="G315" s="5"/>
      <c r="H315" s="5"/>
      <c r="I315" s="5"/>
      <c r="J315" s="5"/>
      <c r="K315" s="5"/>
      <c r="L315" s="5"/>
      <c r="M315" s="5"/>
      <c r="N315" s="5"/>
      <c r="O315" s="5"/>
      <c r="P315" s="5"/>
      <c r="Q315" s="5"/>
      <c r="R315" s="5"/>
      <c r="S315" s="5"/>
      <c r="T315" s="5"/>
      <c r="U315" s="5"/>
      <c r="V315" s="5"/>
      <c r="W315" s="5"/>
      <c r="X315" s="5"/>
      <c r="Y315" s="5"/>
      <c r="Z315" s="5"/>
      <c r="AA315" s="5"/>
      <c r="AB315" s="5"/>
      <c r="AC315" s="5"/>
      <c r="AD315" s="5"/>
      <c r="AE315" s="5"/>
    </row>
    <row r="316" ht="15.75" customHeight="1">
      <c r="A316" s="5"/>
      <c r="B316" s="5"/>
      <c r="C316" s="5"/>
      <c r="D316" s="5"/>
      <c r="E316" s="5"/>
      <c r="F316" s="5"/>
      <c r="G316" s="5"/>
      <c r="H316" s="5"/>
      <c r="I316" s="5"/>
      <c r="J316" s="5"/>
      <c r="K316" s="5"/>
      <c r="L316" s="5"/>
      <c r="M316" s="5"/>
      <c r="N316" s="5"/>
      <c r="O316" s="5"/>
      <c r="P316" s="5"/>
      <c r="Q316" s="5"/>
      <c r="R316" s="5"/>
      <c r="S316" s="5"/>
      <c r="T316" s="5"/>
      <c r="U316" s="5"/>
      <c r="V316" s="5"/>
      <c r="W316" s="5"/>
      <c r="X316" s="5"/>
      <c r="Y316" s="5"/>
      <c r="Z316" s="5"/>
      <c r="AA316" s="5"/>
      <c r="AB316" s="5"/>
      <c r="AC316" s="5"/>
      <c r="AD316" s="5"/>
      <c r="AE316" s="5"/>
    </row>
    <row r="317" ht="15.75" customHeight="1">
      <c r="A317" s="5"/>
      <c r="B317" s="5"/>
      <c r="C317" s="5"/>
      <c r="D317" s="5"/>
      <c r="E317" s="5"/>
      <c r="F317" s="5"/>
      <c r="G317" s="5"/>
      <c r="H317" s="5"/>
      <c r="I317" s="5"/>
      <c r="J317" s="5"/>
      <c r="K317" s="5"/>
      <c r="L317" s="5"/>
      <c r="M317" s="5"/>
      <c r="N317" s="5"/>
      <c r="O317" s="5"/>
      <c r="P317" s="5"/>
      <c r="Q317" s="5"/>
      <c r="R317" s="5"/>
      <c r="S317" s="5"/>
      <c r="T317" s="5"/>
      <c r="U317" s="5"/>
      <c r="V317" s="5"/>
      <c r="W317" s="5"/>
      <c r="X317" s="5"/>
      <c r="Y317" s="5"/>
      <c r="Z317" s="5"/>
      <c r="AA317" s="5"/>
      <c r="AB317" s="5"/>
      <c r="AC317" s="5"/>
      <c r="AD317" s="5"/>
      <c r="AE317" s="5"/>
    </row>
    <row r="318" ht="15.75" customHeight="1">
      <c r="A318" s="5"/>
      <c r="B318" s="5"/>
      <c r="C318" s="5"/>
      <c r="D318" s="5"/>
      <c r="E318" s="5"/>
      <c r="F318" s="5"/>
      <c r="G318" s="5"/>
      <c r="H318" s="5"/>
      <c r="I318" s="5"/>
      <c r="J318" s="5"/>
      <c r="K318" s="5"/>
      <c r="L318" s="5"/>
      <c r="M318" s="5"/>
      <c r="N318" s="5"/>
      <c r="O318" s="5"/>
      <c r="P318" s="5"/>
      <c r="Q318" s="5"/>
      <c r="R318" s="5"/>
      <c r="S318" s="5"/>
      <c r="T318" s="5"/>
      <c r="U318" s="5"/>
      <c r="V318" s="5"/>
      <c r="W318" s="5"/>
      <c r="X318" s="5"/>
      <c r="Y318" s="5"/>
      <c r="Z318" s="5"/>
      <c r="AA318" s="5"/>
      <c r="AB318" s="5"/>
      <c r="AC318" s="5"/>
      <c r="AD318" s="5"/>
      <c r="AE318" s="5"/>
    </row>
    <row r="319" ht="15.75" customHeight="1">
      <c r="A319" s="5"/>
      <c r="B319" s="5"/>
      <c r="C319" s="5"/>
      <c r="D319" s="5"/>
      <c r="E319" s="5"/>
      <c r="F319" s="5"/>
      <c r="G319" s="5"/>
      <c r="H319" s="5"/>
      <c r="I319" s="5"/>
      <c r="J319" s="5"/>
      <c r="K319" s="5"/>
      <c r="L319" s="5"/>
      <c r="M319" s="5"/>
      <c r="N319" s="5"/>
      <c r="O319" s="5"/>
      <c r="P319" s="5"/>
      <c r="Q319" s="5"/>
      <c r="R319" s="5"/>
      <c r="S319" s="5"/>
      <c r="T319" s="5"/>
      <c r="U319" s="5"/>
      <c r="V319" s="5"/>
      <c r="W319" s="5"/>
      <c r="X319" s="5"/>
      <c r="Y319" s="5"/>
      <c r="Z319" s="5"/>
      <c r="AA319" s="5"/>
      <c r="AB319" s="5"/>
      <c r="AC319" s="5"/>
      <c r="AD319" s="5"/>
      <c r="AE319" s="5"/>
    </row>
    <row r="320" ht="15.75" customHeight="1">
      <c r="A320" s="5"/>
      <c r="B320" s="5"/>
      <c r="C320" s="5"/>
      <c r="D320" s="5"/>
      <c r="E320" s="5"/>
      <c r="F320" s="5"/>
      <c r="G320" s="5"/>
      <c r="H320" s="5"/>
      <c r="I320" s="5"/>
      <c r="J320" s="5"/>
      <c r="K320" s="5"/>
      <c r="L320" s="5"/>
      <c r="M320" s="5"/>
      <c r="N320" s="5"/>
      <c r="O320" s="5"/>
      <c r="P320" s="5"/>
      <c r="Q320" s="5"/>
      <c r="R320" s="5"/>
      <c r="S320" s="5"/>
      <c r="T320" s="5"/>
      <c r="U320" s="5"/>
      <c r="V320" s="5"/>
      <c r="W320" s="5"/>
      <c r="X320" s="5"/>
      <c r="Y320" s="5"/>
      <c r="Z320" s="5"/>
      <c r="AA320" s="5"/>
      <c r="AB320" s="5"/>
      <c r="AC320" s="5"/>
      <c r="AD320" s="5"/>
      <c r="AE320" s="5"/>
    </row>
    <row r="321" ht="15.75" customHeight="1">
      <c r="A321" s="5"/>
      <c r="B321" s="5"/>
      <c r="C321" s="5"/>
      <c r="D321" s="5"/>
      <c r="E321" s="5"/>
      <c r="F321" s="5"/>
      <c r="G321" s="5"/>
      <c r="H321" s="5"/>
      <c r="I321" s="5"/>
      <c r="J321" s="5"/>
      <c r="K321" s="5"/>
      <c r="L321" s="5"/>
      <c r="M321" s="5"/>
      <c r="N321" s="5"/>
      <c r="O321" s="5"/>
      <c r="P321" s="5"/>
      <c r="Q321" s="5"/>
      <c r="R321" s="5"/>
      <c r="S321" s="5"/>
      <c r="T321" s="5"/>
      <c r="U321" s="5"/>
      <c r="V321" s="5"/>
      <c r="W321" s="5"/>
      <c r="X321" s="5"/>
      <c r="Y321" s="5"/>
      <c r="Z321" s="5"/>
      <c r="AA321" s="5"/>
      <c r="AB321" s="5"/>
      <c r="AC321" s="5"/>
      <c r="AD321" s="5"/>
      <c r="AE321" s="5"/>
    </row>
    <row r="322" ht="15.75" customHeight="1">
      <c r="A322" s="5"/>
      <c r="B322" s="5"/>
      <c r="C322" s="5"/>
      <c r="D322" s="5"/>
      <c r="E322" s="5"/>
      <c r="F322" s="5"/>
      <c r="G322" s="5"/>
      <c r="H322" s="5"/>
      <c r="I322" s="5"/>
      <c r="J322" s="5"/>
      <c r="K322" s="5"/>
      <c r="L322" s="5"/>
      <c r="M322" s="5"/>
      <c r="N322" s="5"/>
      <c r="O322" s="5"/>
      <c r="P322" s="5"/>
      <c r="Q322" s="5"/>
      <c r="R322" s="5"/>
      <c r="S322" s="5"/>
      <c r="T322" s="5"/>
      <c r="U322" s="5"/>
      <c r="V322" s="5"/>
      <c r="W322" s="5"/>
      <c r="X322" s="5"/>
      <c r="Y322" s="5"/>
      <c r="Z322" s="5"/>
      <c r="AA322" s="5"/>
      <c r="AB322" s="5"/>
      <c r="AC322" s="5"/>
      <c r="AD322" s="5"/>
      <c r="AE322" s="5"/>
    </row>
    <row r="323" ht="15.75" customHeight="1">
      <c r="A323" s="5"/>
      <c r="B323" s="5"/>
      <c r="C323" s="5"/>
      <c r="D323" s="5"/>
      <c r="E323" s="5"/>
      <c r="F323" s="5"/>
      <c r="G323" s="5"/>
      <c r="H323" s="5"/>
      <c r="I323" s="5"/>
      <c r="J323" s="5"/>
      <c r="K323" s="5"/>
      <c r="L323" s="5"/>
      <c r="M323" s="5"/>
      <c r="N323" s="5"/>
      <c r="O323" s="5"/>
      <c r="P323" s="5"/>
      <c r="Q323" s="5"/>
      <c r="R323" s="5"/>
      <c r="S323" s="5"/>
      <c r="T323" s="5"/>
      <c r="U323" s="5"/>
      <c r="V323" s="5"/>
      <c r="W323" s="5"/>
      <c r="X323" s="5"/>
      <c r="Y323" s="5"/>
      <c r="Z323" s="5"/>
      <c r="AA323" s="5"/>
      <c r="AB323" s="5"/>
      <c r="AC323" s="5"/>
      <c r="AD323" s="5"/>
      <c r="AE323" s="5"/>
    </row>
    <row r="324" ht="15.75" customHeight="1">
      <c r="A324" s="5"/>
      <c r="B324" s="5"/>
      <c r="C324" s="5"/>
      <c r="D324" s="5"/>
      <c r="E324" s="5"/>
      <c r="F324" s="5"/>
      <c r="G324" s="5"/>
      <c r="H324" s="5"/>
      <c r="I324" s="5"/>
      <c r="J324" s="5"/>
      <c r="K324" s="5"/>
      <c r="L324" s="5"/>
      <c r="M324" s="5"/>
      <c r="N324" s="5"/>
      <c r="O324" s="5"/>
      <c r="P324" s="5"/>
      <c r="Q324" s="5"/>
      <c r="R324" s="5"/>
      <c r="S324" s="5"/>
      <c r="T324" s="5"/>
      <c r="U324" s="5"/>
      <c r="V324" s="5"/>
      <c r="W324" s="5"/>
      <c r="X324" s="5"/>
      <c r="Y324" s="5"/>
      <c r="Z324" s="5"/>
      <c r="AA324" s="5"/>
      <c r="AB324" s="5"/>
      <c r="AC324" s="5"/>
      <c r="AD324" s="5"/>
      <c r="AE324" s="5"/>
    </row>
    <row r="325" ht="15.75" customHeight="1">
      <c r="A325" s="5"/>
      <c r="B325" s="5"/>
      <c r="C325" s="5"/>
      <c r="D325" s="5"/>
      <c r="E325" s="5"/>
      <c r="F325" s="5"/>
      <c r="G325" s="5"/>
      <c r="H325" s="5"/>
      <c r="I325" s="5"/>
      <c r="J325" s="5"/>
      <c r="K325" s="5"/>
      <c r="L325" s="5"/>
      <c r="M325" s="5"/>
      <c r="N325" s="5"/>
      <c r="O325" s="5"/>
      <c r="P325" s="5"/>
      <c r="Q325" s="5"/>
      <c r="R325" s="5"/>
      <c r="S325" s="5"/>
      <c r="T325" s="5"/>
      <c r="U325" s="5"/>
      <c r="V325" s="5"/>
      <c r="W325" s="5"/>
      <c r="X325" s="5"/>
      <c r="Y325" s="5"/>
      <c r="Z325" s="5"/>
      <c r="AA325" s="5"/>
      <c r="AB325" s="5"/>
      <c r="AC325" s="5"/>
      <c r="AD325" s="5"/>
      <c r="AE325" s="5"/>
    </row>
    <row r="326" ht="15.75" customHeight="1">
      <c r="A326" s="5"/>
      <c r="B326" s="5"/>
      <c r="C326" s="5"/>
      <c r="D326" s="5"/>
      <c r="E326" s="5"/>
      <c r="F326" s="5"/>
      <c r="G326" s="5"/>
      <c r="H326" s="5"/>
      <c r="I326" s="5"/>
      <c r="J326" s="5"/>
      <c r="K326" s="5"/>
      <c r="L326" s="5"/>
      <c r="M326" s="5"/>
      <c r="N326" s="5"/>
      <c r="O326" s="5"/>
      <c r="P326" s="5"/>
      <c r="Q326" s="5"/>
      <c r="R326" s="5"/>
      <c r="S326" s="5"/>
      <c r="T326" s="5"/>
      <c r="U326" s="5"/>
      <c r="V326" s="5"/>
      <c r="W326" s="5"/>
      <c r="X326" s="5"/>
      <c r="Y326" s="5"/>
      <c r="Z326" s="5"/>
      <c r="AA326" s="5"/>
      <c r="AB326" s="5"/>
      <c r="AC326" s="5"/>
      <c r="AD326" s="5"/>
      <c r="AE326" s="5"/>
    </row>
    <row r="327" ht="15.75" customHeight="1">
      <c r="A327" s="5"/>
      <c r="B327" s="5"/>
      <c r="C327" s="5"/>
      <c r="D327" s="5"/>
      <c r="E327" s="5"/>
      <c r="F327" s="5"/>
      <c r="G327" s="5"/>
      <c r="H327" s="5"/>
      <c r="I327" s="5"/>
      <c r="J327" s="5"/>
      <c r="K327" s="5"/>
      <c r="L327" s="5"/>
      <c r="M327" s="5"/>
      <c r="N327" s="5"/>
      <c r="O327" s="5"/>
      <c r="P327" s="5"/>
      <c r="Q327" s="5"/>
      <c r="R327" s="5"/>
      <c r="S327" s="5"/>
      <c r="T327" s="5"/>
      <c r="U327" s="5"/>
      <c r="V327" s="5"/>
      <c r="W327" s="5"/>
      <c r="X327" s="5"/>
      <c r="Y327" s="5"/>
      <c r="Z327" s="5"/>
      <c r="AA327" s="5"/>
      <c r="AB327" s="5"/>
      <c r="AC327" s="5"/>
      <c r="AD327" s="5"/>
      <c r="AE327" s="5"/>
    </row>
    <row r="328" ht="15.75" customHeight="1">
      <c r="A328" s="5"/>
      <c r="B328" s="5"/>
      <c r="C328" s="5"/>
      <c r="D328" s="5"/>
      <c r="E328" s="5"/>
      <c r="F328" s="5"/>
      <c r="G328" s="5"/>
      <c r="H328" s="5"/>
      <c r="I328" s="5"/>
      <c r="J328" s="5"/>
      <c r="K328" s="5"/>
      <c r="L328" s="5"/>
      <c r="M328" s="5"/>
      <c r="N328" s="5"/>
      <c r="O328" s="5"/>
      <c r="P328" s="5"/>
      <c r="Q328" s="5"/>
      <c r="R328" s="5"/>
      <c r="S328" s="5"/>
      <c r="T328" s="5"/>
      <c r="U328" s="5"/>
      <c r="V328" s="5"/>
      <c r="W328" s="5"/>
      <c r="X328" s="5"/>
      <c r="Y328" s="5"/>
      <c r="Z328" s="5"/>
      <c r="AA328" s="5"/>
      <c r="AB328" s="5"/>
      <c r="AC328" s="5"/>
      <c r="AD328" s="5"/>
      <c r="AE328" s="5"/>
    </row>
    <row r="329" ht="15.75" customHeight="1">
      <c r="A329" s="5"/>
      <c r="B329" s="5"/>
      <c r="C329" s="5"/>
      <c r="D329" s="5"/>
      <c r="E329" s="5"/>
      <c r="F329" s="5"/>
      <c r="G329" s="5"/>
      <c r="H329" s="5"/>
      <c r="I329" s="5"/>
      <c r="J329" s="5"/>
      <c r="K329" s="5"/>
      <c r="L329" s="5"/>
      <c r="M329" s="5"/>
      <c r="N329" s="5"/>
      <c r="O329" s="5"/>
      <c r="P329" s="5"/>
      <c r="Q329" s="5"/>
      <c r="R329" s="5"/>
      <c r="S329" s="5"/>
      <c r="T329" s="5"/>
      <c r="U329" s="5"/>
      <c r="V329" s="5"/>
      <c r="W329" s="5"/>
      <c r="X329" s="5"/>
      <c r="Y329" s="5"/>
      <c r="Z329" s="5"/>
      <c r="AA329" s="5"/>
      <c r="AB329" s="5"/>
      <c r="AC329" s="5"/>
      <c r="AD329" s="5"/>
      <c r="AE329" s="5"/>
    </row>
    <row r="330" ht="15.75" customHeight="1">
      <c r="A330" s="5"/>
      <c r="B330" s="5"/>
      <c r="C330" s="5"/>
      <c r="D330" s="5"/>
      <c r="E330" s="5"/>
      <c r="F330" s="5"/>
      <c r="G330" s="5"/>
      <c r="H330" s="5"/>
      <c r="I330" s="5"/>
      <c r="J330" s="5"/>
      <c r="K330" s="5"/>
      <c r="L330" s="5"/>
      <c r="M330" s="5"/>
      <c r="N330" s="5"/>
      <c r="O330" s="5"/>
      <c r="P330" s="5"/>
      <c r="Q330" s="5"/>
      <c r="R330" s="5"/>
      <c r="S330" s="5"/>
      <c r="T330" s="5"/>
      <c r="U330" s="5"/>
      <c r="V330" s="5"/>
      <c r="W330" s="5"/>
      <c r="X330" s="5"/>
      <c r="Y330" s="5"/>
      <c r="Z330" s="5"/>
      <c r="AA330" s="5"/>
      <c r="AB330" s="5"/>
      <c r="AC330" s="5"/>
      <c r="AD330" s="5"/>
      <c r="AE330" s="5"/>
    </row>
    <row r="331" ht="15.75" customHeight="1">
      <c r="A331" s="5"/>
      <c r="B331" s="5"/>
      <c r="C331" s="5"/>
      <c r="D331" s="5"/>
      <c r="E331" s="5"/>
      <c r="F331" s="5"/>
      <c r="G331" s="5"/>
      <c r="H331" s="5"/>
      <c r="I331" s="5"/>
      <c r="J331" s="5"/>
      <c r="K331" s="5"/>
      <c r="L331" s="5"/>
      <c r="M331" s="5"/>
      <c r="N331" s="5"/>
      <c r="O331" s="5"/>
      <c r="P331" s="5"/>
      <c r="Q331" s="5"/>
      <c r="R331" s="5"/>
      <c r="S331" s="5"/>
      <c r="T331" s="5"/>
      <c r="U331" s="5"/>
      <c r="V331" s="5"/>
      <c r="W331" s="5"/>
      <c r="X331" s="5"/>
      <c r="Y331" s="5"/>
      <c r="Z331" s="5"/>
      <c r="AA331" s="5"/>
      <c r="AB331" s="5"/>
      <c r="AC331" s="5"/>
      <c r="AD331" s="5"/>
      <c r="AE331" s="5"/>
    </row>
    <row r="332" ht="15.75" customHeight="1">
      <c r="A332" s="5"/>
      <c r="B332" s="5"/>
      <c r="C332" s="5"/>
      <c r="D332" s="5"/>
      <c r="E332" s="5"/>
      <c r="F332" s="5"/>
      <c r="G332" s="5"/>
      <c r="H332" s="5"/>
      <c r="I332" s="5"/>
      <c r="J332" s="5"/>
      <c r="K332" s="5"/>
      <c r="L332" s="5"/>
      <c r="M332" s="5"/>
      <c r="N332" s="5"/>
      <c r="O332" s="5"/>
      <c r="P332" s="5"/>
      <c r="Q332" s="5"/>
      <c r="R332" s="5"/>
      <c r="S332" s="5"/>
      <c r="T332" s="5"/>
      <c r="U332" s="5"/>
      <c r="V332" s="5"/>
      <c r="W332" s="5"/>
      <c r="X332" s="5"/>
      <c r="Y332" s="5"/>
      <c r="Z332" s="5"/>
      <c r="AA332" s="5"/>
      <c r="AB332" s="5"/>
      <c r="AC332" s="5"/>
      <c r="AD332" s="5"/>
      <c r="AE332" s="5"/>
    </row>
    <row r="333" ht="15.75" customHeight="1">
      <c r="A333" s="5"/>
      <c r="B333" s="5"/>
      <c r="C333" s="5"/>
      <c r="D333" s="5"/>
      <c r="E333" s="5"/>
      <c r="F333" s="5"/>
      <c r="G333" s="5"/>
      <c r="H333" s="5"/>
      <c r="I333" s="5"/>
      <c r="J333" s="5"/>
      <c r="K333" s="5"/>
      <c r="L333" s="5"/>
      <c r="M333" s="5"/>
      <c r="N333" s="5"/>
      <c r="O333" s="5"/>
      <c r="P333" s="5"/>
      <c r="Q333" s="5"/>
      <c r="R333" s="5"/>
      <c r="S333" s="5"/>
      <c r="T333" s="5"/>
      <c r="U333" s="5"/>
      <c r="V333" s="5"/>
      <c r="W333" s="5"/>
      <c r="X333" s="5"/>
      <c r="Y333" s="5"/>
      <c r="Z333" s="5"/>
      <c r="AA333" s="5"/>
      <c r="AB333" s="5"/>
      <c r="AC333" s="5"/>
      <c r="AD333" s="5"/>
      <c r="AE333" s="5"/>
    </row>
    <row r="334" ht="15.75" customHeight="1">
      <c r="A334" s="5"/>
      <c r="B334" s="5"/>
      <c r="C334" s="5"/>
      <c r="D334" s="5"/>
      <c r="E334" s="5"/>
      <c r="F334" s="5"/>
      <c r="G334" s="5"/>
      <c r="H334" s="5"/>
      <c r="I334" s="5"/>
      <c r="J334" s="5"/>
      <c r="K334" s="5"/>
      <c r="L334" s="5"/>
      <c r="M334" s="5"/>
      <c r="N334" s="5"/>
      <c r="O334" s="5"/>
      <c r="P334" s="5"/>
      <c r="Q334" s="5"/>
      <c r="R334" s="5"/>
      <c r="S334" s="5"/>
      <c r="T334" s="5"/>
      <c r="U334" s="5"/>
      <c r="V334" s="5"/>
      <c r="W334" s="5"/>
      <c r="X334" s="5"/>
      <c r="Y334" s="5"/>
      <c r="Z334" s="5"/>
      <c r="AA334" s="5"/>
      <c r="AB334" s="5"/>
      <c r="AC334" s="5"/>
      <c r="AD334" s="5"/>
      <c r="AE334" s="5"/>
    </row>
    <row r="335" ht="15.75" customHeight="1">
      <c r="A335" s="5"/>
      <c r="B335" s="5"/>
      <c r="C335" s="5"/>
      <c r="D335" s="5"/>
      <c r="E335" s="5"/>
      <c r="F335" s="5"/>
      <c r="G335" s="5"/>
      <c r="H335" s="5"/>
      <c r="I335" s="5"/>
      <c r="J335" s="5"/>
      <c r="K335" s="5"/>
      <c r="L335" s="5"/>
      <c r="M335" s="5"/>
      <c r="N335" s="5"/>
      <c r="O335" s="5"/>
      <c r="P335" s="5"/>
      <c r="Q335" s="5"/>
      <c r="R335" s="5"/>
      <c r="S335" s="5"/>
      <c r="T335" s="5"/>
      <c r="U335" s="5"/>
      <c r="V335" s="5"/>
      <c r="W335" s="5"/>
      <c r="X335" s="5"/>
      <c r="Y335" s="5"/>
      <c r="Z335" s="5"/>
      <c r="AA335" s="5"/>
      <c r="AB335" s="5"/>
      <c r="AC335" s="5"/>
      <c r="AD335" s="5"/>
      <c r="AE335" s="5"/>
    </row>
    <row r="336" ht="15.75" customHeight="1">
      <c r="A336" s="5"/>
      <c r="B336" s="5"/>
      <c r="C336" s="5"/>
      <c r="D336" s="5"/>
      <c r="E336" s="5"/>
      <c r="F336" s="5"/>
      <c r="G336" s="5"/>
      <c r="H336" s="5"/>
      <c r="I336" s="5"/>
      <c r="J336" s="5"/>
      <c r="K336" s="5"/>
      <c r="L336" s="5"/>
      <c r="M336" s="5"/>
      <c r="N336" s="5"/>
      <c r="O336" s="5"/>
      <c r="P336" s="5"/>
      <c r="Q336" s="5"/>
      <c r="R336" s="5"/>
      <c r="S336" s="5"/>
      <c r="T336" s="5"/>
      <c r="U336" s="5"/>
      <c r="V336" s="5"/>
      <c r="W336" s="5"/>
      <c r="X336" s="5"/>
      <c r="Y336" s="5"/>
      <c r="Z336" s="5"/>
      <c r="AA336" s="5"/>
      <c r="AB336" s="5"/>
      <c r="AC336" s="5"/>
      <c r="AD336" s="5"/>
      <c r="AE336" s="5"/>
    </row>
    <row r="337" ht="15.75" customHeight="1">
      <c r="A337" s="5"/>
      <c r="B337" s="5"/>
      <c r="C337" s="5"/>
      <c r="D337" s="5"/>
      <c r="E337" s="5"/>
      <c r="F337" s="5"/>
      <c r="G337" s="5"/>
      <c r="H337" s="5"/>
      <c r="I337" s="5"/>
      <c r="J337" s="5"/>
      <c r="K337" s="5"/>
      <c r="L337" s="5"/>
      <c r="M337" s="5"/>
      <c r="N337" s="5"/>
      <c r="O337" s="5"/>
      <c r="P337" s="5"/>
      <c r="Q337" s="5"/>
      <c r="R337" s="5"/>
      <c r="S337" s="5"/>
      <c r="T337" s="5"/>
      <c r="U337" s="5"/>
      <c r="V337" s="5"/>
      <c r="W337" s="5"/>
      <c r="X337" s="5"/>
      <c r="Y337" s="5"/>
      <c r="Z337" s="5"/>
      <c r="AA337" s="5"/>
      <c r="AB337" s="5"/>
      <c r="AC337" s="5"/>
      <c r="AD337" s="5"/>
      <c r="AE337" s="5"/>
    </row>
    <row r="338" ht="15.75" customHeight="1">
      <c r="A338" s="5"/>
      <c r="B338" s="5"/>
      <c r="C338" s="5"/>
      <c r="D338" s="5"/>
      <c r="E338" s="5"/>
      <c r="F338" s="5"/>
      <c r="G338" s="5"/>
      <c r="H338" s="5"/>
      <c r="I338" s="5"/>
      <c r="J338" s="5"/>
      <c r="K338" s="5"/>
      <c r="L338" s="5"/>
      <c r="M338" s="5"/>
      <c r="N338" s="5"/>
      <c r="O338" s="5"/>
      <c r="P338" s="5"/>
      <c r="Q338" s="5"/>
      <c r="R338" s="5"/>
      <c r="S338" s="5"/>
      <c r="T338" s="5"/>
      <c r="U338" s="5"/>
      <c r="V338" s="5"/>
      <c r="W338" s="5"/>
      <c r="X338" s="5"/>
      <c r="Y338" s="5"/>
      <c r="Z338" s="5"/>
      <c r="AA338" s="5"/>
      <c r="AB338" s="5"/>
      <c r="AC338" s="5"/>
      <c r="AD338" s="5"/>
      <c r="AE338" s="5"/>
    </row>
    <row r="339" ht="15.75" customHeight="1">
      <c r="A339" s="5"/>
      <c r="B339" s="5"/>
      <c r="C339" s="5"/>
      <c r="D339" s="5"/>
      <c r="E339" s="5"/>
      <c r="F339" s="5"/>
      <c r="G339" s="5"/>
      <c r="H339" s="5"/>
      <c r="I339" s="5"/>
      <c r="J339" s="5"/>
      <c r="K339" s="5"/>
      <c r="L339" s="5"/>
      <c r="M339" s="5"/>
      <c r="N339" s="5"/>
      <c r="O339" s="5"/>
      <c r="P339" s="5"/>
      <c r="Q339" s="5"/>
      <c r="R339" s="5"/>
      <c r="S339" s="5"/>
      <c r="T339" s="5"/>
      <c r="U339" s="5"/>
      <c r="V339" s="5"/>
      <c r="W339" s="5"/>
      <c r="X339" s="5"/>
      <c r="Y339" s="5"/>
      <c r="Z339" s="5"/>
      <c r="AA339" s="5"/>
      <c r="AB339" s="5"/>
      <c r="AC339" s="5"/>
      <c r="AD339" s="5"/>
      <c r="AE339" s="5"/>
    </row>
    <row r="340" ht="15.75" customHeight="1">
      <c r="A340" s="5"/>
      <c r="B340" s="5"/>
      <c r="C340" s="5"/>
      <c r="D340" s="5"/>
      <c r="E340" s="5"/>
      <c r="F340" s="5"/>
      <c r="G340" s="5"/>
      <c r="H340" s="5"/>
      <c r="I340" s="5"/>
      <c r="J340" s="5"/>
      <c r="K340" s="5"/>
      <c r="L340" s="5"/>
      <c r="M340" s="5"/>
      <c r="N340" s="5"/>
      <c r="O340" s="5"/>
      <c r="P340" s="5"/>
      <c r="Q340" s="5"/>
      <c r="R340" s="5"/>
      <c r="S340" s="5"/>
      <c r="T340" s="5"/>
      <c r="U340" s="5"/>
      <c r="V340" s="5"/>
      <c r="W340" s="5"/>
      <c r="X340" s="5"/>
      <c r="Y340" s="5"/>
      <c r="Z340" s="5"/>
      <c r="AA340" s="5"/>
      <c r="AB340" s="5"/>
      <c r="AC340" s="5"/>
      <c r="AD340" s="5"/>
      <c r="AE340" s="5"/>
    </row>
    <row r="341" ht="15.75" customHeight="1">
      <c r="A341" s="5"/>
      <c r="B341" s="5"/>
      <c r="C341" s="5"/>
      <c r="D341" s="5"/>
      <c r="E341" s="5"/>
      <c r="F341" s="5"/>
      <c r="G341" s="5"/>
      <c r="H341" s="5"/>
      <c r="I341" s="5"/>
      <c r="J341" s="5"/>
      <c r="K341" s="5"/>
      <c r="L341" s="5"/>
      <c r="M341" s="5"/>
      <c r="N341" s="5"/>
      <c r="O341" s="5"/>
      <c r="P341" s="5"/>
      <c r="Q341" s="5"/>
      <c r="R341" s="5"/>
      <c r="S341" s="5"/>
      <c r="T341" s="5"/>
      <c r="U341" s="5"/>
      <c r="V341" s="5"/>
      <c r="W341" s="5"/>
      <c r="X341" s="5"/>
      <c r="Y341" s="5"/>
      <c r="Z341" s="5"/>
      <c r="AA341" s="5"/>
      <c r="AB341" s="5"/>
      <c r="AC341" s="5"/>
      <c r="AD341" s="5"/>
      <c r="AE341" s="5"/>
    </row>
    <row r="342" ht="15.75" customHeight="1">
      <c r="A342" s="5"/>
      <c r="B342" s="5"/>
      <c r="C342" s="5"/>
      <c r="D342" s="5"/>
      <c r="E342" s="5"/>
      <c r="F342" s="5"/>
      <c r="G342" s="5"/>
      <c r="H342" s="5"/>
      <c r="I342" s="5"/>
      <c r="J342" s="5"/>
      <c r="K342" s="5"/>
      <c r="L342" s="5"/>
      <c r="M342" s="5"/>
      <c r="N342" s="5"/>
      <c r="O342" s="5"/>
      <c r="P342" s="5"/>
      <c r="Q342" s="5"/>
      <c r="R342" s="5"/>
      <c r="S342" s="5"/>
      <c r="T342" s="5"/>
      <c r="U342" s="5"/>
      <c r="V342" s="5"/>
      <c r="W342" s="5"/>
      <c r="X342" s="5"/>
      <c r="Y342" s="5"/>
      <c r="Z342" s="5"/>
      <c r="AA342" s="5"/>
      <c r="AB342" s="5"/>
      <c r="AC342" s="5"/>
      <c r="AD342" s="5"/>
      <c r="AE342" s="5"/>
    </row>
    <row r="343" ht="15.75" customHeight="1">
      <c r="A343" s="5"/>
      <c r="B343" s="5"/>
      <c r="C343" s="5"/>
      <c r="D343" s="5"/>
      <c r="E343" s="5"/>
      <c r="F343" s="5"/>
      <c r="G343" s="5"/>
      <c r="H343" s="5"/>
      <c r="I343" s="5"/>
      <c r="J343" s="5"/>
      <c r="K343" s="5"/>
      <c r="L343" s="5"/>
      <c r="M343" s="5"/>
      <c r="N343" s="5"/>
      <c r="O343" s="5"/>
      <c r="P343" s="5"/>
      <c r="Q343" s="5"/>
      <c r="R343" s="5"/>
      <c r="S343" s="5"/>
      <c r="T343" s="5"/>
      <c r="U343" s="5"/>
      <c r="V343" s="5"/>
      <c r="W343" s="5"/>
      <c r="X343" s="5"/>
      <c r="Y343" s="5"/>
      <c r="Z343" s="5"/>
      <c r="AA343" s="5"/>
      <c r="AB343" s="5"/>
      <c r="AC343" s="5"/>
      <c r="AD343" s="5"/>
      <c r="AE343" s="5"/>
    </row>
    <row r="344" ht="15.75" customHeight="1">
      <c r="A344" s="5"/>
      <c r="B344" s="5"/>
      <c r="C344" s="5"/>
      <c r="D344" s="5"/>
      <c r="E344" s="5"/>
      <c r="F344" s="5"/>
      <c r="G344" s="5"/>
      <c r="H344" s="5"/>
      <c r="I344" s="5"/>
      <c r="J344" s="5"/>
      <c r="K344" s="5"/>
      <c r="L344" s="5"/>
      <c r="M344" s="5"/>
      <c r="N344" s="5"/>
      <c r="O344" s="5"/>
      <c r="P344" s="5"/>
      <c r="Q344" s="5"/>
      <c r="R344" s="5"/>
      <c r="S344" s="5"/>
      <c r="T344" s="5"/>
      <c r="U344" s="5"/>
      <c r="V344" s="5"/>
      <c r="W344" s="5"/>
      <c r="X344" s="5"/>
      <c r="Y344" s="5"/>
      <c r="Z344" s="5"/>
      <c r="AA344" s="5"/>
      <c r="AB344" s="5"/>
      <c r="AC344" s="5"/>
      <c r="AD344" s="5"/>
      <c r="AE344" s="5"/>
    </row>
    <row r="345" ht="15.75" customHeight="1">
      <c r="A345" s="5"/>
      <c r="B345" s="5"/>
      <c r="C345" s="5"/>
      <c r="D345" s="5"/>
      <c r="E345" s="5"/>
      <c r="F345" s="5"/>
      <c r="G345" s="5"/>
      <c r="H345" s="5"/>
      <c r="I345" s="5"/>
      <c r="J345" s="5"/>
      <c r="K345" s="5"/>
      <c r="L345" s="5"/>
      <c r="M345" s="5"/>
      <c r="N345" s="5"/>
      <c r="O345" s="5"/>
      <c r="P345" s="5"/>
      <c r="Q345" s="5"/>
      <c r="R345" s="5"/>
      <c r="S345" s="5"/>
      <c r="T345" s="5"/>
      <c r="U345" s="5"/>
      <c r="V345" s="5"/>
      <c r="W345" s="5"/>
      <c r="X345" s="5"/>
      <c r="Y345" s="5"/>
      <c r="Z345" s="5"/>
      <c r="AA345" s="5"/>
      <c r="AB345" s="5"/>
      <c r="AC345" s="5"/>
      <c r="AD345" s="5"/>
      <c r="AE345" s="5"/>
    </row>
    <row r="346" ht="15.75" customHeight="1">
      <c r="A346" s="5"/>
      <c r="B346" s="5"/>
      <c r="C346" s="5"/>
      <c r="D346" s="5"/>
      <c r="E346" s="5"/>
      <c r="F346" s="5"/>
      <c r="G346" s="5"/>
      <c r="H346" s="5"/>
      <c r="I346" s="5"/>
      <c r="J346" s="5"/>
      <c r="K346" s="5"/>
      <c r="L346" s="5"/>
      <c r="M346" s="5"/>
      <c r="N346" s="5"/>
      <c r="O346" s="5"/>
      <c r="P346" s="5"/>
      <c r="Q346" s="5"/>
      <c r="R346" s="5"/>
      <c r="S346" s="5"/>
      <c r="T346" s="5"/>
      <c r="U346" s="5"/>
      <c r="V346" s="5"/>
      <c r="W346" s="5"/>
      <c r="X346" s="5"/>
      <c r="Y346" s="5"/>
      <c r="Z346" s="5"/>
      <c r="AA346" s="5"/>
      <c r="AB346" s="5"/>
      <c r="AC346" s="5"/>
      <c r="AD346" s="5"/>
      <c r="AE346" s="5"/>
    </row>
    <row r="347" ht="15.75" customHeight="1">
      <c r="A347" s="5"/>
      <c r="B347" s="5"/>
      <c r="C347" s="5"/>
      <c r="D347" s="5"/>
      <c r="E347" s="5"/>
      <c r="F347" s="5"/>
      <c r="G347" s="5"/>
      <c r="H347" s="5"/>
      <c r="I347" s="5"/>
      <c r="J347" s="5"/>
      <c r="K347" s="5"/>
      <c r="L347" s="5"/>
      <c r="M347" s="5"/>
      <c r="N347" s="5"/>
      <c r="O347" s="5"/>
      <c r="P347" s="5"/>
      <c r="Q347" s="5"/>
      <c r="R347" s="5"/>
      <c r="S347" s="5"/>
      <c r="T347" s="5"/>
      <c r="U347" s="5"/>
      <c r="V347" s="5"/>
      <c r="W347" s="5"/>
      <c r="X347" s="5"/>
      <c r="Y347" s="5"/>
      <c r="Z347" s="5"/>
      <c r="AA347" s="5"/>
      <c r="AB347" s="5"/>
      <c r="AC347" s="5"/>
      <c r="AD347" s="5"/>
      <c r="AE347" s="5"/>
    </row>
    <row r="348" ht="15.75" customHeight="1">
      <c r="A348" s="5"/>
      <c r="B348" s="5"/>
      <c r="C348" s="5"/>
      <c r="D348" s="5"/>
      <c r="E348" s="5"/>
      <c r="F348" s="5"/>
      <c r="G348" s="5"/>
      <c r="H348" s="5"/>
      <c r="I348" s="5"/>
      <c r="J348" s="5"/>
      <c r="K348" s="5"/>
      <c r="L348" s="5"/>
      <c r="M348" s="5"/>
      <c r="N348" s="5"/>
      <c r="O348" s="5"/>
      <c r="P348" s="5"/>
      <c r="Q348" s="5"/>
      <c r="R348" s="5"/>
      <c r="S348" s="5"/>
      <c r="T348" s="5"/>
      <c r="U348" s="5"/>
      <c r="V348" s="5"/>
      <c r="W348" s="5"/>
      <c r="X348" s="5"/>
      <c r="Y348" s="5"/>
      <c r="Z348" s="5"/>
      <c r="AA348" s="5"/>
      <c r="AB348" s="5"/>
      <c r="AC348" s="5"/>
      <c r="AD348" s="5"/>
      <c r="AE348" s="5"/>
    </row>
    <row r="349" ht="15.75" customHeight="1">
      <c r="A349" s="5"/>
      <c r="B349" s="5"/>
      <c r="C349" s="5"/>
      <c r="D349" s="5"/>
      <c r="E349" s="5"/>
      <c r="F349" s="5"/>
      <c r="G349" s="5"/>
      <c r="H349" s="5"/>
      <c r="I349" s="5"/>
      <c r="J349" s="5"/>
      <c r="K349" s="5"/>
      <c r="L349" s="5"/>
      <c r="M349" s="5"/>
      <c r="N349" s="5"/>
      <c r="O349" s="5"/>
      <c r="P349" s="5"/>
      <c r="Q349" s="5"/>
      <c r="R349" s="5"/>
      <c r="S349" s="5"/>
      <c r="T349" s="5"/>
      <c r="U349" s="5"/>
      <c r="V349" s="5"/>
      <c r="W349" s="5"/>
      <c r="X349" s="5"/>
      <c r="Y349" s="5"/>
      <c r="Z349" s="5"/>
      <c r="AA349" s="5"/>
      <c r="AB349" s="5"/>
      <c r="AC349" s="5"/>
      <c r="AD349" s="5"/>
      <c r="AE349" s="5"/>
    </row>
    <row r="350" ht="15.75" customHeight="1">
      <c r="A350" s="5"/>
      <c r="B350" s="5"/>
      <c r="C350" s="5"/>
      <c r="D350" s="5"/>
      <c r="E350" s="5"/>
      <c r="F350" s="5"/>
      <c r="G350" s="5"/>
      <c r="H350" s="5"/>
      <c r="I350" s="5"/>
      <c r="J350" s="5"/>
      <c r="K350" s="5"/>
      <c r="L350" s="5"/>
      <c r="M350" s="5"/>
      <c r="N350" s="5"/>
      <c r="O350" s="5"/>
      <c r="P350" s="5"/>
      <c r="Q350" s="5"/>
      <c r="R350" s="5"/>
      <c r="S350" s="5"/>
      <c r="T350" s="5"/>
      <c r="U350" s="5"/>
      <c r="V350" s="5"/>
      <c r="W350" s="5"/>
      <c r="X350" s="5"/>
      <c r="Y350" s="5"/>
      <c r="Z350" s="5"/>
      <c r="AA350" s="5"/>
      <c r="AB350" s="5"/>
      <c r="AC350" s="5"/>
      <c r="AD350" s="5"/>
      <c r="AE350" s="5"/>
    </row>
    <row r="351" ht="15.75" customHeight="1">
      <c r="A351" s="5"/>
      <c r="B351" s="5"/>
      <c r="C351" s="5"/>
      <c r="D351" s="5"/>
      <c r="E351" s="5"/>
      <c r="F351" s="5"/>
      <c r="G351" s="5"/>
      <c r="H351" s="5"/>
      <c r="I351" s="5"/>
      <c r="J351" s="5"/>
      <c r="K351" s="5"/>
      <c r="L351" s="5"/>
      <c r="M351" s="5"/>
      <c r="N351" s="5"/>
      <c r="O351" s="5"/>
      <c r="P351" s="5"/>
      <c r="Q351" s="5"/>
      <c r="R351" s="5"/>
      <c r="S351" s="5"/>
      <c r="T351" s="5"/>
      <c r="U351" s="5"/>
      <c r="V351" s="5"/>
      <c r="W351" s="5"/>
      <c r="X351" s="5"/>
      <c r="Y351" s="5"/>
      <c r="Z351" s="5"/>
      <c r="AA351" s="5"/>
      <c r="AB351" s="5"/>
      <c r="AC351" s="5"/>
      <c r="AD351" s="5"/>
      <c r="AE351" s="5"/>
    </row>
    <row r="352" ht="15.75" customHeight="1">
      <c r="A352" s="5"/>
      <c r="B352" s="5"/>
      <c r="C352" s="5"/>
      <c r="D352" s="5"/>
      <c r="E352" s="5"/>
      <c r="F352" s="5"/>
      <c r="G352" s="5"/>
      <c r="H352" s="5"/>
      <c r="I352" s="5"/>
      <c r="J352" s="5"/>
      <c r="K352" s="5"/>
      <c r="L352" s="5"/>
      <c r="M352" s="5"/>
      <c r="N352" s="5"/>
      <c r="O352" s="5"/>
      <c r="P352" s="5"/>
      <c r="Q352" s="5"/>
      <c r="R352" s="5"/>
      <c r="S352" s="5"/>
      <c r="T352" s="5"/>
      <c r="U352" s="5"/>
      <c r="V352" s="5"/>
      <c r="W352" s="5"/>
      <c r="X352" s="5"/>
      <c r="Y352" s="5"/>
      <c r="Z352" s="5"/>
      <c r="AA352" s="5"/>
      <c r="AB352" s="5"/>
      <c r="AC352" s="5"/>
      <c r="AD352" s="5"/>
      <c r="AE352" s="5"/>
    </row>
    <row r="353" ht="15.75" customHeight="1">
      <c r="A353" s="5"/>
      <c r="B353" s="5"/>
      <c r="C353" s="5"/>
      <c r="D353" s="5"/>
      <c r="E353" s="5"/>
      <c r="F353" s="5"/>
      <c r="G353" s="5"/>
      <c r="H353" s="5"/>
      <c r="I353" s="5"/>
      <c r="J353" s="5"/>
      <c r="K353" s="5"/>
      <c r="L353" s="5"/>
      <c r="M353" s="5"/>
      <c r="N353" s="5"/>
      <c r="O353" s="5"/>
      <c r="P353" s="5"/>
      <c r="Q353" s="5"/>
      <c r="R353" s="5"/>
      <c r="S353" s="5"/>
      <c r="T353" s="5"/>
      <c r="U353" s="5"/>
      <c r="V353" s="5"/>
      <c r="W353" s="5"/>
      <c r="X353" s="5"/>
      <c r="Y353" s="5"/>
      <c r="Z353" s="5"/>
      <c r="AA353" s="5"/>
      <c r="AB353" s="5"/>
      <c r="AC353" s="5"/>
      <c r="AD353" s="5"/>
      <c r="AE353" s="5"/>
    </row>
    <row r="354" ht="15.75" customHeight="1">
      <c r="A354" s="5"/>
      <c r="B354" s="5"/>
      <c r="C354" s="5"/>
      <c r="D354" s="5"/>
      <c r="E354" s="5"/>
      <c r="F354" s="5"/>
      <c r="G354" s="5"/>
      <c r="H354" s="5"/>
      <c r="I354" s="5"/>
      <c r="J354" s="5"/>
      <c r="K354" s="5"/>
      <c r="L354" s="5"/>
      <c r="M354" s="5"/>
      <c r="N354" s="5"/>
      <c r="O354" s="5"/>
      <c r="P354" s="5"/>
      <c r="Q354" s="5"/>
      <c r="R354" s="5"/>
      <c r="S354" s="5"/>
      <c r="T354" s="5"/>
      <c r="U354" s="5"/>
      <c r="V354" s="5"/>
      <c r="W354" s="5"/>
      <c r="X354" s="5"/>
      <c r="Y354" s="5"/>
      <c r="Z354" s="5"/>
      <c r="AA354" s="5"/>
      <c r="AB354" s="5"/>
      <c r="AC354" s="5"/>
      <c r="AD354" s="5"/>
      <c r="AE354" s="5"/>
    </row>
    <row r="355" ht="15.75" customHeight="1">
      <c r="A355" s="5"/>
      <c r="B355" s="5"/>
      <c r="C355" s="5"/>
      <c r="D355" s="5"/>
      <c r="E355" s="5"/>
      <c r="F355" s="5"/>
      <c r="G355" s="5"/>
      <c r="H355" s="5"/>
      <c r="I355" s="5"/>
      <c r="J355" s="5"/>
      <c r="K355" s="5"/>
      <c r="L355" s="5"/>
      <c r="M355" s="5"/>
      <c r="N355" s="5"/>
      <c r="O355" s="5"/>
      <c r="P355" s="5"/>
      <c r="Q355" s="5"/>
      <c r="R355" s="5"/>
      <c r="S355" s="5"/>
      <c r="T355" s="5"/>
      <c r="U355" s="5"/>
      <c r="V355" s="5"/>
      <c r="W355" s="5"/>
      <c r="X355" s="5"/>
      <c r="Y355" s="5"/>
      <c r="Z355" s="5"/>
      <c r="AA355" s="5"/>
      <c r="AB355" s="5"/>
      <c r="AC355" s="5"/>
      <c r="AD355" s="5"/>
      <c r="AE355" s="5"/>
    </row>
    <row r="356" ht="15.75" customHeight="1">
      <c r="A356" s="5"/>
      <c r="B356" s="5"/>
      <c r="C356" s="5"/>
      <c r="D356" s="5"/>
      <c r="E356" s="5"/>
      <c r="F356" s="5"/>
      <c r="G356" s="5"/>
      <c r="H356" s="5"/>
      <c r="I356" s="5"/>
      <c r="J356" s="5"/>
      <c r="K356" s="5"/>
      <c r="L356" s="5"/>
      <c r="M356" s="5"/>
      <c r="N356" s="5"/>
      <c r="O356" s="5"/>
      <c r="P356" s="5"/>
      <c r="Q356" s="5"/>
      <c r="R356" s="5"/>
      <c r="S356" s="5"/>
      <c r="T356" s="5"/>
      <c r="U356" s="5"/>
      <c r="V356" s="5"/>
      <c r="W356" s="5"/>
      <c r="X356" s="5"/>
      <c r="Y356" s="5"/>
      <c r="Z356" s="5"/>
      <c r="AA356" s="5"/>
      <c r="AB356" s="5"/>
      <c r="AC356" s="5"/>
      <c r="AD356" s="5"/>
      <c r="AE356" s="5"/>
    </row>
    <row r="357" ht="15.75" customHeight="1">
      <c r="A357" s="5"/>
      <c r="B357" s="5"/>
      <c r="C357" s="5"/>
      <c r="D357" s="5"/>
      <c r="E357" s="5"/>
      <c r="F357" s="5"/>
      <c r="G357" s="5"/>
      <c r="H357" s="5"/>
      <c r="I357" s="5"/>
      <c r="J357" s="5"/>
      <c r="K357" s="5"/>
      <c r="L357" s="5"/>
      <c r="M357" s="5"/>
      <c r="N357" s="5"/>
      <c r="O357" s="5"/>
      <c r="P357" s="5"/>
      <c r="Q357" s="5"/>
      <c r="R357" s="5"/>
      <c r="S357" s="5"/>
      <c r="T357" s="5"/>
      <c r="U357" s="5"/>
      <c r="V357" s="5"/>
      <c r="W357" s="5"/>
      <c r="X357" s="5"/>
      <c r="Y357" s="5"/>
      <c r="Z357" s="5"/>
      <c r="AA357" s="5"/>
      <c r="AB357" s="5"/>
      <c r="AC357" s="5"/>
      <c r="AD357" s="5"/>
      <c r="AE357" s="5"/>
    </row>
    <row r="358" ht="15.75" customHeight="1">
      <c r="A358" s="5"/>
      <c r="B358" s="5"/>
      <c r="C358" s="5"/>
      <c r="D358" s="5"/>
      <c r="E358" s="5"/>
      <c r="F358" s="5"/>
      <c r="G358" s="5"/>
      <c r="H358" s="5"/>
      <c r="I358" s="5"/>
      <c r="J358" s="5"/>
      <c r="K358" s="5"/>
      <c r="L358" s="5"/>
      <c r="M358" s="5"/>
      <c r="N358" s="5"/>
      <c r="O358" s="5"/>
      <c r="P358" s="5"/>
      <c r="Q358" s="5"/>
      <c r="R358" s="5"/>
      <c r="S358" s="5"/>
      <c r="T358" s="5"/>
      <c r="U358" s="5"/>
      <c r="V358" s="5"/>
      <c r="W358" s="5"/>
      <c r="X358" s="5"/>
      <c r="Y358" s="5"/>
      <c r="Z358" s="5"/>
      <c r="AA358" s="5"/>
      <c r="AB358" s="5"/>
      <c r="AC358" s="5"/>
      <c r="AD358" s="5"/>
      <c r="AE358" s="5"/>
    </row>
    <row r="359" ht="15.75" customHeight="1">
      <c r="A359" s="5"/>
      <c r="B359" s="5"/>
      <c r="C359" s="5"/>
      <c r="D359" s="5"/>
      <c r="E359" s="5"/>
      <c r="F359" s="5"/>
      <c r="G359" s="5"/>
      <c r="H359" s="5"/>
      <c r="I359" s="5"/>
      <c r="J359" s="5"/>
      <c r="K359" s="5"/>
      <c r="L359" s="5"/>
      <c r="M359" s="5"/>
      <c r="N359" s="5"/>
      <c r="O359" s="5"/>
      <c r="P359" s="5"/>
      <c r="Q359" s="5"/>
      <c r="R359" s="5"/>
      <c r="S359" s="5"/>
      <c r="T359" s="5"/>
      <c r="U359" s="5"/>
      <c r="V359" s="5"/>
      <c r="W359" s="5"/>
      <c r="X359" s="5"/>
      <c r="Y359" s="5"/>
      <c r="Z359" s="5"/>
      <c r="AA359" s="5"/>
      <c r="AB359" s="5"/>
      <c r="AC359" s="5"/>
      <c r="AD359" s="5"/>
      <c r="AE359" s="5"/>
    </row>
    <row r="360" ht="15.75" customHeight="1">
      <c r="A360" s="5"/>
      <c r="B360" s="5"/>
      <c r="C360" s="5"/>
      <c r="D360" s="5"/>
      <c r="E360" s="5"/>
      <c r="F360" s="5"/>
      <c r="G360" s="5"/>
      <c r="H360" s="5"/>
      <c r="I360" s="5"/>
      <c r="J360" s="5"/>
      <c r="K360" s="5"/>
      <c r="L360" s="5"/>
      <c r="M360" s="5"/>
      <c r="N360" s="5"/>
      <c r="O360" s="5"/>
      <c r="P360" s="5"/>
      <c r="Q360" s="5"/>
      <c r="R360" s="5"/>
      <c r="S360" s="5"/>
      <c r="T360" s="5"/>
      <c r="U360" s="5"/>
      <c r="V360" s="5"/>
      <c r="W360" s="5"/>
      <c r="X360" s="5"/>
      <c r="Y360" s="5"/>
      <c r="Z360" s="5"/>
      <c r="AA360" s="5"/>
      <c r="AB360" s="5"/>
      <c r="AC360" s="5"/>
      <c r="AD360" s="5"/>
      <c r="AE360" s="5"/>
    </row>
    <row r="361" ht="15.75" customHeight="1">
      <c r="A361" s="5"/>
      <c r="B361" s="5"/>
      <c r="C361" s="5"/>
      <c r="D361" s="5"/>
      <c r="E361" s="5"/>
      <c r="F361" s="5"/>
      <c r="G361" s="5"/>
      <c r="H361" s="5"/>
      <c r="I361" s="5"/>
      <c r="J361" s="5"/>
      <c r="K361" s="5"/>
      <c r="L361" s="5"/>
      <c r="M361" s="5"/>
      <c r="N361" s="5"/>
      <c r="O361" s="5"/>
      <c r="P361" s="5"/>
      <c r="Q361" s="5"/>
      <c r="R361" s="5"/>
      <c r="S361" s="5"/>
      <c r="T361" s="5"/>
      <c r="U361" s="5"/>
      <c r="V361" s="5"/>
      <c r="W361" s="5"/>
      <c r="X361" s="5"/>
      <c r="Y361" s="5"/>
      <c r="Z361" s="5"/>
      <c r="AA361" s="5"/>
      <c r="AB361" s="5"/>
      <c r="AC361" s="5"/>
      <c r="AD361" s="5"/>
      <c r="AE361" s="5"/>
    </row>
    <row r="362" ht="15.75" customHeight="1">
      <c r="A362" s="5"/>
      <c r="B362" s="5"/>
      <c r="C362" s="5"/>
      <c r="D362" s="5"/>
      <c r="E362" s="5"/>
      <c r="F362" s="5"/>
      <c r="G362" s="5"/>
      <c r="H362" s="5"/>
      <c r="I362" s="5"/>
      <c r="J362" s="5"/>
      <c r="K362" s="5"/>
      <c r="L362" s="5"/>
      <c r="M362" s="5"/>
      <c r="N362" s="5"/>
      <c r="O362" s="5"/>
      <c r="P362" s="5"/>
      <c r="Q362" s="5"/>
      <c r="R362" s="5"/>
      <c r="S362" s="5"/>
      <c r="T362" s="5"/>
      <c r="U362" s="5"/>
      <c r="V362" s="5"/>
      <c r="W362" s="5"/>
      <c r="X362" s="5"/>
      <c r="Y362" s="5"/>
      <c r="Z362" s="5"/>
      <c r="AA362" s="5"/>
      <c r="AB362" s="5"/>
      <c r="AC362" s="5"/>
      <c r="AD362" s="5"/>
      <c r="AE362" s="5"/>
    </row>
    <row r="363" ht="15.75" customHeight="1">
      <c r="A363" s="5"/>
      <c r="B363" s="5"/>
      <c r="C363" s="5"/>
      <c r="D363" s="5"/>
      <c r="E363" s="5"/>
      <c r="F363" s="5"/>
      <c r="G363" s="5"/>
      <c r="H363" s="5"/>
      <c r="I363" s="5"/>
      <c r="J363" s="5"/>
      <c r="K363" s="5"/>
      <c r="L363" s="5"/>
      <c r="M363" s="5"/>
      <c r="N363" s="5"/>
      <c r="O363" s="5"/>
      <c r="P363" s="5"/>
      <c r="Q363" s="5"/>
      <c r="R363" s="5"/>
      <c r="S363" s="5"/>
      <c r="T363" s="5"/>
      <c r="U363" s="5"/>
      <c r="V363" s="5"/>
      <c r="W363" s="5"/>
      <c r="X363" s="5"/>
      <c r="Y363" s="5"/>
      <c r="Z363" s="5"/>
      <c r="AA363" s="5"/>
      <c r="AB363" s="5"/>
      <c r="AC363" s="5"/>
      <c r="AD363" s="5"/>
      <c r="AE363" s="5"/>
    </row>
    <row r="364" ht="15.75" customHeight="1">
      <c r="A364" s="5"/>
      <c r="B364" s="5"/>
      <c r="C364" s="5"/>
      <c r="D364" s="5"/>
      <c r="E364" s="5"/>
      <c r="F364" s="5"/>
      <c r="G364" s="5"/>
      <c r="H364" s="5"/>
      <c r="I364" s="5"/>
      <c r="J364" s="5"/>
      <c r="K364" s="5"/>
      <c r="L364" s="5"/>
      <c r="M364" s="5"/>
      <c r="N364" s="5"/>
      <c r="O364" s="5"/>
      <c r="P364" s="5"/>
      <c r="Q364" s="5"/>
      <c r="R364" s="5"/>
      <c r="S364" s="5"/>
      <c r="T364" s="5"/>
      <c r="U364" s="5"/>
      <c r="V364" s="5"/>
      <c r="W364" s="5"/>
      <c r="X364" s="5"/>
      <c r="Y364" s="5"/>
      <c r="Z364" s="5"/>
      <c r="AA364" s="5"/>
      <c r="AB364" s="5"/>
      <c r="AC364" s="5"/>
      <c r="AD364" s="5"/>
      <c r="AE364" s="5"/>
    </row>
    <row r="365" ht="15.75" customHeight="1">
      <c r="A365" s="5"/>
      <c r="B365" s="5"/>
      <c r="C365" s="5"/>
      <c r="D365" s="5"/>
      <c r="E365" s="5"/>
      <c r="F365" s="5"/>
      <c r="G365" s="5"/>
      <c r="H365" s="5"/>
      <c r="I365" s="5"/>
      <c r="J365" s="5"/>
      <c r="K365" s="5"/>
      <c r="L365" s="5"/>
      <c r="M365" s="5"/>
      <c r="N365" s="5"/>
      <c r="O365" s="5"/>
      <c r="P365" s="5"/>
      <c r="Q365" s="5"/>
      <c r="R365" s="5"/>
      <c r="S365" s="5"/>
      <c r="T365" s="5"/>
      <c r="U365" s="5"/>
      <c r="V365" s="5"/>
      <c r="W365" s="5"/>
      <c r="X365" s="5"/>
      <c r="Y365" s="5"/>
      <c r="Z365" s="5"/>
      <c r="AA365" s="5"/>
      <c r="AB365" s="5"/>
      <c r="AC365" s="5"/>
      <c r="AD365" s="5"/>
      <c r="AE365" s="5"/>
    </row>
    <row r="366" ht="15.75" customHeight="1">
      <c r="A366" s="5"/>
      <c r="B366" s="5"/>
      <c r="C366" s="5"/>
      <c r="D366" s="5"/>
      <c r="E366" s="5"/>
      <c r="F366" s="5"/>
      <c r="G366" s="5"/>
      <c r="H366" s="5"/>
      <c r="I366" s="5"/>
      <c r="J366" s="5"/>
      <c r="K366" s="5"/>
      <c r="L366" s="5"/>
      <c r="M366" s="5"/>
      <c r="N366" s="5"/>
      <c r="O366" s="5"/>
      <c r="P366" s="5"/>
      <c r="Q366" s="5"/>
      <c r="R366" s="5"/>
      <c r="S366" s="5"/>
      <c r="T366" s="5"/>
      <c r="U366" s="5"/>
      <c r="V366" s="5"/>
      <c r="W366" s="5"/>
      <c r="X366" s="5"/>
      <c r="Y366" s="5"/>
      <c r="Z366" s="5"/>
      <c r="AA366" s="5"/>
      <c r="AB366" s="5"/>
      <c r="AC366" s="5"/>
      <c r="AD366" s="5"/>
      <c r="AE366" s="5"/>
    </row>
    <row r="367" ht="15.75" customHeight="1">
      <c r="A367" s="5"/>
      <c r="B367" s="5"/>
      <c r="C367" s="5"/>
      <c r="D367" s="5"/>
      <c r="E367" s="5"/>
      <c r="F367" s="5"/>
      <c r="G367" s="5"/>
      <c r="H367" s="5"/>
      <c r="I367" s="5"/>
      <c r="J367" s="5"/>
      <c r="K367" s="5"/>
      <c r="L367" s="5"/>
      <c r="M367" s="5"/>
      <c r="N367" s="5"/>
      <c r="O367" s="5"/>
      <c r="P367" s="5"/>
      <c r="Q367" s="5"/>
      <c r="R367" s="5"/>
      <c r="S367" s="5"/>
      <c r="T367" s="5"/>
      <c r="U367" s="5"/>
      <c r="V367" s="5"/>
      <c r="W367" s="5"/>
      <c r="X367" s="5"/>
      <c r="Y367" s="5"/>
      <c r="Z367" s="5"/>
      <c r="AA367" s="5"/>
      <c r="AB367" s="5"/>
      <c r="AC367" s="5"/>
      <c r="AD367" s="5"/>
      <c r="AE367" s="5"/>
    </row>
    <row r="368" ht="15.75" customHeight="1">
      <c r="A368" s="5"/>
      <c r="B368" s="5"/>
      <c r="C368" s="5"/>
      <c r="D368" s="5"/>
      <c r="E368" s="5"/>
      <c r="F368" s="5"/>
      <c r="G368" s="5"/>
      <c r="H368" s="5"/>
      <c r="I368" s="5"/>
      <c r="J368" s="5"/>
      <c r="K368" s="5"/>
      <c r="L368" s="5"/>
      <c r="M368" s="5"/>
      <c r="N368" s="5"/>
      <c r="O368" s="5"/>
      <c r="P368" s="5"/>
      <c r="Q368" s="5"/>
      <c r="R368" s="5"/>
      <c r="S368" s="5"/>
      <c r="T368" s="5"/>
      <c r="U368" s="5"/>
      <c r="V368" s="5"/>
      <c r="W368" s="5"/>
      <c r="X368" s="5"/>
      <c r="Y368" s="5"/>
      <c r="Z368" s="5"/>
      <c r="AA368" s="5"/>
      <c r="AB368" s="5"/>
      <c r="AC368" s="5"/>
      <c r="AD368" s="5"/>
      <c r="AE368" s="5"/>
    </row>
    <row r="369" ht="15.75" customHeight="1">
      <c r="A369" s="5"/>
      <c r="B369" s="5"/>
      <c r="C369" s="5"/>
      <c r="D369" s="5"/>
      <c r="E369" s="5"/>
      <c r="F369" s="5"/>
      <c r="G369" s="5"/>
      <c r="H369" s="5"/>
      <c r="I369" s="5"/>
      <c r="J369" s="5"/>
      <c r="K369" s="5"/>
      <c r="L369" s="5"/>
      <c r="M369" s="5"/>
      <c r="N369" s="5"/>
      <c r="O369" s="5"/>
      <c r="P369" s="5"/>
      <c r="Q369" s="5"/>
      <c r="R369" s="5"/>
      <c r="S369" s="5"/>
      <c r="T369" s="5"/>
      <c r="U369" s="5"/>
      <c r="V369" s="5"/>
      <c r="W369" s="5"/>
      <c r="X369" s="5"/>
      <c r="Y369" s="5"/>
      <c r="Z369" s="5"/>
      <c r="AA369" s="5"/>
      <c r="AB369" s="5"/>
      <c r="AC369" s="5"/>
      <c r="AD369" s="5"/>
      <c r="AE369" s="5"/>
    </row>
    <row r="370" ht="15.75" customHeight="1">
      <c r="A370" s="5"/>
      <c r="B370" s="5"/>
      <c r="C370" s="5"/>
      <c r="D370" s="5"/>
      <c r="E370" s="5"/>
      <c r="F370" s="5"/>
      <c r="G370" s="5"/>
      <c r="H370" s="5"/>
      <c r="I370" s="5"/>
      <c r="J370" s="5"/>
      <c r="K370" s="5"/>
      <c r="L370" s="5"/>
      <c r="M370" s="5"/>
      <c r="N370" s="5"/>
      <c r="O370" s="5"/>
      <c r="P370" s="5"/>
      <c r="Q370" s="5"/>
      <c r="R370" s="5"/>
      <c r="S370" s="5"/>
      <c r="T370" s="5"/>
      <c r="U370" s="5"/>
      <c r="V370" s="5"/>
      <c r="W370" s="5"/>
      <c r="X370" s="5"/>
      <c r="Y370" s="5"/>
      <c r="Z370" s="5"/>
      <c r="AA370" s="5"/>
      <c r="AB370" s="5"/>
      <c r="AC370" s="5"/>
      <c r="AD370" s="5"/>
      <c r="AE370" s="5"/>
    </row>
    <row r="371" ht="15.75" customHeight="1">
      <c r="A371" s="5"/>
      <c r="B371" s="5"/>
      <c r="C371" s="5"/>
      <c r="D371" s="5"/>
      <c r="E371" s="5"/>
      <c r="F371" s="5"/>
      <c r="G371" s="5"/>
      <c r="H371" s="5"/>
      <c r="I371" s="5"/>
      <c r="J371" s="5"/>
      <c r="K371" s="5"/>
      <c r="L371" s="5"/>
      <c r="M371" s="5"/>
      <c r="N371" s="5"/>
      <c r="O371" s="5"/>
      <c r="P371" s="5"/>
      <c r="Q371" s="5"/>
      <c r="R371" s="5"/>
      <c r="S371" s="5"/>
      <c r="T371" s="5"/>
      <c r="U371" s="5"/>
      <c r="V371" s="5"/>
      <c r="W371" s="5"/>
      <c r="X371" s="5"/>
      <c r="Y371" s="5"/>
      <c r="Z371" s="5"/>
      <c r="AA371" s="5"/>
      <c r="AB371" s="5"/>
      <c r="AC371" s="5"/>
      <c r="AD371" s="5"/>
      <c r="AE371" s="5"/>
    </row>
    <row r="372" ht="15.75" customHeight="1">
      <c r="A372" s="5"/>
      <c r="B372" s="5"/>
      <c r="C372" s="5"/>
      <c r="D372" s="5"/>
      <c r="E372" s="5"/>
      <c r="F372" s="5"/>
      <c r="G372" s="5"/>
      <c r="H372" s="5"/>
      <c r="I372" s="5"/>
      <c r="J372" s="5"/>
      <c r="K372" s="5"/>
      <c r="L372" s="5"/>
      <c r="M372" s="5"/>
      <c r="N372" s="5"/>
      <c r="O372" s="5"/>
      <c r="P372" s="5"/>
      <c r="Q372" s="5"/>
      <c r="R372" s="5"/>
      <c r="S372" s="5"/>
      <c r="T372" s="5"/>
      <c r="U372" s="5"/>
      <c r="V372" s="5"/>
      <c r="W372" s="5"/>
      <c r="X372" s="5"/>
      <c r="Y372" s="5"/>
      <c r="Z372" s="5"/>
      <c r="AA372" s="5"/>
      <c r="AB372" s="5"/>
      <c r="AC372" s="5"/>
      <c r="AD372" s="5"/>
      <c r="AE372" s="5"/>
    </row>
    <row r="373" ht="15.75" customHeight="1">
      <c r="A373" s="5"/>
      <c r="B373" s="5"/>
      <c r="C373" s="5"/>
      <c r="D373" s="5"/>
      <c r="E373" s="5"/>
      <c r="F373" s="5"/>
      <c r="G373" s="5"/>
      <c r="H373" s="5"/>
      <c r="I373" s="5"/>
      <c r="J373" s="5"/>
      <c r="K373" s="5"/>
      <c r="L373" s="5"/>
      <c r="M373" s="5"/>
      <c r="N373" s="5"/>
      <c r="O373" s="5"/>
      <c r="P373" s="5"/>
      <c r="Q373" s="5"/>
      <c r="R373" s="5"/>
      <c r="S373" s="5"/>
      <c r="T373" s="5"/>
      <c r="U373" s="5"/>
      <c r="V373" s="5"/>
      <c r="W373" s="5"/>
      <c r="X373" s="5"/>
      <c r="Y373" s="5"/>
      <c r="Z373" s="5"/>
      <c r="AA373" s="5"/>
      <c r="AB373" s="5"/>
      <c r="AC373" s="5"/>
      <c r="AD373" s="5"/>
      <c r="AE373" s="5"/>
    </row>
    <row r="374" ht="15.75" customHeight="1">
      <c r="A374" s="5"/>
      <c r="B374" s="5"/>
      <c r="C374" s="5"/>
      <c r="D374" s="5"/>
      <c r="E374" s="5"/>
      <c r="F374" s="5"/>
      <c r="G374" s="5"/>
      <c r="H374" s="5"/>
      <c r="I374" s="5"/>
      <c r="J374" s="5"/>
      <c r="K374" s="5"/>
      <c r="L374" s="5"/>
      <c r="M374" s="5"/>
      <c r="N374" s="5"/>
      <c r="O374" s="5"/>
      <c r="P374" s="5"/>
      <c r="Q374" s="5"/>
      <c r="R374" s="5"/>
      <c r="S374" s="5"/>
      <c r="T374" s="5"/>
      <c r="U374" s="5"/>
      <c r="V374" s="5"/>
      <c r="W374" s="5"/>
      <c r="X374" s="5"/>
      <c r="Y374" s="5"/>
      <c r="Z374" s="5"/>
      <c r="AA374" s="5"/>
      <c r="AB374" s="5"/>
      <c r="AC374" s="5"/>
      <c r="AD374" s="5"/>
      <c r="AE374" s="5"/>
    </row>
    <row r="375" ht="15.75" customHeight="1">
      <c r="A375" s="5"/>
      <c r="B375" s="5"/>
      <c r="C375" s="5"/>
      <c r="D375" s="5"/>
      <c r="E375" s="5"/>
      <c r="F375" s="5"/>
      <c r="G375" s="5"/>
      <c r="H375" s="5"/>
      <c r="I375" s="5"/>
      <c r="J375" s="5"/>
      <c r="K375" s="5"/>
      <c r="L375" s="5"/>
      <c r="M375" s="5"/>
      <c r="N375" s="5"/>
      <c r="O375" s="5"/>
      <c r="P375" s="5"/>
      <c r="Q375" s="5"/>
      <c r="R375" s="5"/>
      <c r="S375" s="5"/>
      <c r="T375" s="5"/>
      <c r="U375" s="5"/>
      <c r="V375" s="5"/>
      <c r="W375" s="5"/>
      <c r="X375" s="5"/>
      <c r="Y375" s="5"/>
      <c r="Z375" s="5"/>
      <c r="AA375" s="5"/>
      <c r="AB375" s="5"/>
      <c r="AC375" s="5"/>
      <c r="AD375" s="5"/>
      <c r="AE375" s="5"/>
    </row>
    <row r="376" ht="15.75" customHeight="1">
      <c r="A376" s="5"/>
      <c r="B376" s="5"/>
      <c r="C376" s="5"/>
      <c r="D376" s="5"/>
      <c r="E376" s="5"/>
      <c r="F376" s="5"/>
      <c r="G376" s="5"/>
      <c r="H376" s="5"/>
      <c r="I376" s="5"/>
      <c r="J376" s="5"/>
      <c r="K376" s="5"/>
      <c r="L376" s="5"/>
      <c r="M376" s="5"/>
      <c r="N376" s="5"/>
      <c r="O376" s="5"/>
      <c r="P376" s="5"/>
      <c r="Q376" s="5"/>
      <c r="R376" s="5"/>
      <c r="S376" s="5"/>
      <c r="T376" s="5"/>
      <c r="U376" s="5"/>
      <c r="V376" s="5"/>
      <c r="W376" s="5"/>
      <c r="X376" s="5"/>
      <c r="Y376" s="5"/>
      <c r="Z376" s="5"/>
      <c r="AA376" s="5"/>
      <c r="AB376" s="5"/>
      <c r="AC376" s="5"/>
      <c r="AD376" s="5"/>
      <c r="AE376" s="5"/>
    </row>
    <row r="377" ht="15.75" customHeight="1">
      <c r="A377" s="5"/>
      <c r="B377" s="5"/>
      <c r="C377" s="5"/>
      <c r="D377" s="5"/>
      <c r="E377" s="5"/>
      <c r="F377" s="5"/>
      <c r="G377" s="5"/>
      <c r="H377" s="5"/>
      <c r="I377" s="5"/>
      <c r="J377" s="5"/>
      <c r="K377" s="5"/>
      <c r="L377" s="5"/>
      <c r="M377" s="5"/>
      <c r="N377" s="5"/>
      <c r="O377" s="5"/>
      <c r="P377" s="5"/>
      <c r="Q377" s="5"/>
      <c r="R377" s="5"/>
      <c r="S377" s="5"/>
      <c r="T377" s="5"/>
      <c r="U377" s="5"/>
      <c r="V377" s="5"/>
      <c r="W377" s="5"/>
      <c r="X377" s="5"/>
      <c r="Y377" s="5"/>
      <c r="Z377" s="5"/>
      <c r="AA377" s="5"/>
      <c r="AB377" s="5"/>
      <c r="AC377" s="5"/>
      <c r="AD377" s="5"/>
      <c r="AE377" s="5"/>
    </row>
    <row r="378" ht="15.75" customHeight="1">
      <c r="A378" s="5"/>
      <c r="B378" s="5"/>
      <c r="C378" s="5"/>
      <c r="D378" s="5"/>
      <c r="E378" s="5"/>
      <c r="F378" s="5"/>
      <c r="G378" s="5"/>
      <c r="H378" s="5"/>
      <c r="I378" s="5"/>
      <c r="J378" s="5"/>
      <c r="K378" s="5"/>
      <c r="L378" s="5"/>
      <c r="M378" s="5"/>
      <c r="N378" s="5"/>
      <c r="O378" s="5"/>
      <c r="P378" s="5"/>
      <c r="Q378" s="5"/>
      <c r="R378" s="5"/>
      <c r="S378" s="5"/>
      <c r="T378" s="5"/>
      <c r="U378" s="5"/>
      <c r="V378" s="5"/>
      <c r="W378" s="5"/>
      <c r="X378" s="5"/>
      <c r="Y378" s="5"/>
      <c r="Z378" s="5"/>
      <c r="AA378" s="5"/>
      <c r="AB378" s="5"/>
      <c r="AC378" s="5"/>
      <c r="AD378" s="5"/>
      <c r="AE378" s="5"/>
    </row>
    <row r="379" ht="15.75" customHeight="1">
      <c r="A379" s="5"/>
      <c r="B379" s="5"/>
      <c r="C379" s="5"/>
      <c r="D379" s="5"/>
      <c r="E379" s="5"/>
      <c r="F379" s="5"/>
      <c r="G379" s="5"/>
      <c r="H379" s="5"/>
      <c r="I379" s="5"/>
      <c r="J379" s="5"/>
      <c r="K379" s="5"/>
      <c r="L379" s="5"/>
      <c r="M379" s="5"/>
      <c r="N379" s="5"/>
      <c r="O379" s="5"/>
      <c r="P379" s="5"/>
      <c r="Q379" s="5"/>
      <c r="R379" s="5"/>
      <c r="S379" s="5"/>
      <c r="T379" s="5"/>
      <c r="U379" s="5"/>
      <c r="V379" s="5"/>
      <c r="W379" s="5"/>
      <c r="X379" s="5"/>
      <c r="Y379" s="5"/>
      <c r="Z379" s="5"/>
      <c r="AA379" s="5"/>
      <c r="AB379" s="5"/>
      <c r="AC379" s="5"/>
      <c r="AD379" s="5"/>
      <c r="AE379" s="5"/>
    </row>
    <row r="380" ht="15.75" customHeight="1">
      <c r="A380" s="5"/>
      <c r="B380" s="5"/>
      <c r="C380" s="5"/>
      <c r="D380" s="5"/>
      <c r="E380" s="5"/>
      <c r="F380" s="5"/>
      <c r="G380" s="5"/>
      <c r="H380" s="5"/>
      <c r="I380" s="5"/>
      <c r="J380" s="5"/>
      <c r="K380" s="5"/>
      <c r="L380" s="5"/>
      <c r="M380" s="5"/>
      <c r="N380" s="5"/>
      <c r="O380" s="5"/>
      <c r="P380" s="5"/>
      <c r="Q380" s="5"/>
      <c r="R380" s="5"/>
      <c r="S380" s="5"/>
      <c r="T380" s="5"/>
      <c r="U380" s="5"/>
      <c r="V380" s="5"/>
      <c r="W380" s="5"/>
      <c r="X380" s="5"/>
      <c r="Y380" s="5"/>
      <c r="Z380" s="5"/>
      <c r="AA380" s="5"/>
      <c r="AB380" s="5"/>
      <c r="AC380" s="5"/>
      <c r="AD380" s="5"/>
      <c r="AE380" s="5"/>
    </row>
    <row r="381" ht="15.75" customHeight="1">
      <c r="A381" s="5"/>
      <c r="B381" s="5"/>
      <c r="C381" s="5"/>
      <c r="D381" s="5"/>
      <c r="E381" s="5"/>
      <c r="F381" s="5"/>
      <c r="G381" s="5"/>
      <c r="H381" s="5"/>
      <c r="I381" s="5"/>
      <c r="J381" s="5"/>
      <c r="K381" s="5"/>
      <c r="L381" s="5"/>
      <c r="M381" s="5"/>
      <c r="N381" s="5"/>
      <c r="O381" s="5"/>
      <c r="P381" s="5"/>
      <c r="Q381" s="5"/>
      <c r="R381" s="5"/>
      <c r="S381" s="5"/>
      <c r="T381" s="5"/>
      <c r="U381" s="5"/>
      <c r="V381" s="5"/>
      <c r="W381" s="5"/>
      <c r="X381" s="5"/>
      <c r="Y381" s="5"/>
      <c r="Z381" s="5"/>
      <c r="AA381" s="5"/>
      <c r="AB381" s="5"/>
      <c r="AC381" s="5"/>
      <c r="AD381" s="5"/>
      <c r="AE381" s="5"/>
    </row>
    <row r="382" ht="15.75" customHeight="1">
      <c r="A382" s="5"/>
      <c r="B382" s="5"/>
      <c r="C382" s="5"/>
      <c r="D382" s="5"/>
      <c r="E382" s="5"/>
      <c r="F382" s="5"/>
      <c r="G382" s="5"/>
      <c r="H382" s="5"/>
      <c r="I382" s="5"/>
      <c r="J382" s="5"/>
      <c r="K382" s="5"/>
      <c r="L382" s="5"/>
      <c r="M382" s="5"/>
      <c r="N382" s="5"/>
      <c r="O382" s="5"/>
      <c r="P382" s="5"/>
      <c r="Q382" s="5"/>
      <c r="R382" s="5"/>
      <c r="S382" s="5"/>
      <c r="T382" s="5"/>
      <c r="U382" s="5"/>
      <c r="V382" s="5"/>
      <c r="W382" s="5"/>
      <c r="X382" s="5"/>
      <c r="Y382" s="5"/>
      <c r="Z382" s="5"/>
      <c r="AA382" s="5"/>
      <c r="AB382" s="5"/>
      <c r="AC382" s="5"/>
      <c r="AD382" s="5"/>
      <c r="AE382" s="5"/>
    </row>
    <row r="383" ht="15.75" customHeight="1">
      <c r="A383" s="5"/>
      <c r="B383" s="5"/>
      <c r="C383" s="5"/>
      <c r="D383" s="5"/>
      <c r="E383" s="5"/>
      <c r="F383" s="5"/>
      <c r="G383" s="5"/>
      <c r="H383" s="5"/>
      <c r="I383" s="5"/>
      <c r="J383" s="5"/>
      <c r="K383" s="5"/>
      <c r="L383" s="5"/>
      <c r="M383" s="5"/>
      <c r="N383" s="5"/>
      <c r="O383" s="5"/>
      <c r="P383" s="5"/>
      <c r="Q383" s="5"/>
      <c r="R383" s="5"/>
      <c r="S383" s="5"/>
      <c r="T383" s="5"/>
      <c r="U383" s="5"/>
      <c r="V383" s="5"/>
      <c r="W383" s="5"/>
      <c r="X383" s="5"/>
      <c r="Y383" s="5"/>
      <c r="Z383" s="5"/>
      <c r="AA383" s="5"/>
      <c r="AB383" s="5"/>
      <c r="AC383" s="5"/>
      <c r="AD383" s="5"/>
      <c r="AE383" s="5"/>
    </row>
    <row r="384" ht="15.75" customHeight="1">
      <c r="A384" s="5"/>
      <c r="B384" s="5"/>
      <c r="C384" s="5"/>
      <c r="D384" s="5"/>
      <c r="E384" s="5"/>
      <c r="F384" s="5"/>
      <c r="G384" s="5"/>
      <c r="H384" s="5"/>
      <c r="I384" s="5"/>
      <c r="J384" s="5"/>
      <c r="K384" s="5"/>
      <c r="L384" s="5"/>
      <c r="M384" s="5"/>
      <c r="N384" s="5"/>
      <c r="O384" s="5"/>
      <c r="P384" s="5"/>
      <c r="Q384" s="5"/>
      <c r="R384" s="5"/>
      <c r="S384" s="5"/>
      <c r="T384" s="5"/>
      <c r="U384" s="5"/>
      <c r="V384" s="5"/>
      <c r="W384" s="5"/>
      <c r="X384" s="5"/>
      <c r="Y384" s="5"/>
      <c r="Z384" s="5"/>
      <c r="AA384" s="5"/>
      <c r="AB384" s="5"/>
      <c r="AC384" s="5"/>
      <c r="AD384" s="5"/>
      <c r="AE384" s="5"/>
    </row>
    <row r="385" ht="15.75" customHeight="1">
      <c r="A385" s="5"/>
      <c r="B385" s="5"/>
      <c r="C385" s="5"/>
      <c r="D385" s="5"/>
      <c r="E385" s="5"/>
      <c r="F385" s="5"/>
      <c r="G385" s="5"/>
      <c r="H385" s="5"/>
      <c r="I385" s="5"/>
      <c r="J385" s="5"/>
      <c r="K385" s="5"/>
      <c r="L385" s="5"/>
      <c r="M385" s="5"/>
      <c r="N385" s="5"/>
      <c r="O385" s="5"/>
      <c r="P385" s="5"/>
      <c r="Q385" s="5"/>
      <c r="R385" s="5"/>
      <c r="S385" s="5"/>
      <c r="T385" s="5"/>
      <c r="U385" s="5"/>
      <c r="V385" s="5"/>
      <c r="W385" s="5"/>
      <c r="X385" s="5"/>
      <c r="Y385" s="5"/>
      <c r="Z385" s="5"/>
      <c r="AA385" s="5"/>
      <c r="AB385" s="5"/>
      <c r="AC385" s="5"/>
      <c r="AD385" s="5"/>
      <c r="AE385" s="5"/>
    </row>
    <row r="386" ht="15.75" customHeight="1">
      <c r="A386" s="5"/>
      <c r="B386" s="5"/>
      <c r="C386" s="5"/>
      <c r="D386" s="5"/>
      <c r="E386" s="5"/>
      <c r="F386" s="5"/>
      <c r="G386" s="5"/>
      <c r="H386" s="5"/>
      <c r="I386" s="5"/>
      <c r="J386" s="5"/>
      <c r="K386" s="5"/>
      <c r="L386" s="5"/>
      <c r="M386" s="5"/>
      <c r="N386" s="5"/>
      <c r="O386" s="5"/>
      <c r="P386" s="5"/>
      <c r="Q386" s="5"/>
      <c r="R386" s="5"/>
      <c r="S386" s="5"/>
      <c r="T386" s="5"/>
      <c r="U386" s="5"/>
      <c r="V386" s="5"/>
      <c r="W386" s="5"/>
      <c r="X386" s="5"/>
      <c r="Y386" s="5"/>
      <c r="Z386" s="5"/>
      <c r="AA386" s="5"/>
      <c r="AB386" s="5"/>
      <c r="AC386" s="5"/>
      <c r="AD386" s="5"/>
      <c r="AE386" s="5"/>
    </row>
    <row r="387" ht="15.75" customHeight="1">
      <c r="A387" s="5"/>
      <c r="B387" s="5"/>
      <c r="C387" s="5"/>
      <c r="D387" s="5"/>
      <c r="E387" s="5"/>
      <c r="F387" s="5"/>
      <c r="G387" s="5"/>
      <c r="H387" s="5"/>
      <c r="I387" s="5"/>
      <c r="J387" s="5"/>
      <c r="K387" s="5"/>
      <c r="L387" s="5"/>
      <c r="M387" s="5"/>
      <c r="N387" s="5"/>
      <c r="O387" s="5"/>
      <c r="P387" s="5"/>
      <c r="Q387" s="5"/>
      <c r="R387" s="5"/>
      <c r="S387" s="5"/>
      <c r="T387" s="5"/>
      <c r="U387" s="5"/>
      <c r="V387" s="5"/>
      <c r="W387" s="5"/>
      <c r="X387" s="5"/>
      <c r="Y387" s="5"/>
      <c r="Z387" s="5"/>
      <c r="AA387" s="5"/>
      <c r="AB387" s="5"/>
      <c r="AC387" s="5"/>
      <c r="AD387" s="5"/>
      <c r="AE387" s="5"/>
    </row>
    <row r="388" ht="15.75" customHeight="1">
      <c r="A388" s="5"/>
      <c r="B388" s="5"/>
      <c r="C388" s="5"/>
      <c r="D388" s="5"/>
      <c r="E388" s="5"/>
      <c r="F388" s="5"/>
      <c r="G388" s="5"/>
      <c r="H388" s="5"/>
      <c r="I388" s="5"/>
      <c r="J388" s="5"/>
      <c r="K388" s="5"/>
      <c r="L388" s="5"/>
      <c r="M388" s="5"/>
      <c r="N388" s="5"/>
      <c r="O388" s="5"/>
      <c r="P388" s="5"/>
      <c r="Q388" s="5"/>
      <c r="R388" s="5"/>
      <c r="S388" s="5"/>
      <c r="T388" s="5"/>
      <c r="U388" s="5"/>
      <c r="V388" s="5"/>
      <c r="W388" s="5"/>
      <c r="X388" s="5"/>
      <c r="Y388" s="5"/>
      <c r="Z388" s="5"/>
      <c r="AA388" s="5"/>
      <c r="AB388" s="5"/>
      <c r="AC388" s="5"/>
      <c r="AD388" s="5"/>
      <c r="AE388" s="5"/>
    </row>
    <row r="389" ht="15.75" customHeight="1">
      <c r="A389" s="5"/>
      <c r="B389" s="5"/>
      <c r="C389" s="5"/>
      <c r="D389" s="5"/>
      <c r="E389" s="5"/>
      <c r="F389" s="5"/>
      <c r="G389" s="5"/>
      <c r="H389" s="5"/>
      <c r="I389" s="5"/>
      <c r="J389" s="5"/>
      <c r="K389" s="5"/>
      <c r="L389" s="5"/>
      <c r="M389" s="5"/>
      <c r="N389" s="5"/>
      <c r="O389" s="5"/>
      <c r="P389" s="5"/>
      <c r="Q389" s="5"/>
      <c r="R389" s="5"/>
      <c r="S389" s="5"/>
      <c r="T389" s="5"/>
      <c r="U389" s="5"/>
      <c r="V389" s="5"/>
      <c r="W389" s="5"/>
      <c r="X389" s="5"/>
      <c r="Y389" s="5"/>
      <c r="Z389" s="5"/>
      <c r="AA389" s="5"/>
      <c r="AB389" s="5"/>
      <c r="AC389" s="5"/>
      <c r="AD389" s="5"/>
      <c r="AE389" s="5"/>
    </row>
    <row r="390" ht="15.75" customHeight="1">
      <c r="A390" s="5"/>
      <c r="B390" s="5"/>
      <c r="C390" s="5"/>
      <c r="D390" s="5"/>
      <c r="E390" s="5"/>
      <c r="F390" s="5"/>
      <c r="G390" s="5"/>
      <c r="H390" s="5"/>
      <c r="I390" s="5"/>
      <c r="J390" s="5"/>
      <c r="K390" s="5"/>
      <c r="L390" s="5"/>
      <c r="M390" s="5"/>
      <c r="N390" s="5"/>
      <c r="O390" s="5"/>
      <c r="P390" s="5"/>
      <c r="Q390" s="5"/>
      <c r="R390" s="5"/>
      <c r="S390" s="5"/>
      <c r="T390" s="5"/>
      <c r="U390" s="5"/>
      <c r="V390" s="5"/>
      <c r="W390" s="5"/>
      <c r="X390" s="5"/>
      <c r="Y390" s="5"/>
      <c r="Z390" s="5"/>
      <c r="AA390" s="5"/>
      <c r="AB390" s="5"/>
      <c r="AC390" s="5"/>
      <c r="AD390" s="5"/>
      <c r="AE390" s="5"/>
    </row>
    <row r="391" ht="15.75" customHeight="1">
      <c r="A391" s="5"/>
      <c r="B391" s="5"/>
      <c r="C391" s="5"/>
      <c r="D391" s="5"/>
      <c r="E391" s="5"/>
      <c r="F391" s="5"/>
      <c r="G391" s="5"/>
      <c r="H391" s="5"/>
      <c r="I391" s="5"/>
      <c r="J391" s="5"/>
      <c r="K391" s="5"/>
      <c r="L391" s="5"/>
      <c r="M391" s="5"/>
      <c r="N391" s="5"/>
      <c r="O391" s="5"/>
      <c r="P391" s="5"/>
      <c r="Q391" s="5"/>
      <c r="R391" s="5"/>
      <c r="S391" s="5"/>
      <c r="T391" s="5"/>
      <c r="U391" s="5"/>
      <c r="V391" s="5"/>
      <c r="W391" s="5"/>
      <c r="X391" s="5"/>
      <c r="Y391" s="5"/>
      <c r="Z391" s="5"/>
      <c r="AA391" s="5"/>
      <c r="AB391" s="5"/>
      <c r="AC391" s="5"/>
      <c r="AD391" s="5"/>
      <c r="AE391" s="5"/>
    </row>
    <row r="392" ht="15.75" customHeight="1">
      <c r="A392" s="5"/>
      <c r="B392" s="5"/>
      <c r="C392" s="5"/>
      <c r="D392" s="5"/>
      <c r="E392" s="5"/>
      <c r="F392" s="5"/>
      <c r="G392" s="5"/>
      <c r="H392" s="5"/>
      <c r="I392" s="5"/>
      <c r="J392" s="5"/>
      <c r="K392" s="5"/>
      <c r="L392" s="5"/>
      <c r="M392" s="5"/>
      <c r="N392" s="5"/>
      <c r="O392" s="5"/>
      <c r="P392" s="5"/>
      <c r="Q392" s="5"/>
      <c r="R392" s="5"/>
      <c r="S392" s="5"/>
      <c r="T392" s="5"/>
      <c r="U392" s="5"/>
      <c r="V392" s="5"/>
      <c r="W392" s="5"/>
      <c r="X392" s="5"/>
      <c r="Y392" s="5"/>
      <c r="Z392" s="5"/>
      <c r="AA392" s="5"/>
      <c r="AB392" s="5"/>
      <c r="AC392" s="5"/>
      <c r="AD392" s="5"/>
      <c r="AE392" s="5"/>
    </row>
    <row r="393" ht="15.75" customHeight="1">
      <c r="A393" s="5"/>
      <c r="B393" s="5"/>
      <c r="C393" s="5"/>
      <c r="D393" s="5"/>
      <c r="E393" s="5"/>
      <c r="F393" s="5"/>
      <c r="G393" s="5"/>
      <c r="H393" s="5"/>
      <c r="I393" s="5"/>
      <c r="J393" s="5"/>
      <c r="K393" s="5"/>
      <c r="L393" s="5"/>
      <c r="M393" s="5"/>
      <c r="N393" s="5"/>
      <c r="O393" s="5"/>
      <c r="P393" s="5"/>
      <c r="Q393" s="5"/>
      <c r="R393" s="5"/>
      <c r="S393" s="5"/>
      <c r="T393" s="5"/>
      <c r="U393" s="5"/>
      <c r="V393" s="5"/>
      <c r="W393" s="5"/>
      <c r="X393" s="5"/>
      <c r="Y393" s="5"/>
      <c r="Z393" s="5"/>
      <c r="AA393" s="5"/>
      <c r="AB393" s="5"/>
      <c r="AC393" s="5"/>
      <c r="AD393" s="5"/>
      <c r="AE393" s="5"/>
    </row>
    <row r="394" ht="15.75" customHeight="1">
      <c r="A394" s="5"/>
      <c r="B394" s="5"/>
      <c r="C394" s="5"/>
      <c r="D394" s="5"/>
      <c r="E394" s="5"/>
      <c r="F394" s="5"/>
      <c r="G394" s="5"/>
      <c r="H394" s="5"/>
      <c r="I394" s="5"/>
      <c r="J394" s="5"/>
      <c r="K394" s="5"/>
      <c r="L394" s="5"/>
      <c r="M394" s="5"/>
      <c r="N394" s="5"/>
      <c r="O394" s="5"/>
      <c r="P394" s="5"/>
      <c r="Q394" s="5"/>
      <c r="R394" s="5"/>
      <c r="S394" s="5"/>
      <c r="T394" s="5"/>
      <c r="U394" s="5"/>
      <c r="V394" s="5"/>
      <c r="W394" s="5"/>
      <c r="X394" s="5"/>
      <c r="Y394" s="5"/>
      <c r="Z394" s="5"/>
      <c r="AA394" s="5"/>
      <c r="AB394" s="5"/>
      <c r="AC394" s="5"/>
      <c r="AD394" s="5"/>
      <c r="AE394" s="5"/>
    </row>
    <row r="395" ht="15.75" customHeight="1">
      <c r="A395" s="5"/>
      <c r="B395" s="5"/>
      <c r="C395" s="5"/>
      <c r="D395" s="5"/>
      <c r="E395" s="5"/>
      <c r="F395" s="5"/>
      <c r="G395" s="5"/>
      <c r="H395" s="5"/>
      <c r="I395" s="5"/>
      <c r="J395" s="5"/>
      <c r="K395" s="5"/>
      <c r="L395" s="5"/>
      <c r="M395" s="5"/>
      <c r="N395" s="5"/>
      <c r="O395" s="5"/>
      <c r="P395" s="5"/>
      <c r="Q395" s="5"/>
      <c r="R395" s="5"/>
      <c r="S395" s="5"/>
      <c r="T395" s="5"/>
      <c r="U395" s="5"/>
      <c r="V395" s="5"/>
      <c r="W395" s="5"/>
      <c r="X395" s="5"/>
      <c r="Y395" s="5"/>
      <c r="Z395" s="5"/>
      <c r="AA395" s="5"/>
      <c r="AB395" s="5"/>
      <c r="AC395" s="5"/>
      <c r="AD395" s="5"/>
      <c r="AE395" s="5"/>
    </row>
    <row r="396" ht="15.75" customHeight="1">
      <c r="A396" s="5"/>
      <c r="B396" s="5"/>
      <c r="C396" s="5"/>
      <c r="D396" s="5"/>
      <c r="E396" s="5"/>
      <c r="F396" s="5"/>
      <c r="G396" s="5"/>
      <c r="H396" s="5"/>
      <c r="I396" s="5"/>
      <c r="J396" s="5"/>
      <c r="K396" s="5"/>
      <c r="L396" s="5"/>
      <c r="M396" s="5"/>
      <c r="N396" s="5"/>
      <c r="O396" s="5"/>
      <c r="P396" s="5"/>
      <c r="Q396" s="5"/>
      <c r="R396" s="5"/>
      <c r="S396" s="5"/>
      <c r="T396" s="5"/>
      <c r="U396" s="5"/>
      <c r="V396" s="5"/>
      <c r="W396" s="5"/>
      <c r="X396" s="5"/>
      <c r="Y396" s="5"/>
      <c r="Z396" s="5"/>
      <c r="AA396" s="5"/>
      <c r="AB396" s="5"/>
      <c r="AC396" s="5"/>
      <c r="AD396" s="5"/>
      <c r="AE396" s="5"/>
    </row>
    <row r="397" ht="15.75" customHeight="1">
      <c r="A397" s="5"/>
      <c r="B397" s="5"/>
      <c r="C397" s="5"/>
      <c r="D397" s="5"/>
      <c r="E397" s="5"/>
      <c r="F397" s="5"/>
      <c r="G397" s="5"/>
      <c r="H397" s="5"/>
      <c r="I397" s="5"/>
      <c r="J397" s="5"/>
      <c r="K397" s="5"/>
      <c r="L397" s="5"/>
      <c r="M397" s="5"/>
      <c r="N397" s="5"/>
      <c r="O397" s="5"/>
      <c r="P397" s="5"/>
      <c r="Q397" s="5"/>
      <c r="R397" s="5"/>
      <c r="S397" s="5"/>
      <c r="T397" s="5"/>
      <c r="U397" s="5"/>
      <c r="V397" s="5"/>
      <c r="W397" s="5"/>
      <c r="X397" s="5"/>
      <c r="Y397" s="5"/>
      <c r="Z397" s="5"/>
      <c r="AA397" s="5"/>
      <c r="AB397" s="5"/>
      <c r="AC397" s="5"/>
      <c r="AD397" s="5"/>
      <c r="AE397" s="5"/>
    </row>
    <row r="398" ht="15.75" customHeight="1">
      <c r="A398" s="5"/>
      <c r="B398" s="5"/>
      <c r="C398" s="5"/>
      <c r="D398" s="5"/>
      <c r="E398" s="5"/>
      <c r="F398" s="5"/>
      <c r="G398" s="5"/>
      <c r="H398" s="5"/>
      <c r="I398" s="5"/>
      <c r="J398" s="5"/>
      <c r="K398" s="5"/>
      <c r="L398" s="5"/>
      <c r="M398" s="5"/>
      <c r="N398" s="5"/>
      <c r="O398" s="5"/>
      <c r="P398" s="5"/>
      <c r="Q398" s="5"/>
      <c r="R398" s="5"/>
      <c r="S398" s="5"/>
      <c r="T398" s="5"/>
      <c r="U398" s="5"/>
      <c r="V398" s="5"/>
      <c r="W398" s="5"/>
      <c r="X398" s="5"/>
      <c r="Y398" s="5"/>
      <c r="Z398" s="5"/>
      <c r="AA398" s="5"/>
      <c r="AB398" s="5"/>
      <c r="AC398" s="5"/>
      <c r="AD398" s="5"/>
      <c r="AE398" s="5"/>
    </row>
    <row r="399" ht="15.75" customHeight="1">
      <c r="A399" s="5"/>
      <c r="B399" s="5"/>
      <c r="C399" s="5"/>
      <c r="D399" s="5"/>
      <c r="E399" s="5"/>
      <c r="F399" s="5"/>
      <c r="G399" s="5"/>
      <c r="H399" s="5"/>
      <c r="I399" s="5"/>
      <c r="J399" s="5"/>
      <c r="K399" s="5"/>
      <c r="L399" s="5"/>
      <c r="M399" s="5"/>
      <c r="N399" s="5"/>
      <c r="O399" s="5"/>
      <c r="P399" s="5"/>
      <c r="Q399" s="5"/>
      <c r="R399" s="5"/>
      <c r="S399" s="5"/>
      <c r="T399" s="5"/>
      <c r="U399" s="5"/>
      <c r="V399" s="5"/>
      <c r="W399" s="5"/>
      <c r="X399" s="5"/>
      <c r="Y399" s="5"/>
      <c r="Z399" s="5"/>
      <c r="AA399" s="5"/>
      <c r="AB399" s="5"/>
      <c r="AC399" s="5"/>
      <c r="AD399" s="5"/>
      <c r="AE399" s="5"/>
    </row>
    <row r="400" ht="15.75" customHeight="1">
      <c r="A400" s="5"/>
      <c r="B400" s="5"/>
      <c r="C400" s="5"/>
      <c r="D400" s="5"/>
      <c r="E400" s="5"/>
      <c r="F400" s="5"/>
      <c r="G400" s="5"/>
      <c r="H400" s="5"/>
      <c r="I400" s="5"/>
      <c r="J400" s="5"/>
      <c r="K400" s="5"/>
      <c r="L400" s="5"/>
      <c r="M400" s="5"/>
      <c r="N400" s="5"/>
      <c r="O400" s="5"/>
      <c r="P400" s="5"/>
      <c r="Q400" s="5"/>
      <c r="R400" s="5"/>
      <c r="S400" s="5"/>
      <c r="T400" s="5"/>
      <c r="U400" s="5"/>
      <c r="V400" s="5"/>
      <c r="W400" s="5"/>
      <c r="X400" s="5"/>
      <c r="Y400" s="5"/>
      <c r="Z400" s="5"/>
      <c r="AA400" s="5"/>
      <c r="AB400" s="5"/>
      <c r="AC400" s="5"/>
      <c r="AD400" s="5"/>
      <c r="AE400" s="5"/>
    </row>
    <row r="401" ht="15.75" customHeight="1">
      <c r="A401" s="5"/>
      <c r="B401" s="5"/>
      <c r="C401" s="5"/>
      <c r="D401" s="5"/>
      <c r="E401" s="5"/>
      <c r="F401" s="5"/>
      <c r="G401" s="5"/>
      <c r="H401" s="5"/>
      <c r="I401" s="5"/>
      <c r="J401" s="5"/>
      <c r="K401" s="5"/>
      <c r="L401" s="5"/>
      <c r="M401" s="5"/>
      <c r="N401" s="5"/>
      <c r="O401" s="5"/>
      <c r="P401" s="5"/>
      <c r="Q401" s="5"/>
      <c r="R401" s="5"/>
      <c r="S401" s="5"/>
      <c r="T401" s="5"/>
      <c r="U401" s="5"/>
      <c r="V401" s="5"/>
      <c r="W401" s="5"/>
      <c r="X401" s="5"/>
      <c r="Y401" s="5"/>
      <c r="Z401" s="5"/>
      <c r="AA401" s="5"/>
      <c r="AB401" s="5"/>
      <c r="AC401" s="5"/>
      <c r="AD401" s="5"/>
      <c r="AE401" s="5"/>
    </row>
    <row r="402" ht="15.75" customHeight="1">
      <c r="A402" s="5"/>
      <c r="B402" s="5"/>
      <c r="C402" s="5"/>
      <c r="D402" s="5"/>
      <c r="E402" s="5"/>
      <c r="F402" s="5"/>
      <c r="G402" s="5"/>
      <c r="H402" s="5"/>
      <c r="I402" s="5"/>
      <c r="J402" s="5"/>
      <c r="K402" s="5"/>
      <c r="L402" s="5"/>
      <c r="M402" s="5"/>
      <c r="N402" s="5"/>
      <c r="O402" s="5"/>
      <c r="P402" s="5"/>
      <c r="Q402" s="5"/>
      <c r="R402" s="5"/>
      <c r="S402" s="5"/>
      <c r="T402" s="5"/>
      <c r="U402" s="5"/>
      <c r="V402" s="5"/>
      <c r="W402" s="5"/>
      <c r="X402" s="5"/>
      <c r="Y402" s="5"/>
      <c r="Z402" s="5"/>
      <c r="AA402" s="5"/>
      <c r="AB402" s="5"/>
      <c r="AC402" s="5"/>
      <c r="AD402" s="5"/>
      <c r="AE402" s="5"/>
    </row>
    <row r="403" ht="15.75" customHeight="1">
      <c r="A403" s="5"/>
      <c r="B403" s="5"/>
      <c r="C403" s="5"/>
      <c r="D403" s="5"/>
      <c r="E403" s="5"/>
      <c r="F403" s="5"/>
      <c r="G403" s="5"/>
      <c r="H403" s="5"/>
      <c r="I403" s="5"/>
      <c r="J403" s="5"/>
      <c r="K403" s="5"/>
      <c r="L403" s="5"/>
      <c r="M403" s="5"/>
      <c r="N403" s="5"/>
      <c r="O403" s="5"/>
      <c r="P403" s="5"/>
      <c r="Q403" s="5"/>
      <c r="R403" s="5"/>
      <c r="S403" s="5"/>
      <c r="T403" s="5"/>
      <c r="U403" s="5"/>
      <c r="V403" s="5"/>
      <c r="W403" s="5"/>
      <c r="X403" s="5"/>
      <c r="Y403" s="5"/>
      <c r="Z403" s="5"/>
      <c r="AA403" s="5"/>
      <c r="AB403" s="5"/>
      <c r="AC403" s="5"/>
      <c r="AD403" s="5"/>
      <c r="AE403" s="5"/>
    </row>
    <row r="404" ht="15.75" customHeight="1">
      <c r="A404" s="5"/>
      <c r="B404" s="5"/>
      <c r="C404" s="5"/>
      <c r="D404" s="5"/>
      <c r="E404" s="5"/>
      <c r="F404" s="5"/>
      <c r="G404" s="5"/>
      <c r="H404" s="5"/>
      <c r="I404" s="5"/>
      <c r="J404" s="5"/>
      <c r="K404" s="5"/>
      <c r="L404" s="5"/>
      <c r="M404" s="5"/>
      <c r="N404" s="5"/>
      <c r="O404" s="5"/>
      <c r="P404" s="5"/>
      <c r="Q404" s="5"/>
      <c r="R404" s="5"/>
      <c r="S404" s="5"/>
      <c r="T404" s="5"/>
      <c r="U404" s="5"/>
      <c r="V404" s="5"/>
      <c r="W404" s="5"/>
      <c r="X404" s="5"/>
      <c r="Y404" s="5"/>
      <c r="Z404" s="5"/>
      <c r="AA404" s="5"/>
      <c r="AB404" s="5"/>
      <c r="AC404" s="5"/>
      <c r="AD404" s="5"/>
      <c r="AE404" s="5"/>
    </row>
    <row r="405" ht="15.75" customHeight="1">
      <c r="A405" s="5"/>
      <c r="B405" s="5"/>
      <c r="C405" s="5"/>
      <c r="D405" s="5"/>
      <c r="E405" s="5"/>
      <c r="F405" s="5"/>
      <c r="G405" s="5"/>
      <c r="H405" s="5"/>
      <c r="I405" s="5"/>
      <c r="J405" s="5"/>
      <c r="K405" s="5"/>
      <c r="L405" s="5"/>
      <c r="M405" s="5"/>
      <c r="N405" s="5"/>
      <c r="O405" s="5"/>
      <c r="P405" s="5"/>
      <c r="Q405" s="5"/>
      <c r="R405" s="5"/>
      <c r="S405" s="5"/>
      <c r="T405" s="5"/>
      <c r="U405" s="5"/>
      <c r="V405" s="5"/>
      <c r="W405" s="5"/>
      <c r="X405" s="5"/>
      <c r="Y405" s="5"/>
      <c r="Z405" s="5"/>
      <c r="AA405" s="5"/>
      <c r="AB405" s="5"/>
      <c r="AC405" s="5"/>
      <c r="AD405" s="5"/>
      <c r="AE405" s="5"/>
    </row>
    <row r="406" ht="15.75" customHeight="1">
      <c r="A406" s="5"/>
      <c r="B406" s="5"/>
      <c r="C406" s="5"/>
      <c r="D406" s="5"/>
      <c r="E406" s="5"/>
      <c r="F406" s="5"/>
      <c r="G406" s="5"/>
      <c r="H406" s="5"/>
      <c r="I406" s="5"/>
      <c r="J406" s="5"/>
      <c r="K406" s="5"/>
      <c r="L406" s="5"/>
      <c r="M406" s="5"/>
      <c r="N406" s="5"/>
      <c r="O406" s="5"/>
      <c r="P406" s="5"/>
      <c r="Q406" s="5"/>
      <c r="R406" s="5"/>
      <c r="S406" s="5"/>
      <c r="T406" s="5"/>
      <c r="U406" s="5"/>
      <c r="V406" s="5"/>
      <c r="W406" s="5"/>
      <c r="X406" s="5"/>
      <c r="Y406" s="5"/>
      <c r="Z406" s="5"/>
      <c r="AA406" s="5"/>
      <c r="AB406" s="5"/>
      <c r="AC406" s="5"/>
      <c r="AD406" s="5"/>
      <c r="AE406" s="5"/>
    </row>
    <row r="407" ht="15.75" customHeight="1">
      <c r="A407" s="5"/>
      <c r="B407" s="5"/>
      <c r="C407" s="5"/>
      <c r="D407" s="5"/>
      <c r="E407" s="5"/>
      <c r="F407" s="5"/>
      <c r="G407" s="5"/>
      <c r="H407" s="5"/>
      <c r="I407" s="5"/>
      <c r="J407" s="5"/>
      <c r="K407" s="5"/>
      <c r="L407" s="5"/>
      <c r="M407" s="5"/>
      <c r="N407" s="5"/>
      <c r="O407" s="5"/>
      <c r="P407" s="5"/>
      <c r="Q407" s="5"/>
      <c r="R407" s="5"/>
      <c r="S407" s="5"/>
      <c r="T407" s="5"/>
      <c r="U407" s="5"/>
      <c r="V407" s="5"/>
      <c r="W407" s="5"/>
      <c r="X407" s="5"/>
      <c r="Y407" s="5"/>
      <c r="Z407" s="5"/>
      <c r="AA407" s="5"/>
      <c r="AB407" s="5"/>
      <c r="AC407" s="5"/>
      <c r="AD407" s="5"/>
      <c r="AE407" s="5"/>
    </row>
    <row r="408" ht="15.75" customHeight="1">
      <c r="A408" s="5"/>
      <c r="B408" s="5"/>
      <c r="C408" s="5"/>
      <c r="D408" s="5"/>
      <c r="E408" s="5"/>
      <c r="F408" s="5"/>
      <c r="G408" s="5"/>
      <c r="H408" s="5"/>
      <c r="I408" s="5"/>
      <c r="J408" s="5"/>
      <c r="K408" s="5"/>
      <c r="L408" s="5"/>
      <c r="M408" s="5"/>
      <c r="N408" s="5"/>
      <c r="O408" s="5"/>
      <c r="P408" s="5"/>
      <c r="Q408" s="5"/>
      <c r="R408" s="5"/>
      <c r="S408" s="5"/>
      <c r="T408" s="5"/>
      <c r="U408" s="5"/>
      <c r="V408" s="5"/>
      <c r="W408" s="5"/>
      <c r="X408" s="5"/>
      <c r="Y408" s="5"/>
      <c r="Z408" s="5"/>
      <c r="AA408" s="5"/>
      <c r="AB408" s="5"/>
      <c r="AC408" s="5"/>
      <c r="AD408" s="5"/>
      <c r="AE408" s="5"/>
    </row>
    <row r="409" ht="15.75" customHeight="1">
      <c r="A409" s="5"/>
      <c r="B409" s="5"/>
      <c r="C409" s="5"/>
      <c r="D409" s="5"/>
      <c r="E409" s="5"/>
      <c r="F409" s="5"/>
      <c r="G409" s="5"/>
      <c r="H409" s="5"/>
      <c r="I409" s="5"/>
      <c r="J409" s="5"/>
      <c r="K409" s="5"/>
      <c r="L409" s="5"/>
      <c r="M409" s="5"/>
      <c r="N409" s="5"/>
      <c r="O409" s="5"/>
      <c r="P409" s="5"/>
      <c r="Q409" s="5"/>
      <c r="R409" s="5"/>
      <c r="S409" s="5"/>
      <c r="T409" s="5"/>
      <c r="U409" s="5"/>
      <c r="V409" s="5"/>
      <c r="W409" s="5"/>
      <c r="X409" s="5"/>
      <c r="Y409" s="5"/>
      <c r="Z409" s="5"/>
      <c r="AA409" s="5"/>
      <c r="AB409" s="5"/>
      <c r="AC409" s="5"/>
      <c r="AD409" s="5"/>
      <c r="AE409" s="5"/>
    </row>
    <row r="410" ht="15.75" customHeight="1">
      <c r="A410" s="5"/>
      <c r="B410" s="5"/>
      <c r="C410" s="5"/>
      <c r="D410" s="5"/>
      <c r="E410" s="5"/>
      <c r="F410" s="5"/>
      <c r="G410" s="5"/>
      <c r="H410" s="5"/>
      <c r="I410" s="5"/>
      <c r="J410" s="5"/>
      <c r="K410" s="5"/>
      <c r="L410" s="5"/>
      <c r="M410" s="5"/>
      <c r="N410" s="5"/>
      <c r="O410" s="5"/>
      <c r="P410" s="5"/>
      <c r="Q410" s="5"/>
      <c r="R410" s="5"/>
      <c r="S410" s="5"/>
      <c r="T410" s="5"/>
      <c r="U410" s="5"/>
      <c r="V410" s="5"/>
      <c r="W410" s="5"/>
      <c r="X410" s="5"/>
      <c r="Y410" s="5"/>
      <c r="Z410" s="5"/>
      <c r="AA410" s="5"/>
      <c r="AB410" s="5"/>
      <c r="AC410" s="5"/>
      <c r="AD410" s="5"/>
      <c r="AE410" s="5"/>
    </row>
    <row r="411" ht="15.75" customHeight="1">
      <c r="A411" s="5"/>
      <c r="B411" s="5"/>
      <c r="C411" s="5"/>
      <c r="D411" s="5"/>
      <c r="E411" s="5"/>
      <c r="F411" s="5"/>
      <c r="G411" s="5"/>
      <c r="H411" s="5"/>
      <c r="I411" s="5"/>
      <c r="J411" s="5"/>
      <c r="K411" s="5"/>
      <c r="L411" s="5"/>
      <c r="M411" s="5"/>
      <c r="N411" s="5"/>
      <c r="O411" s="5"/>
      <c r="P411" s="5"/>
      <c r="Q411" s="5"/>
      <c r="R411" s="5"/>
      <c r="S411" s="5"/>
      <c r="T411" s="5"/>
      <c r="U411" s="5"/>
      <c r="V411" s="5"/>
      <c r="W411" s="5"/>
      <c r="X411" s="5"/>
      <c r="Y411" s="5"/>
      <c r="Z411" s="5"/>
      <c r="AA411" s="5"/>
      <c r="AB411" s="5"/>
      <c r="AC411" s="5"/>
      <c r="AD411" s="5"/>
      <c r="AE411" s="5"/>
    </row>
    <row r="412" ht="15.75" customHeight="1">
      <c r="A412" s="5"/>
      <c r="B412" s="5"/>
      <c r="C412" s="5"/>
      <c r="D412" s="5"/>
      <c r="E412" s="5"/>
      <c r="F412" s="5"/>
      <c r="G412" s="5"/>
      <c r="H412" s="5"/>
      <c r="I412" s="5"/>
      <c r="J412" s="5"/>
      <c r="K412" s="5"/>
      <c r="L412" s="5"/>
      <c r="M412" s="5"/>
      <c r="N412" s="5"/>
      <c r="O412" s="5"/>
      <c r="P412" s="5"/>
      <c r="Q412" s="5"/>
      <c r="R412" s="5"/>
      <c r="S412" s="5"/>
      <c r="T412" s="5"/>
      <c r="U412" s="5"/>
      <c r="V412" s="5"/>
      <c r="W412" s="5"/>
      <c r="X412" s="5"/>
      <c r="Y412" s="5"/>
      <c r="Z412" s="5"/>
      <c r="AA412" s="5"/>
      <c r="AB412" s="5"/>
      <c r="AC412" s="5"/>
      <c r="AD412" s="5"/>
      <c r="AE412" s="5"/>
    </row>
    <row r="413" ht="15.75" customHeight="1">
      <c r="A413" s="5"/>
      <c r="B413" s="5"/>
      <c r="C413" s="5"/>
      <c r="D413" s="5"/>
      <c r="E413" s="5"/>
      <c r="F413" s="5"/>
      <c r="G413" s="5"/>
      <c r="H413" s="5"/>
      <c r="I413" s="5"/>
      <c r="J413" s="5"/>
      <c r="K413" s="5"/>
      <c r="L413" s="5"/>
      <c r="M413" s="5"/>
      <c r="N413" s="5"/>
      <c r="O413" s="5"/>
      <c r="P413" s="5"/>
      <c r="Q413" s="5"/>
      <c r="R413" s="5"/>
      <c r="S413" s="5"/>
      <c r="T413" s="5"/>
      <c r="U413" s="5"/>
      <c r="V413" s="5"/>
      <c r="W413" s="5"/>
      <c r="X413" s="5"/>
      <c r="Y413" s="5"/>
      <c r="Z413" s="5"/>
      <c r="AA413" s="5"/>
      <c r="AB413" s="5"/>
      <c r="AC413" s="5"/>
      <c r="AD413" s="5"/>
      <c r="AE413" s="5"/>
    </row>
    <row r="414" ht="15.75" customHeight="1">
      <c r="A414" s="5"/>
      <c r="B414" s="5"/>
      <c r="C414" s="5"/>
      <c r="D414" s="5"/>
      <c r="E414" s="5"/>
      <c r="F414" s="5"/>
      <c r="G414" s="5"/>
      <c r="H414" s="5"/>
      <c r="I414" s="5"/>
      <c r="J414" s="5"/>
      <c r="K414" s="5"/>
      <c r="L414" s="5"/>
      <c r="M414" s="5"/>
      <c r="N414" s="5"/>
      <c r="O414" s="5"/>
      <c r="P414" s="5"/>
      <c r="Q414" s="5"/>
      <c r="R414" s="5"/>
      <c r="S414" s="5"/>
      <c r="T414" s="5"/>
      <c r="U414" s="5"/>
      <c r="V414" s="5"/>
      <c r="W414" s="5"/>
      <c r="X414" s="5"/>
      <c r="Y414" s="5"/>
      <c r="Z414" s="5"/>
      <c r="AA414" s="5"/>
      <c r="AB414" s="5"/>
      <c r="AC414" s="5"/>
      <c r="AD414" s="5"/>
      <c r="AE414" s="5"/>
    </row>
    <row r="415" ht="15.75" customHeight="1">
      <c r="A415" s="5"/>
      <c r="B415" s="5"/>
      <c r="C415" s="5"/>
      <c r="D415" s="5"/>
      <c r="E415" s="5"/>
      <c r="F415" s="5"/>
      <c r="G415" s="5"/>
      <c r="H415" s="5"/>
      <c r="I415" s="5"/>
      <c r="J415" s="5"/>
      <c r="K415" s="5"/>
      <c r="L415" s="5"/>
      <c r="M415" s="5"/>
      <c r="N415" s="5"/>
      <c r="O415" s="5"/>
      <c r="P415" s="5"/>
      <c r="Q415" s="5"/>
      <c r="R415" s="5"/>
      <c r="S415" s="5"/>
      <c r="T415" s="5"/>
      <c r="U415" s="5"/>
      <c r="V415" s="5"/>
      <c r="W415" s="5"/>
      <c r="X415" s="5"/>
      <c r="Y415" s="5"/>
      <c r="Z415" s="5"/>
      <c r="AA415" s="5"/>
      <c r="AB415" s="5"/>
      <c r="AC415" s="5"/>
      <c r="AD415" s="5"/>
      <c r="AE415" s="5"/>
    </row>
    <row r="416" ht="15.75" customHeight="1">
      <c r="A416" s="5"/>
      <c r="B416" s="5"/>
      <c r="C416" s="5"/>
      <c r="D416" s="5"/>
      <c r="E416" s="5"/>
      <c r="F416" s="5"/>
      <c r="G416" s="5"/>
      <c r="H416" s="5"/>
      <c r="I416" s="5"/>
      <c r="J416" s="5"/>
      <c r="K416" s="5"/>
      <c r="L416" s="5"/>
      <c r="M416" s="5"/>
      <c r="N416" s="5"/>
      <c r="O416" s="5"/>
      <c r="P416" s="5"/>
      <c r="Q416" s="5"/>
      <c r="R416" s="5"/>
      <c r="S416" s="5"/>
      <c r="T416" s="5"/>
      <c r="U416" s="5"/>
      <c r="V416" s="5"/>
      <c r="W416" s="5"/>
      <c r="X416" s="5"/>
      <c r="Y416" s="5"/>
      <c r="Z416" s="5"/>
      <c r="AA416" s="5"/>
      <c r="AB416" s="5"/>
      <c r="AC416" s="5"/>
      <c r="AD416" s="5"/>
      <c r="AE416" s="5"/>
    </row>
    <row r="417" ht="15.75" customHeight="1">
      <c r="A417" s="5"/>
      <c r="B417" s="5"/>
      <c r="C417" s="5"/>
      <c r="D417" s="5"/>
      <c r="E417" s="5"/>
      <c r="F417" s="5"/>
      <c r="G417" s="5"/>
      <c r="H417" s="5"/>
      <c r="I417" s="5"/>
      <c r="J417" s="5"/>
      <c r="K417" s="5"/>
      <c r="L417" s="5"/>
      <c r="M417" s="5"/>
      <c r="N417" s="5"/>
      <c r="O417" s="5"/>
      <c r="P417" s="5"/>
      <c r="Q417" s="5"/>
      <c r="R417" s="5"/>
      <c r="S417" s="5"/>
      <c r="T417" s="5"/>
      <c r="U417" s="5"/>
      <c r="V417" s="5"/>
      <c r="W417" s="5"/>
      <c r="X417" s="5"/>
      <c r="Y417" s="5"/>
      <c r="Z417" s="5"/>
      <c r="AA417" s="5"/>
      <c r="AB417" s="5"/>
      <c r="AC417" s="5"/>
      <c r="AD417" s="5"/>
      <c r="AE417" s="5"/>
    </row>
    <row r="418" ht="15.75" customHeight="1">
      <c r="A418" s="5"/>
      <c r="B418" s="5"/>
      <c r="C418" s="5"/>
      <c r="D418" s="5"/>
      <c r="E418" s="5"/>
      <c r="F418" s="5"/>
      <c r="G418" s="5"/>
      <c r="H418" s="5"/>
      <c r="I418" s="5"/>
      <c r="J418" s="5"/>
      <c r="K418" s="5"/>
      <c r="L418" s="5"/>
      <c r="M418" s="5"/>
      <c r="N418" s="5"/>
      <c r="O418" s="5"/>
      <c r="P418" s="5"/>
      <c r="Q418" s="5"/>
      <c r="R418" s="5"/>
      <c r="S418" s="5"/>
      <c r="T418" s="5"/>
      <c r="U418" s="5"/>
      <c r="V418" s="5"/>
      <c r="W418" s="5"/>
      <c r="X418" s="5"/>
      <c r="Y418" s="5"/>
      <c r="Z418" s="5"/>
      <c r="AA418" s="5"/>
      <c r="AB418" s="5"/>
      <c r="AC418" s="5"/>
      <c r="AD418" s="5"/>
      <c r="AE418" s="5"/>
    </row>
    <row r="419" ht="15.75" customHeight="1">
      <c r="A419" s="5"/>
      <c r="B419" s="5"/>
      <c r="C419" s="5"/>
      <c r="D419" s="5"/>
      <c r="E419" s="5"/>
      <c r="F419" s="5"/>
      <c r="G419" s="5"/>
      <c r="H419" s="5"/>
      <c r="I419" s="5"/>
      <c r="J419" s="5"/>
      <c r="K419" s="5"/>
      <c r="L419" s="5"/>
      <c r="M419" s="5"/>
      <c r="N419" s="5"/>
      <c r="O419" s="5"/>
      <c r="P419" s="5"/>
      <c r="Q419" s="5"/>
      <c r="R419" s="5"/>
      <c r="S419" s="5"/>
      <c r="T419" s="5"/>
      <c r="U419" s="5"/>
      <c r="V419" s="5"/>
      <c r="W419" s="5"/>
      <c r="X419" s="5"/>
      <c r="Y419" s="5"/>
      <c r="Z419" s="5"/>
      <c r="AA419" s="5"/>
      <c r="AB419" s="5"/>
      <c r="AC419" s="5"/>
      <c r="AD419" s="5"/>
      <c r="AE419" s="5"/>
    </row>
    <row r="420" ht="15.75" customHeight="1">
      <c r="A420" s="5"/>
      <c r="B420" s="5"/>
      <c r="C420" s="5"/>
      <c r="D420" s="5"/>
      <c r="E420" s="5"/>
      <c r="F420" s="5"/>
      <c r="G420" s="5"/>
      <c r="H420" s="5"/>
      <c r="I420" s="5"/>
      <c r="J420" s="5"/>
      <c r="K420" s="5"/>
      <c r="L420" s="5"/>
      <c r="M420" s="5"/>
      <c r="N420" s="5"/>
      <c r="O420" s="5"/>
      <c r="P420" s="5"/>
      <c r="Q420" s="5"/>
      <c r="R420" s="5"/>
      <c r="S420" s="5"/>
      <c r="T420" s="5"/>
      <c r="U420" s="5"/>
      <c r="V420" s="5"/>
      <c r="W420" s="5"/>
      <c r="X420" s="5"/>
      <c r="Y420" s="5"/>
      <c r="Z420" s="5"/>
      <c r="AA420" s="5"/>
      <c r="AB420" s="5"/>
      <c r="AC420" s="5"/>
      <c r="AD420" s="5"/>
      <c r="AE420" s="5"/>
    </row>
    <row r="421" ht="15.75" customHeight="1">
      <c r="A421" s="5"/>
      <c r="B421" s="5"/>
      <c r="C421" s="5"/>
      <c r="D421" s="5"/>
      <c r="E421" s="5"/>
      <c r="F421" s="5"/>
      <c r="G421" s="5"/>
      <c r="H421" s="5"/>
      <c r="I421" s="5"/>
      <c r="J421" s="5"/>
      <c r="K421" s="5"/>
      <c r="L421" s="5"/>
      <c r="M421" s="5"/>
      <c r="N421" s="5"/>
      <c r="O421" s="5"/>
      <c r="P421" s="5"/>
      <c r="Q421" s="5"/>
      <c r="R421" s="5"/>
      <c r="S421" s="5"/>
      <c r="T421" s="5"/>
      <c r="U421" s="5"/>
      <c r="V421" s="5"/>
      <c r="W421" s="5"/>
      <c r="X421" s="5"/>
      <c r="Y421" s="5"/>
      <c r="Z421" s="5"/>
      <c r="AA421" s="5"/>
      <c r="AB421" s="5"/>
      <c r="AC421" s="5"/>
      <c r="AD421" s="5"/>
      <c r="AE421" s="5"/>
    </row>
    <row r="422" ht="15.75" customHeight="1">
      <c r="A422" s="5"/>
      <c r="B422" s="5"/>
      <c r="C422" s="5"/>
      <c r="D422" s="5"/>
      <c r="E422" s="5"/>
      <c r="F422" s="5"/>
      <c r="G422" s="5"/>
      <c r="H422" s="5"/>
      <c r="I422" s="5"/>
      <c r="J422" s="5"/>
      <c r="K422" s="5"/>
      <c r="L422" s="5"/>
      <c r="M422" s="5"/>
      <c r="N422" s="5"/>
      <c r="O422" s="5"/>
      <c r="P422" s="5"/>
      <c r="Q422" s="5"/>
      <c r="R422" s="5"/>
      <c r="S422" s="5"/>
      <c r="T422" s="5"/>
      <c r="U422" s="5"/>
      <c r="V422" s="5"/>
      <c r="W422" s="5"/>
      <c r="X422" s="5"/>
      <c r="Y422" s="5"/>
      <c r="Z422" s="5"/>
      <c r="AA422" s="5"/>
      <c r="AB422" s="5"/>
      <c r="AC422" s="5"/>
      <c r="AD422" s="5"/>
      <c r="AE422" s="5"/>
    </row>
    <row r="423" ht="15.75" customHeight="1">
      <c r="A423" s="5"/>
      <c r="B423" s="5"/>
      <c r="C423" s="5"/>
      <c r="D423" s="5"/>
      <c r="E423" s="5"/>
      <c r="F423" s="5"/>
      <c r="G423" s="5"/>
      <c r="H423" s="5"/>
      <c r="I423" s="5"/>
      <c r="J423" s="5"/>
      <c r="K423" s="5"/>
      <c r="L423" s="5"/>
      <c r="M423" s="5"/>
      <c r="N423" s="5"/>
      <c r="O423" s="5"/>
      <c r="P423" s="5"/>
      <c r="Q423" s="5"/>
      <c r="R423" s="5"/>
      <c r="S423" s="5"/>
      <c r="T423" s="5"/>
      <c r="U423" s="5"/>
      <c r="V423" s="5"/>
      <c r="W423" s="5"/>
      <c r="X423" s="5"/>
      <c r="Y423" s="5"/>
      <c r="Z423" s="5"/>
      <c r="AA423" s="5"/>
      <c r="AB423" s="5"/>
      <c r="AC423" s="5"/>
      <c r="AD423" s="5"/>
      <c r="AE423" s="5"/>
    </row>
    <row r="424" ht="15.75" customHeight="1">
      <c r="A424" s="5"/>
      <c r="B424" s="5"/>
      <c r="C424" s="5"/>
      <c r="D424" s="5"/>
      <c r="E424" s="5"/>
      <c r="F424" s="5"/>
      <c r="G424" s="5"/>
      <c r="H424" s="5"/>
      <c r="I424" s="5"/>
      <c r="J424" s="5"/>
      <c r="K424" s="5"/>
      <c r="L424" s="5"/>
      <c r="M424" s="5"/>
      <c r="N424" s="5"/>
      <c r="O424" s="5"/>
      <c r="P424" s="5"/>
      <c r="Q424" s="5"/>
      <c r="R424" s="5"/>
      <c r="S424" s="5"/>
      <c r="T424" s="5"/>
      <c r="U424" s="5"/>
      <c r="V424" s="5"/>
      <c r="W424" s="5"/>
      <c r="X424" s="5"/>
      <c r="Y424" s="5"/>
      <c r="Z424" s="5"/>
      <c r="AA424" s="5"/>
      <c r="AB424" s="5"/>
      <c r="AC424" s="5"/>
      <c r="AD424" s="5"/>
      <c r="AE424" s="5"/>
    </row>
    <row r="425" ht="15.75" customHeight="1">
      <c r="A425" s="5"/>
      <c r="B425" s="5"/>
      <c r="C425" s="5"/>
      <c r="D425" s="5"/>
      <c r="E425" s="5"/>
      <c r="F425" s="5"/>
      <c r="G425" s="5"/>
      <c r="H425" s="5"/>
      <c r="I425" s="5"/>
      <c r="J425" s="5"/>
      <c r="K425" s="5"/>
      <c r="L425" s="5"/>
      <c r="M425" s="5"/>
      <c r="N425" s="5"/>
      <c r="O425" s="5"/>
      <c r="P425" s="5"/>
      <c r="Q425" s="5"/>
      <c r="R425" s="5"/>
      <c r="S425" s="5"/>
      <c r="T425" s="5"/>
      <c r="U425" s="5"/>
      <c r="V425" s="5"/>
      <c r="W425" s="5"/>
      <c r="X425" s="5"/>
      <c r="Y425" s="5"/>
      <c r="Z425" s="5"/>
      <c r="AA425" s="5"/>
      <c r="AB425" s="5"/>
      <c r="AC425" s="5"/>
      <c r="AD425" s="5"/>
      <c r="AE425" s="5"/>
    </row>
    <row r="426" ht="15.75" customHeight="1">
      <c r="A426" s="5"/>
      <c r="B426" s="5"/>
      <c r="C426" s="5"/>
      <c r="D426" s="5"/>
      <c r="E426" s="5"/>
      <c r="F426" s="5"/>
      <c r="G426" s="5"/>
      <c r="H426" s="5"/>
      <c r="I426" s="5"/>
      <c r="J426" s="5"/>
      <c r="K426" s="5"/>
      <c r="L426" s="5"/>
      <c r="M426" s="5"/>
      <c r="N426" s="5"/>
      <c r="O426" s="5"/>
      <c r="P426" s="5"/>
      <c r="Q426" s="5"/>
      <c r="R426" s="5"/>
      <c r="S426" s="5"/>
      <c r="T426" s="5"/>
      <c r="U426" s="5"/>
      <c r="V426" s="5"/>
      <c r="W426" s="5"/>
      <c r="X426" s="5"/>
      <c r="Y426" s="5"/>
      <c r="Z426" s="5"/>
      <c r="AA426" s="5"/>
      <c r="AB426" s="5"/>
      <c r="AC426" s="5"/>
      <c r="AD426" s="5"/>
      <c r="AE426" s="5"/>
    </row>
    <row r="427" ht="15.75" customHeight="1">
      <c r="A427" s="5"/>
      <c r="B427" s="5"/>
      <c r="C427" s="5"/>
      <c r="D427" s="5"/>
      <c r="E427" s="5"/>
      <c r="F427" s="5"/>
      <c r="G427" s="5"/>
      <c r="H427" s="5"/>
      <c r="I427" s="5"/>
      <c r="J427" s="5"/>
      <c r="K427" s="5"/>
      <c r="L427" s="5"/>
      <c r="M427" s="5"/>
      <c r="N427" s="5"/>
      <c r="O427" s="5"/>
      <c r="P427" s="5"/>
      <c r="Q427" s="5"/>
      <c r="R427" s="5"/>
      <c r="S427" s="5"/>
      <c r="T427" s="5"/>
      <c r="U427" s="5"/>
      <c r="V427" s="5"/>
      <c r="W427" s="5"/>
      <c r="X427" s="5"/>
      <c r="Y427" s="5"/>
      <c r="Z427" s="5"/>
      <c r="AA427" s="5"/>
      <c r="AB427" s="5"/>
      <c r="AC427" s="5"/>
      <c r="AD427" s="5"/>
      <c r="AE427" s="5"/>
    </row>
    <row r="428" ht="15.75" customHeight="1">
      <c r="A428" s="5"/>
      <c r="B428" s="5"/>
      <c r="C428" s="5"/>
      <c r="D428" s="5"/>
      <c r="E428" s="5"/>
      <c r="F428" s="5"/>
      <c r="G428" s="5"/>
      <c r="H428" s="5"/>
      <c r="I428" s="5"/>
      <c r="J428" s="5"/>
      <c r="K428" s="5"/>
      <c r="L428" s="5"/>
      <c r="M428" s="5"/>
      <c r="N428" s="5"/>
      <c r="O428" s="5"/>
      <c r="P428" s="5"/>
      <c r="Q428" s="5"/>
      <c r="R428" s="5"/>
      <c r="S428" s="5"/>
      <c r="T428" s="5"/>
      <c r="U428" s="5"/>
      <c r="V428" s="5"/>
      <c r="W428" s="5"/>
      <c r="X428" s="5"/>
      <c r="Y428" s="5"/>
      <c r="Z428" s="5"/>
      <c r="AA428" s="5"/>
      <c r="AB428" s="5"/>
      <c r="AC428" s="5"/>
      <c r="AD428" s="5"/>
      <c r="AE428" s="5"/>
    </row>
    <row r="429" ht="15.75" customHeight="1">
      <c r="A429" s="5"/>
      <c r="B429" s="5"/>
      <c r="C429" s="5"/>
      <c r="D429" s="5"/>
      <c r="E429" s="5"/>
      <c r="F429" s="5"/>
      <c r="G429" s="5"/>
      <c r="H429" s="5"/>
      <c r="I429" s="5"/>
      <c r="J429" s="5"/>
      <c r="K429" s="5"/>
      <c r="L429" s="5"/>
      <c r="M429" s="5"/>
      <c r="N429" s="5"/>
      <c r="O429" s="5"/>
      <c r="P429" s="5"/>
      <c r="Q429" s="5"/>
      <c r="R429" s="5"/>
      <c r="S429" s="5"/>
      <c r="T429" s="5"/>
      <c r="U429" s="5"/>
      <c r="V429" s="5"/>
      <c r="W429" s="5"/>
      <c r="X429" s="5"/>
      <c r="Y429" s="5"/>
      <c r="Z429" s="5"/>
      <c r="AA429" s="5"/>
      <c r="AB429" s="5"/>
      <c r="AC429" s="5"/>
      <c r="AD429" s="5"/>
      <c r="AE429" s="5"/>
    </row>
    <row r="430" ht="15.75" customHeight="1">
      <c r="A430" s="5"/>
      <c r="B430" s="5"/>
      <c r="C430" s="5"/>
      <c r="D430" s="5"/>
      <c r="E430" s="5"/>
      <c r="F430" s="5"/>
      <c r="G430" s="5"/>
      <c r="H430" s="5"/>
      <c r="I430" s="5"/>
      <c r="J430" s="5"/>
      <c r="K430" s="5"/>
      <c r="L430" s="5"/>
      <c r="M430" s="5"/>
      <c r="N430" s="5"/>
      <c r="O430" s="5"/>
      <c r="P430" s="5"/>
      <c r="Q430" s="5"/>
      <c r="R430" s="5"/>
      <c r="S430" s="5"/>
      <c r="T430" s="5"/>
      <c r="U430" s="5"/>
      <c r="V430" s="5"/>
      <c r="W430" s="5"/>
      <c r="X430" s="5"/>
      <c r="Y430" s="5"/>
      <c r="Z430" s="5"/>
      <c r="AA430" s="5"/>
      <c r="AB430" s="5"/>
      <c r="AC430" s="5"/>
      <c r="AD430" s="5"/>
      <c r="AE430" s="5"/>
    </row>
    <row r="431" ht="15.75" customHeight="1">
      <c r="A431" s="5"/>
      <c r="B431" s="5"/>
      <c r="C431" s="5"/>
      <c r="D431" s="5"/>
      <c r="E431" s="5"/>
      <c r="F431" s="5"/>
      <c r="G431" s="5"/>
      <c r="H431" s="5"/>
      <c r="I431" s="5"/>
      <c r="J431" s="5"/>
      <c r="K431" s="5"/>
      <c r="L431" s="5"/>
      <c r="M431" s="5"/>
      <c r="N431" s="5"/>
      <c r="O431" s="5"/>
      <c r="P431" s="5"/>
      <c r="Q431" s="5"/>
      <c r="R431" s="5"/>
      <c r="S431" s="5"/>
      <c r="T431" s="5"/>
      <c r="U431" s="5"/>
      <c r="V431" s="5"/>
      <c r="W431" s="5"/>
      <c r="X431" s="5"/>
      <c r="Y431" s="5"/>
      <c r="Z431" s="5"/>
      <c r="AA431" s="5"/>
      <c r="AB431" s="5"/>
      <c r="AC431" s="5"/>
      <c r="AD431" s="5"/>
      <c r="AE431" s="5"/>
    </row>
    <row r="432" ht="15.75" customHeight="1">
      <c r="A432" s="5"/>
      <c r="B432" s="5"/>
      <c r="C432" s="5"/>
      <c r="D432" s="5"/>
      <c r="E432" s="5"/>
      <c r="F432" s="5"/>
      <c r="G432" s="5"/>
      <c r="H432" s="5"/>
      <c r="I432" s="5"/>
      <c r="J432" s="5"/>
      <c r="K432" s="5"/>
      <c r="L432" s="5"/>
      <c r="M432" s="5"/>
      <c r="N432" s="5"/>
      <c r="O432" s="5"/>
      <c r="P432" s="5"/>
      <c r="Q432" s="5"/>
      <c r="R432" s="5"/>
      <c r="S432" s="5"/>
      <c r="T432" s="5"/>
      <c r="U432" s="5"/>
      <c r="V432" s="5"/>
      <c r="W432" s="5"/>
      <c r="X432" s="5"/>
      <c r="Y432" s="5"/>
      <c r="Z432" s="5"/>
      <c r="AA432" s="5"/>
      <c r="AB432" s="5"/>
      <c r="AC432" s="5"/>
      <c r="AD432" s="5"/>
      <c r="AE432" s="5"/>
    </row>
    <row r="433" ht="15.75" customHeight="1">
      <c r="A433" s="5"/>
      <c r="B433" s="5"/>
      <c r="C433" s="5"/>
      <c r="D433" s="5"/>
      <c r="E433" s="5"/>
      <c r="F433" s="5"/>
      <c r="G433" s="5"/>
      <c r="H433" s="5"/>
      <c r="I433" s="5"/>
      <c r="J433" s="5"/>
      <c r="K433" s="5"/>
      <c r="L433" s="5"/>
      <c r="M433" s="5"/>
      <c r="N433" s="5"/>
      <c r="O433" s="5"/>
      <c r="P433" s="5"/>
      <c r="Q433" s="5"/>
      <c r="R433" s="5"/>
      <c r="S433" s="5"/>
      <c r="T433" s="5"/>
      <c r="U433" s="5"/>
      <c r="V433" s="5"/>
      <c r="W433" s="5"/>
      <c r="X433" s="5"/>
      <c r="Y433" s="5"/>
      <c r="Z433" s="5"/>
      <c r="AA433" s="5"/>
      <c r="AB433" s="5"/>
      <c r="AC433" s="5"/>
      <c r="AD433" s="5"/>
      <c r="AE433" s="5"/>
    </row>
    <row r="434" ht="15.75" customHeight="1">
      <c r="A434" s="5"/>
      <c r="B434" s="5"/>
      <c r="C434" s="5"/>
      <c r="D434" s="5"/>
      <c r="E434" s="5"/>
      <c r="F434" s="5"/>
      <c r="G434" s="5"/>
      <c r="H434" s="5"/>
      <c r="I434" s="5"/>
      <c r="J434" s="5"/>
      <c r="K434" s="5"/>
      <c r="L434" s="5"/>
      <c r="M434" s="5"/>
      <c r="N434" s="5"/>
      <c r="O434" s="5"/>
      <c r="P434" s="5"/>
      <c r="Q434" s="5"/>
      <c r="R434" s="5"/>
      <c r="S434" s="5"/>
      <c r="T434" s="5"/>
      <c r="U434" s="5"/>
      <c r="V434" s="5"/>
      <c r="W434" s="5"/>
      <c r="X434" s="5"/>
      <c r="Y434" s="5"/>
      <c r="Z434" s="5"/>
      <c r="AA434" s="5"/>
      <c r="AB434" s="5"/>
      <c r="AC434" s="5"/>
      <c r="AD434" s="5"/>
      <c r="AE434" s="5"/>
    </row>
    <row r="435" ht="15.75" customHeight="1">
      <c r="A435" s="5"/>
      <c r="B435" s="5"/>
      <c r="C435" s="5"/>
      <c r="D435" s="5"/>
      <c r="E435" s="5"/>
      <c r="F435" s="5"/>
      <c r="G435" s="5"/>
      <c r="H435" s="5"/>
      <c r="I435" s="5"/>
      <c r="J435" s="5"/>
      <c r="K435" s="5"/>
      <c r="L435" s="5"/>
      <c r="M435" s="5"/>
      <c r="N435" s="5"/>
      <c r="O435" s="5"/>
      <c r="P435" s="5"/>
      <c r="Q435" s="5"/>
      <c r="R435" s="5"/>
      <c r="S435" s="5"/>
      <c r="T435" s="5"/>
      <c r="U435" s="5"/>
      <c r="V435" s="5"/>
      <c r="W435" s="5"/>
      <c r="X435" s="5"/>
      <c r="Y435" s="5"/>
      <c r="Z435" s="5"/>
      <c r="AA435" s="5"/>
      <c r="AB435" s="5"/>
      <c r="AC435" s="5"/>
      <c r="AD435" s="5"/>
      <c r="AE435" s="5"/>
    </row>
    <row r="436" ht="15.75" customHeight="1">
      <c r="A436" s="5"/>
      <c r="B436" s="5"/>
      <c r="C436" s="5"/>
      <c r="D436" s="5"/>
      <c r="E436" s="5"/>
      <c r="F436" s="5"/>
      <c r="G436" s="5"/>
      <c r="H436" s="5"/>
      <c r="I436" s="5"/>
      <c r="J436" s="5"/>
      <c r="K436" s="5"/>
      <c r="L436" s="5"/>
      <c r="M436" s="5"/>
      <c r="N436" s="5"/>
      <c r="O436" s="5"/>
      <c r="P436" s="5"/>
      <c r="Q436" s="5"/>
      <c r="R436" s="5"/>
      <c r="S436" s="5"/>
      <c r="T436" s="5"/>
      <c r="U436" s="5"/>
      <c r="V436" s="5"/>
      <c r="W436" s="5"/>
      <c r="X436" s="5"/>
      <c r="Y436" s="5"/>
      <c r="Z436" s="5"/>
      <c r="AA436" s="5"/>
      <c r="AB436" s="5"/>
      <c r="AC436" s="5"/>
      <c r="AD436" s="5"/>
      <c r="AE436" s="5"/>
    </row>
    <row r="437" ht="15.75" customHeight="1">
      <c r="A437" s="5"/>
      <c r="B437" s="5"/>
      <c r="C437" s="5"/>
      <c r="D437" s="5"/>
      <c r="E437" s="5"/>
      <c r="F437" s="5"/>
      <c r="G437" s="5"/>
      <c r="H437" s="5"/>
      <c r="I437" s="5"/>
      <c r="J437" s="5"/>
      <c r="K437" s="5"/>
      <c r="L437" s="5"/>
      <c r="M437" s="5"/>
      <c r="N437" s="5"/>
      <c r="O437" s="5"/>
      <c r="P437" s="5"/>
      <c r="Q437" s="5"/>
      <c r="R437" s="5"/>
      <c r="S437" s="5"/>
      <c r="T437" s="5"/>
      <c r="U437" s="5"/>
      <c r="V437" s="5"/>
      <c r="W437" s="5"/>
      <c r="X437" s="5"/>
      <c r="Y437" s="5"/>
      <c r="Z437" s="5"/>
      <c r="AA437" s="5"/>
      <c r="AB437" s="5"/>
      <c r="AC437" s="5"/>
      <c r="AD437" s="5"/>
      <c r="AE437" s="5"/>
    </row>
    <row r="438" ht="15.75" customHeight="1">
      <c r="A438" s="5"/>
      <c r="B438" s="5"/>
      <c r="C438" s="5"/>
      <c r="D438" s="5"/>
      <c r="E438" s="5"/>
      <c r="F438" s="5"/>
      <c r="G438" s="5"/>
      <c r="H438" s="5"/>
      <c r="I438" s="5"/>
      <c r="J438" s="5"/>
      <c r="K438" s="5"/>
      <c r="L438" s="5"/>
      <c r="M438" s="5"/>
      <c r="N438" s="5"/>
      <c r="O438" s="5"/>
      <c r="P438" s="5"/>
      <c r="Q438" s="5"/>
      <c r="R438" s="5"/>
      <c r="S438" s="5"/>
      <c r="T438" s="5"/>
      <c r="U438" s="5"/>
      <c r="V438" s="5"/>
      <c r="W438" s="5"/>
      <c r="X438" s="5"/>
      <c r="Y438" s="5"/>
      <c r="Z438" s="5"/>
      <c r="AA438" s="5"/>
      <c r="AB438" s="5"/>
      <c r="AC438" s="5"/>
      <c r="AD438" s="5"/>
      <c r="AE438" s="5"/>
    </row>
    <row r="439" ht="15.75" customHeight="1">
      <c r="A439" s="5"/>
      <c r="B439" s="5"/>
      <c r="C439" s="5"/>
      <c r="D439" s="5"/>
      <c r="E439" s="5"/>
      <c r="F439" s="5"/>
      <c r="G439" s="5"/>
      <c r="H439" s="5"/>
      <c r="I439" s="5"/>
      <c r="J439" s="5"/>
      <c r="K439" s="5"/>
      <c r="L439" s="5"/>
      <c r="M439" s="5"/>
      <c r="N439" s="5"/>
      <c r="O439" s="5"/>
      <c r="P439" s="5"/>
      <c r="Q439" s="5"/>
      <c r="R439" s="5"/>
      <c r="S439" s="5"/>
      <c r="T439" s="5"/>
      <c r="U439" s="5"/>
      <c r="V439" s="5"/>
      <c r="W439" s="5"/>
      <c r="X439" s="5"/>
      <c r="Y439" s="5"/>
      <c r="Z439" s="5"/>
      <c r="AA439" s="5"/>
      <c r="AB439" s="5"/>
      <c r="AC439" s="5"/>
      <c r="AD439" s="5"/>
      <c r="AE439" s="5"/>
    </row>
    <row r="440" ht="15.75" customHeight="1">
      <c r="A440" s="5"/>
      <c r="B440" s="5"/>
      <c r="C440" s="5"/>
      <c r="D440" s="5"/>
      <c r="E440" s="5"/>
      <c r="F440" s="5"/>
      <c r="G440" s="5"/>
      <c r="H440" s="5"/>
      <c r="I440" s="5"/>
      <c r="J440" s="5"/>
      <c r="K440" s="5"/>
      <c r="L440" s="5"/>
      <c r="M440" s="5"/>
      <c r="N440" s="5"/>
      <c r="O440" s="5"/>
      <c r="P440" s="5"/>
      <c r="Q440" s="5"/>
      <c r="R440" s="5"/>
      <c r="S440" s="5"/>
      <c r="T440" s="5"/>
      <c r="U440" s="5"/>
      <c r="V440" s="5"/>
      <c r="W440" s="5"/>
      <c r="X440" s="5"/>
      <c r="Y440" s="5"/>
      <c r="Z440" s="5"/>
      <c r="AA440" s="5"/>
      <c r="AB440" s="5"/>
      <c r="AC440" s="5"/>
      <c r="AD440" s="5"/>
      <c r="AE440" s="5"/>
    </row>
    <row r="441" ht="15.75" customHeight="1">
      <c r="A441" s="5"/>
      <c r="B441" s="5"/>
      <c r="C441" s="5"/>
      <c r="D441" s="5"/>
      <c r="E441" s="5"/>
      <c r="F441" s="5"/>
      <c r="G441" s="5"/>
      <c r="H441" s="5"/>
      <c r="I441" s="5"/>
      <c r="J441" s="5"/>
      <c r="K441" s="5"/>
      <c r="L441" s="5"/>
      <c r="M441" s="5"/>
      <c r="N441" s="5"/>
      <c r="O441" s="5"/>
      <c r="P441" s="5"/>
      <c r="Q441" s="5"/>
      <c r="R441" s="5"/>
      <c r="S441" s="5"/>
      <c r="T441" s="5"/>
      <c r="U441" s="5"/>
      <c r="V441" s="5"/>
      <c r="W441" s="5"/>
      <c r="X441" s="5"/>
      <c r="Y441" s="5"/>
      <c r="Z441" s="5"/>
      <c r="AA441" s="5"/>
      <c r="AB441" s="5"/>
      <c r="AC441" s="5"/>
      <c r="AD441" s="5"/>
      <c r="AE441" s="5"/>
    </row>
    <row r="442" ht="15.75" customHeight="1">
      <c r="A442" s="5"/>
      <c r="B442" s="5"/>
      <c r="C442" s="5"/>
      <c r="D442" s="5"/>
      <c r="E442" s="5"/>
      <c r="F442" s="5"/>
      <c r="G442" s="5"/>
      <c r="H442" s="5"/>
      <c r="I442" s="5"/>
      <c r="J442" s="5"/>
      <c r="K442" s="5"/>
      <c r="L442" s="5"/>
      <c r="M442" s="5"/>
      <c r="N442" s="5"/>
      <c r="O442" s="5"/>
      <c r="P442" s="5"/>
      <c r="Q442" s="5"/>
      <c r="R442" s="5"/>
      <c r="S442" s="5"/>
      <c r="T442" s="5"/>
      <c r="U442" s="5"/>
      <c r="V442" s="5"/>
      <c r="W442" s="5"/>
      <c r="X442" s="5"/>
      <c r="Y442" s="5"/>
      <c r="Z442" s="5"/>
      <c r="AA442" s="5"/>
      <c r="AB442" s="5"/>
      <c r="AC442" s="5"/>
      <c r="AD442" s="5"/>
      <c r="AE442" s="5"/>
    </row>
    <row r="443" ht="15.75" customHeight="1">
      <c r="A443" s="5"/>
      <c r="B443" s="5"/>
      <c r="C443" s="5"/>
      <c r="D443" s="5"/>
      <c r="E443" s="5"/>
      <c r="F443" s="5"/>
      <c r="G443" s="5"/>
      <c r="H443" s="5"/>
      <c r="I443" s="5"/>
      <c r="J443" s="5"/>
      <c r="K443" s="5"/>
      <c r="L443" s="5"/>
      <c r="M443" s="5"/>
      <c r="N443" s="5"/>
      <c r="O443" s="5"/>
      <c r="P443" s="5"/>
      <c r="Q443" s="5"/>
      <c r="R443" s="5"/>
      <c r="S443" s="5"/>
      <c r="T443" s="5"/>
      <c r="U443" s="5"/>
      <c r="V443" s="5"/>
      <c r="W443" s="5"/>
      <c r="X443" s="5"/>
      <c r="Y443" s="5"/>
      <c r="Z443" s="5"/>
      <c r="AA443" s="5"/>
      <c r="AB443" s="5"/>
      <c r="AC443" s="5"/>
      <c r="AD443" s="5"/>
      <c r="AE443" s="5"/>
    </row>
    <row r="444" ht="15.75" customHeight="1">
      <c r="A444" s="5"/>
      <c r="B444" s="5"/>
      <c r="C444" s="5"/>
      <c r="D444" s="5"/>
      <c r="E444" s="5"/>
      <c r="F444" s="5"/>
      <c r="G444" s="5"/>
      <c r="H444" s="5"/>
      <c r="I444" s="5"/>
      <c r="J444" s="5"/>
      <c r="K444" s="5"/>
      <c r="L444" s="5"/>
      <c r="M444" s="5"/>
      <c r="N444" s="5"/>
      <c r="O444" s="5"/>
      <c r="P444" s="5"/>
      <c r="Q444" s="5"/>
      <c r="R444" s="5"/>
      <c r="S444" s="5"/>
      <c r="T444" s="5"/>
      <c r="U444" s="5"/>
      <c r="V444" s="5"/>
      <c r="W444" s="5"/>
      <c r="X444" s="5"/>
      <c r="Y444" s="5"/>
      <c r="Z444" s="5"/>
      <c r="AA444" s="5"/>
      <c r="AB444" s="5"/>
      <c r="AC444" s="5"/>
      <c r="AD444" s="5"/>
      <c r="AE444" s="5"/>
    </row>
    <row r="445" ht="15.75" customHeight="1">
      <c r="A445" s="5"/>
      <c r="B445" s="5"/>
      <c r="C445" s="5"/>
      <c r="D445" s="5"/>
      <c r="E445" s="5"/>
      <c r="F445" s="5"/>
      <c r="G445" s="5"/>
      <c r="H445" s="5"/>
      <c r="I445" s="5"/>
      <c r="J445" s="5"/>
      <c r="K445" s="5"/>
      <c r="L445" s="5"/>
      <c r="M445" s="5"/>
      <c r="N445" s="5"/>
      <c r="O445" s="5"/>
      <c r="P445" s="5"/>
      <c r="Q445" s="5"/>
      <c r="R445" s="5"/>
      <c r="S445" s="5"/>
      <c r="T445" s="5"/>
      <c r="U445" s="5"/>
      <c r="V445" s="5"/>
      <c r="W445" s="5"/>
      <c r="X445" s="5"/>
      <c r="Y445" s="5"/>
      <c r="Z445" s="5"/>
      <c r="AA445" s="5"/>
      <c r="AB445" s="5"/>
      <c r="AC445" s="5"/>
      <c r="AD445" s="5"/>
      <c r="AE445" s="5"/>
    </row>
    <row r="446" ht="15.75" customHeight="1">
      <c r="A446" s="5"/>
      <c r="B446" s="5"/>
      <c r="C446" s="5"/>
      <c r="D446" s="5"/>
      <c r="E446" s="5"/>
      <c r="F446" s="5"/>
      <c r="G446" s="5"/>
      <c r="H446" s="5"/>
      <c r="I446" s="5"/>
      <c r="J446" s="5"/>
      <c r="K446" s="5"/>
      <c r="L446" s="5"/>
      <c r="M446" s="5"/>
      <c r="N446" s="5"/>
      <c r="O446" s="5"/>
      <c r="P446" s="5"/>
      <c r="Q446" s="5"/>
      <c r="R446" s="5"/>
      <c r="S446" s="5"/>
      <c r="T446" s="5"/>
      <c r="U446" s="5"/>
      <c r="V446" s="5"/>
      <c r="W446" s="5"/>
      <c r="X446" s="5"/>
      <c r="Y446" s="5"/>
      <c r="Z446" s="5"/>
      <c r="AA446" s="5"/>
      <c r="AB446" s="5"/>
      <c r="AC446" s="5"/>
      <c r="AD446" s="5"/>
      <c r="AE446" s="5"/>
    </row>
    <row r="447" ht="15.75" customHeight="1">
      <c r="A447" s="5"/>
      <c r="B447" s="5"/>
      <c r="C447" s="5"/>
      <c r="D447" s="5"/>
      <c r="E447" s="5"/>
      <c r="F447" s="5"/>
      <c r="G447" s="5"/>
      <c r="H447" s="5"/>
      <c r="I447" s="5"/>
      <c r="J447" s="5"/>
      <c r="K447" s="5"/>
      <c r="L447" s="5"/>
      <c r="M447" s="5"/>
      <c r="N447" s="5"/>
      <c r="O447" s="5"/>
      <c r="P447" s="5"/>
      <c r="Q447" s="5"/>
      <c r="R447" s="5"/>
      <c r="S447" s="5"/>
      <c r="T447" s="5"/>
      <c r="U447" s="5"/>
      <c r="V447" s="5"/>
      <c r="W447" s="5"/>
      <c r="X447" s="5"/>
      <c r="Y447" s="5"/>
      <c r="Z447" s="5"/>
      <c r="AA447" s="5"/>
      <c r="AB447" s="5"/>
      <c r="AC447" s="5"/>
      <c r="AD447" s="5"/>
      <c r="AE447" s="5"/>
    </row>
    <row r="448" ht="15.75" customHeight="1">
      <c r="A448" s="5"/>
      <c r="B448" s="5"/>
      <c r="C448" s="5"/>
      <c r="D448" s="5"/>
      <c r="E448" s="5"/>
      <c r="F448" s="5"/>
      <c r="G448" s="5"/>
      <c r="H448" s="5"/>
      <c r="I448" s="5"/>
      <c r="J448" s="5"/>
      <c r="K448" s="5"/>
      <c r="L448" s="5"/>
      <c r="M448" s="5"/>
      <c r="N448" s="5"/>
      <c r="O448" s="5"/>
      <c r="P448" s="5"/>
      <c r="Q448" s="5"/>
      <c r="R448" s="5"/>
      <c r="S448" s="5"/>
      <c r="T448" s="5"/>
      <c r="U448" s="5"/>
      <c r="V448" s="5"/>
      <c r="W448" s="5"/>
      <c r="X448" s="5"/>
      <c r="Y448" s="5"/>
      <c r="Z448" s="5"/>
      <c r="AA448" s="5"/>
      <c r="AB448" s="5"/>
      <c r="AC448" s="5"/>
      <c r="AD448" s="5"/>
      <c r="AE448" s="5"/>
    </row>
    <row r="449" ht="15.75" customHeight="1">
      <c r="A449" s="5"/>
      <c r="B449" s="5"/>
      <c r="C449" s="5"/>
      <c r="D449" s="5"/>
      <c r="E449" s="5"/>
      <c r="F449" s="5"/>
      <c r="G449" s="5"/>
      <c r="H449" s="5"/>
      <c r="I449" s="5"/>
      <c r="J449" s="5"/>
      <c r="K449" s="5"/>
      <c r="L449" s="5"/>
      <c r="M449" s="5"/>
      <c r="N449" s="5"/>
      <c r="O449" s="5"/>
      <c r="P449" s="5"/>
      <c r="Q449" s="5"/>
      <c r="R449" s="5"/>
      <c r="S449" s="5"/>
      <c r="T449" s="5"/>
      <c r="U449" s="5"/>
      <c r="V449" s="5"/>
      <c r="W449" s="5"/>
      <c r="X449" s="5"/>
      <c r="Y449" s="5"/>
      <c r="Z449" s="5"/>
      <c r="AA449" s="5"/>
      <c r="AB449" s="5"/>
      <c r="AC449" s="5"/>
      <c r="AD449" s="5"/>
      <c r="AE449" s="5"/>
    </row>
    <row r="450" ht="15.75" customHeight="1">
      <c r="A450" s="5"/>
      <c r="B450" s="5"/>
      <c r="C450" s="5"/>
      <c r="D450" s="5"/>
      <c r="E450" s="5"/>
      <c r="F450" s="5"/>
      <c r="G450" s="5"/>
      <c r="H450" s="5"/>
      <c r="I450" s="5"/>
      <c r="J450" s="5"/>
      <c r="K450" s="5"/>
      <c r="L450" s="5"/>
      <c r="M450" s="5"/>
      <c r="N450" s="5"/>
      <c r="O450" s="5"/>
      <c r="P450" s="5"/>
      <c r="Q450" s="5"/>
      <c r="R450" s="5"/>
      <c r="S450" s="5"/>
      <c r="T450" s="5"/>
      <c r="U450" s="5"/>
      <c r="V450" s="5"/>
      <c r="W450" s="5"/>
      <c r="X450" s="5"/>
      <c r="Y450" s="5"/>
      <c r="Z450" s="5"/>
      <c r="AA450" s="5"/>
      <c r="AB450" s="5"/>
      <c r="AC450" s="5"/>
      <c r="AD450" s="5"/>
      <c r="AE450" s="5"/>
    </row>
    <row r="451" ht="15.75" customHeight="1">
      <c r="A451" s="5"/>
      <c r="B451" s="5"/>
      <c r="C451" s="5"/>
      <c r="D451" s="5"/>
      <c r="E451" s="5"/>
      <c r="F451" s="5"/>
      <c r="G451" s="5"/>
      <c r="H451" s="5"/>
      <c r="I451" s="5"/>
      <c r="J451" s="5"/>
      <c r="K451" s="5"/>
      <c r="L451" s="5"/>
      <c r="M451" s="5"/>
      <c r="N451" s="5"/>
      <c r="O451" s="5"/>
      <c r="P451" s="5"/>
      <c r="Q451" s="5"/>
      <c r="R451" s="5"/>
      <c r="S451" s="5"/>
      <c r="T451" s="5"/>
      <c r="U451" s="5"/>
      <c r="V451" s="5"/>
      <c r="W451" s="5"/>
      <c r="X451" s="5"/>
      <c r="Y451" s="5"/>
      <c r="Z451" s="5"/>
      <c r="AA451" s="5"/>
      <c r="AB451" s="5"/>
      <c r="AC451" s="5"/>
      <c r="AD451" s="5"/>
      <c r="AE451" s="5"/>
    </row>
    <row r="452" ht="15.75" customHeight="1">
      <c r="A452" s="5"/>
      <c r="B452" s="5"/>
      <c r="C452" s="5"/>
      <c r="D452" s="5"/>
      <c r="E452" s="5"/>
      <c r="F452" s="5"/>
      <c r="G452" s="5"/>
      <c r="H452" s="5"/>
      <c r="I452" s="5"/>
      <c r="J452" s="5"/>
      <c r="K452" s="5"/>
      <c r="L452" s="5"/>
      <c r="M452" s="5"/>
      <c r="N452" s="5"/>
      <c r="O452" s="5"/>
      <c r="P452" s="5"/>
      <c r="Q452" s="5"/>
      <c r="R452" s="5"/>
      <c r="S452" s="5"/>
      <c r="T452" s="5"/>
      <c r="U452" s="5"/>
      <c r="V452" s="5"/>
      <c r="W452" s="5"/>
      <c r="X452" s="5"/>
      <c r="Y452" s="5"/>
      <c r="Z452" s="5"/>
      <c r="AA452" s="5"/>
      <c r="AB452" s="5"/>
      <c r="AC452" s="5"/>
      <c r="AD452" s="5"/>
      <c r="AE452" s="5"/>
    </row>
    <row r="453" ht="15.75" customHeight="1">
      <c r="A453" s="5"/>
      <c r="B453" s="5"/>
      <c r="C453" s="5"/>
      <c r="D453" s="5"/>
      <c r="E453" s="5"/>
      <c r="F453" s="5"/>
      <c r="G453" s="5"/>
      <c r="H453" s="5"/>
      <c r="I453" s="5"/>
      <c r="J453" s="5"/>
      <c r="K453" s="5"/>
      <c r="L453" s="5"/>
      <c r="M453" s="5"/>
      <c r="N453" s="5"/>
      <c r="O453" s="5"/>
      <c r="P453" s="5"/>
      <c r="Q453" s="5"/>
      <c r="R453" s="5"/>
      <c r="S453" s="5"/>
      <c r="T453" s="5"/>
      <c r="U453" s="5"/>
      <c r="V453" s="5"/>
      <c r="W453" s="5"/>
      <c r="X453" s="5"/>
      <c r="Y453" s="5"/>
      <c r="Z453" s="5"/>
      <c r="AA453" s="5"/>
      <c r="AB453" s="5"/>
      <c r="AC453" s="5"/>
      <c r="AD453" s="5"/>
      <c r="AE453" s="5"/>
    </row>
    <row r="454" ht="15.75" customHeight="1">
      <c r="A454" s="5"/>
      <c r="B454" s="5"/>
      <c r="C454" s="5"/>
      <c r="D454" s="5"/>
      <c r="E454" s="5"/>
      <c r="F454" s="5"/>
      <c r="G454" s="5"/>
      <c r="H454" s="5"/>
      <c r="I454" s="5"/>
      <c r="J454" s="5"/>
      <c r="K454" s="5"/>
      <c r="L454" s="5"/>
      <c r="M454" s="5"/>
      <c r="N454" s="5"/>
      <c r="O454" s="5"/>
      <c r="P454" s="5"/>
      <c r="Q454" s="5"/>
      <c r="R454" s="5"/>
      <c r="S454" s="5"/>
      <c r="T454" s="5"/>
      <c r="U454" s="5"/>
      <c r="V454" s="5"/>
      <c r="W454" s="5"/>
      <c r="X454" s="5"/>
      <c r="Y454" s="5"/>
      <c r="Z454" s="5"/>
      <c r="AA454" s="5"/>
      <c r="AB454" s="5"/>
      <c r="AC454" s="5"/>
      <c r="AD454" s="5"/>
      <c r="AE454" s="5"/>
    </row>
    <row r="455" ht="15.75" customHeight="1">
      <c r="A455" s="5"/>
      <c r="B455" s="5"/>
      <c r="C455" s="5"/>
      <c r="D455" s="5"/>
      <c r="E455" s="5"/>
      <c r="F455" s="5"/>
      <c r="G455" s="5"/>
      <c r="H455" s="5"/>
      <c r="I455" s="5"/>
      <c r="J455" s="5"/>
      <c r="K455" s="5"/>
      <c r="L455" s="5"/>
      <c r="M455" s="5"/>
      <c r="N455" s="5"/>
      <c r="O455" s="5"/>
      <c r="P455" s="5"/>
      <c r="Q455" s="5"/>
      <c r="R455" s="5"/>
      <c r="S455" s="5"/>
      <c r="T455" s="5"/>
      <c r="U455" s="5"/>
      <c r="V455" s="5"/>
      <c r="W455" s="5"/>
      <c r="X455" s="5"/>
      <c r="Y455" s="5"/>
      <c r="Z455" s="5"/>
      <c r="AA455" s="5"/>
      <c r="AB455" s="5"/>
      <c r="AC455" s="5"/>
      <c r="AD455" s="5"/>
      <c r="AE455" s="5"/>
    </row>
    <row r="456" ht="15.75" customHeight="1">
      <c r="A456" s="5"/>
      <c r="B456" s="5"/>
      <c r="C456" s="5"/>
      <c r="D456" s="5"/>
      <c r="E456" s="5"/>
      <c r="F456" s="5"/>
      <c r="G456" s="5"/>
      <c r="H456" s="5"/>
      <c r="I456" s="5"/>
      <c r="J456" s="5"/>
      <c r="K456" s="5"/>
      <c r="L456" s="5"/>
      <c r="M456" s="5"/>
      <c r="N456" s="5"/>
      <c r="O456" s="5"/>
      <c r="P456" s="5"/>
      <c r="Q456" s="5"/>
      <c r="R456" s="5"/>
      <c r="S456" s="5"/>
      <c r="T456" s="5"/>
      <c r="U456" s="5"/>
      <c r="V456" s="5"/>
      <c r="W456" s="5"/>
      <c r="X456" s="5"/>
      <c r="Y456" s="5"/>
      <c r="Z456" s="5"/>
      <c r="AA456" s="5"/>
      <c r="AB456" s="5"/>
      <c r="AC456" s="5"/>
      <c r="AD456" s="5"/>
      <c r="AE456" s="5"/>
    </row>
    <row r="457" ht="15.75" customHeight="1">
      <c r="A457" s="5"/>
      <c r="B457" s="5"/>
      <c r="C457" s="5"/>
      <c r="D457" s="5"/>
      <c r="E457" s="5"/>
      <c r="F457" s="5"/>
      <c r="G457" s="5"/>
      <c r="H457" s="5"/>
      <c r="I457" s="5"/>
      <c r="J457" s="5"/>
      <c r="K457" s="5"/>
      <c r="L457" s="5"/>
      <c r="M457" s="5"/>
      <c r="N457" s="5"/>
      <c r="O457" s="5"/>
      <c r="P457" s="5"/>
      <c r="Q457" s="5"/>
      <c r="R457" s="5"/>
      <c r="S457" s="5"/>
      <c r="T457" s="5"/>
      <c r="U457" s="5"/>
      <c r="V457" s="5"/>
      <c r="W457" s="5"/>
      <c r="X457" s="5"/>
      <c r="Y457" s="5"/>
      <c r="Z457" s="5"/>
      <c r="AA457" s="5"/>
      <c r="AB457" s="5"/>
      <c r="AC457" s="5"/>
      <c r="AD457" s="5"/>
      <c r="AE457" s="5"/>
    </row>
    <row r="458" ht="15.75" customHeight="1">
      <c r="A458" s="5"/>
      <c r="B458" s="5"/>
      <c r="C458" s="5"/>
      <c r="D458" s="5"/>
      <c r="E458" s="5"/>
      <c r="F458" s="5"/>
      <c r="G458" s="5"/>
      <c r="H458" s="5"/>
      <c r="I458" s="5"/>
      <c r="J458" s="5"/>
      <c r="K458" s="5"/>
      <c r="L458" s="5"/>
      <c r="M458" s="5"/>
      <c r="N458" s="5"/>
      <c r="O458" s="5"/>
      <c r="P458" s="5"/>
      <c r="Q458" s="5"/>
      <c r="R458" s="5"/>
      <c r="S458" s="5"/>
      <c r="T458" s="5"/>
      <c r="U458" s="5"/>
      <c r="V458" s="5"/>
      <c r="W458" s="5"/>
      <c r="X458" s="5"/>
      <c r="Y458" s="5"/>
      <c r="Z458" s="5"/>
      <c r="AA458" s="5"/>
      <c r="AB458" s="5"/>
      <c r="AC458" s="5"/>
      <c r="AD458" s="5"/>
      <c r="AE458" s="5"/>
    </row>
    <row r="459" ht="15.75" customHeight="1">
      <c r="A459" s="5"/>
      <c r="B459" s="5"/>
      <c r="C459" s="5"/>
      <c r="D459" s="5"/>
      <c r="E459" s="5"/>
      <c r="F459" s="5"/>
      <c r="G459" s="5"/>
      <c r="H459" s="5"/>
      <c r="I459" s="5"/>
      <c r="J459" s="5"/>
      <c r="K459" s="5"/>
      <c r="L459" s="5"/>
      <c r="M459" s="5"/>
      <c r="N459" s="5"/>
      <c r="O459" s="5"/>
      <c r="P459" s="5"/>
      <c r="Q459" s="5"/>
      <c r="R459" s="5"/>
      <c r="S459" s="5"/>
      <c r="T459" s="5"/>
      <c r="U459" s="5"/>
      <c r="V459" s="5"/>
      <c r="W459" s="5"/>
      <c r="X459" s="5"/>
      <c r="Y459" s="5"/>
      <c r="Z459" s="5"/>
      <c r="AA459" s="5"/>
      <c r="AB459" s="5"/>
      <c r="AC459" s="5"/>
      <c r="AD459" s="5"/>
      <c r="AE459" s="5"/>
    </row>
    <row r="460" ht="15.75" customHeight="1">
      <c r="A460" s="5"/>
      <c r="B460" s="5"/>
      <c r="C460" s="5"/>
      <c r="D460" s="5"/>
      <c r="E460" s="5"/>
      <c r="F460" s="5"/>
      <c r="G460" s="5"/>
      <c r="H460" s="5"/>
      <c r="I460" s="5"/>
      <c r="J460" s="5"/>
      <c r="K460" s="5"/>
      <c r="L460" s="5"/>
      <c r="M460" s="5"/>
      <c r="N460" s="5"/>
      <c r="O460" s="5"/>
      <c r="P460" s="5"/>
      <c r="Q460" s="5"/>
      <c r="R460" s="5"/>
      <c r="S460" s="5"/>
      <c r="T460" s="5"/>
      <c r="U460" s="5"/>
      <c r="V460" s="5"/>
      <c r="W460" s="5"/>
      <c r="X460" s="5"/>
      <c r="Y460" s="5"/>
      <c r="Z460" s="5"/>
      <c r="AA460" s="5"/>
      <c r="AB460" s="5"/>
      <c r="AC460" s="5"/>
      <c r="AD460" s="5"/>
      <c r="AE460" s="5"/>
    </row>
    <row r="461" ht="15.75" customHeight="1">
      <c r="A461" s="5"/>
      <c r="B461" s="5"/>
      <c r="C461" s="5"/>
      <c r="D461" s="5"/>
      <c r="E461" s="5"/>
      <c r="F461" s="5"/>
      <c r="G461" s="5"/>
      <c r="H461" s="5"/>
      <c r="I461" s="5"/>
      <c r="J461" s="5"/>
      <c r="K461" s="5"/>
      <c r="L461" s="5"/>
      <c r="M461" s="5"/>
      <c r="N461" s="5"/>
      <c r="O461" s="5"/>
      <c r="P461" s="5"/>
      <c r="Q461" s="5"/>
      <c r="R461" s="5"/>
      <c r="S461" s="5"/>
      <c r="T461" s="5"/>
      <c r="U461" s="5"/>
      <c r="V461" s="5"/>
      <c r="W461" s="5"/>
      <c r="X461" s="5"/>
      <c r="Y461" s="5"/>
      <c r="Z461" s="5"/>
      <c r="AA461" s="5"/>
      <c r="AB461" s="5"/>
      <c r="AC461" s="5"/>
      <c r="AD461" s="5"/>
      <c r="AE461" s="5"/>
    </row>
    <row r="462" ht="15.75" customHeight="1">
      <c r="A462" s="5"/>
      <c r="B462" s="5"/>
      <c r="C462" s="5"/>
      <c r="D462" s="5"/>
      <c r="E462" s="5"/>
      <c r="F462" s="5"/>
      <c r="G462" s="5"/>
      <c r="H462" s="5"/>
      <c r="I462" s="5"/>
      <c r="J462" s="5"/>
      <c r="K462" s="5"/>
      <c r="L462" s="5"/>
      <c r="M462" s="5"/>
      <c r="N462" s="5"/>
      <c r="O462" s="5"/>
      <c r="P462" s="5"/>
      <c r="Q462" s="5"/>
      <c r="R462" s="5"/>
      <c r="S462" s="5"/>
      <c r="T462" s="5"/>
      <c r="U462" s="5"/>
      <c r="V462" s="5"/>
      <c r="W462" s="5"/>
      <c r="X462" s="5"/>
      <c r="Y462" s="5"/>
      <c r="Z462" s="5"/>
      <c r="AA462" s="5"/>
      <c r="AB462" s="5"/>
      <c r="AC462" s="5"/>
      <c r="AD462" s="5"/>
      <c r="AE462" s="5"/>
    </row>
    <row r="463" ht="15.75" customHeight="1">
      <c r="A463" s="5"/>
      <c r="B463" s="5"/>
      <c r="C463" s="5"/>
      <c r="D463" s="5"/>
      <c r="E463" s="5"/>
      <c r="F463" s="5"/>
      <c r="G463" s="5"/>
      <c r="H463" s="5"/>
      <c r="I463" s="5"/>
      <c r="J463" s="5"/>
      <c r="K463" s="5"/>
      <c r="L463" s="5"/>
      <c r="M463" s="5"/>
      <c r="N463" s="5"/>
      <c r="O463" s="5"/>
      <c r="P463" s="5"/>
      <c r="Q463" s="5"/>
      <c r="R463" s="5"/>
      <c r="S463" s="5"/>
      <c r="T463" s="5"/>
      <c r="U463" s="5"/>
      <c r="V463" s="5"/>
      <c r="W463" s="5"/>
      <c r="X463" s="5"/>
      <c r="Y463" s="5"/>
      <c r="Z463" s="5"/>
      <c r="AA463" s="5"/>
      <c r="AB463" s="5"/>
      <c r="AC463" s="5"/>
      <c r="AD463" s="5"/>
      <c r="AE463" s="5"/>
    </row>
    <row r="464" ht="15.75" customHeight="1">
      <c r="A464" s="5"/>
      <c r="B464" s="5"/>
      <c r="C464" s="5"/>
      <c r="D464" s="5"/>
      <c r="E464" s="5"/>
      <c r="F464" s="5"/>
      <c r="G464" s="5"/>
      <c r="H464" s="5"/>
      <c r="I464" s="5"/>
      <c r="J464" s="5"/>
      <c r="K464" s="5"/>
      <c r="L464" s="5"/>
      <c r="M464" s="5"/>
      <c r="N464" s="5"/>
      <c r="O464" s="5"/>
      <c r="P464" s="5"/>
      <c r="Q464" s="5"/>
      <c r="R464" s="5"/>
      <c r="S464" s="5"/>
      <c r="T464" s="5"/>
      <c r="U464" s="5"/>
      <c r="V464" s="5"/>
      <c r="W464" s="5"/>
      <c r="X464" s="5"/>
      <c r="Y464" s="5"/>
      <c r="Z464" s="5"/>
      <c r="AA464" s="5"/>
      <c r="AB464" s="5"/>
      <c r="AC464" s="5"/>
      <c r="AD464" s="5"/>
      <c r="AE464" s="5"/>
    </row>
    <row r="465" ht="15.75" customHeight="1">
      <c r="A465" s="5"/>
      <c r="B465" s="5"/>
      <c r="C465" s="5"/>
      <c r="D465" s="5"/>
      <c r="E465" s="5"/>
      <c r="F465" s="5"/>
      <c r="G465" s="5"/>
      <c r="H465" s="5"/>
      <c r="I465" s="5"/>
      <c r="J465" s="5"/>
      <c r="K465" s="5"/>
      <c r="L465" s="5"/>
      <c r="M465" s="5"/>
      <c r="N465" s="5"/>
      <c r="O465" s="5"/>
      <c r="P465" s="5"/>
      <c r="Q465" s="5"/>
      <c r="R465" s="5"/>
      <c r="S465" s="5"/>
      <c r="T465" s="5"/>
      <c r="U465" s="5"/>
      <c r="V465" s="5"/>
      <c r="W465" s="5"/>
      <c r="X465" s="5"/>
      <c r="Y465" s="5"/>
      <c r="Z465" s="5"/>
      <c r="AA465" s="5"/>
      <c r="AB465" s="5"/>
      <c r="AC465" s="5"/>
      <c r="AD465" s="5"/>
      <c r="AE465" s="5"/>
    </row>
    <row r="466" ht="15.75" customHeight="1">
      <c r="A466" s="5"/>
      <c r="B466" s="5"/>
      <c r="C466" s="5"/>
      <c r="D466" s="5"/>
      <c r="E466" s="5"/>
      <c r="F466" s="5"/>
      <c r="G466" s="5"/>
      <c r="H466" s="5"/>
      <c r="I466" s="5"/>
      <c r="J466" s="5"/>
      <c r="K466" s="5"/>
      <c r="L466" s="5"/>
      <c r="M466" s="5"/>
      <c r="N466" s="5"/>
      <c r="O466" s="5"/>
      <c r="P466" s="5"/>
      <c r="Q466" s="5"/>
      <c r="R466" s="5"/>
      <c r="S466" s="5"/>
      <c r="T466" s="5"/>
      <c r="U466" s="5"/>
      <c r="V466" s="5"/>
      <c r="W466" s="5"/>
      <c r="X466" s="5"/>
      <c r="Y466" s="5"/>
      <c r="Z466" s="5"/>
      <c r="AA466" s="5"/>
      <c r="AB466" s="5"/>
      <c r="AC466" s="5"/>
      <c r="AD466" s="5"/>
      <c r="AE466" s="5"/>
    </row>
    <row r="467" ht="15.75" customHeight="1">
      <c r="A467" s="5"/>
      <c r="B467" s="5"/>
      <c r="C467" s="5"/>
      <c r="D467" s="5"/>
      <c r="E467" s="5"/>
      <c r="F467" s="5"/>
      <c r="G467" s="5"/>
      <c r="H467" s="5"/>
      <c r="I467" s="5"/>
      <c r="J467" s="5"/>
      <c r="K467" s="5"/>
      <c r="L467" s="5"/>
      <c r="M467" s="5"/>
      <c r="N467" s="5"/>
      <c r="O467" s="5"/>
      <c r="P467" s="5"/>
      <c r="Q467" s="5"/>
      <c r="R467" s="5"/>
      <c r="S467" s="5"/>
      <c r="T467" s="5"/>
      <c r="U467" s="5"/>
      <c r="V467" s="5"/>
      <c r="W467" s="5"/>
      <c r="X467" s="5"/>
      <c r="Y467" s="5"/>
      <c r="Z467" s="5"/>
      <c r="AA467" s="5"/>
      <c r="AB467" s="5"/>
      <c r="AC467" s="5"/>
      <c r="AD467" s="5"/>
      <c r="AE467" s="5"/>
    </row>
    <row r="468" ht="15.75" customHeight="1">
      <c r="A468" s="5"/>
      <c r="B468" s="5"/>
      <c r="C468" s="5"/>
      <c r="D468" s="5"/>
      <c r="E468" s="5"/>
      <c r="F468" s="5"/>
      <c r="G468" s="5"/>
      <c r="H468" s="5"/>
      <c r="I468" s="5"/>
      <c r="J468" s="5"/>
      <c r="K468" s="5"/>
      <c r="L468" s="5"/>
      <c r="M468" s="5"/>
      <c r="N468" s="5"/>
      <c r="O468" s="5"/>
      <c r="P468" s="5"/>
      <c r="Q468" s="5"/>
      <c r="R468" s="5"/>
      <c r="S468" s="5"/>
      <c r="T468" s="5"/>
      <c r="U468" s="5"/>
      <c r="V468" s="5"/>
      <c r="W468" s="5"/>
      <c r="X468" s="5"/>
      <c r="Y468" s="5"/>
      <c r="Z468" s="5"/>
      <c r="AA468" s="5"/>
      <c r="AB468" s="5"/>
      <c r="AC468" s="5"/>
      <c r="AD468" s="5"/>
      <c r="AE468" s="5"/>
    </row>
    <row r="469" ht="15.75" customHeight="1">
      <c r="A469" s="5"/>
      <c r="B469" s="5"/>
      <c r="C469" s="5"/>
      <c r="D469" s="5"/>
      <c r="E469" s="5"/>
      <c r="F469" s="5"/>
      <c r="G469" s="5"/>
      <c r="H469" s="5"/>
      <c r="I469" s="5"/>
      <c r="J469" s="5"/>
      <c r="K469" s="5"/>
      <c r="L469" s="5"/>
      <c r="M469" s="5"/>
      <c r="N469" s="5"/>
      <c r="O469" s="5"/>
      <c r="P469" s="5"/>
      <c r="Q469" s="5"/>
      <c r="R469" s="5"/>
      <c r="S469" s="5"/>
      <c r="T469" s="5"/>
      <c r="U469" s="5"/>
      <c r="V469" s="5"/>
      <c r="W469" s="5"/>
      <c r="X469" s="5"/>
      <c r="Y469" s="5"/>
      <c r="Z469" s="5"/>
      <c r="AA469" s="5"/>
      <c r="AB469" s="5"/>
      <c r="AC469" s="5"/>
      <c r="AD469" s="5"/>
      <c r="AE469" s="5"/>
    </row>
    <row r="470" ht="15.75" customHeight="1">
      <c r="A470" s="5"/>
      <c r="B470" s="5"/>
      <c r="C470" s="5"/>
      <c r="D470" s="5"/>
      <c r="E470" s="5"/>
      <c r="F470" s="5"/>
      <c r="G470" s="5"/>
      <c r="H470" s="5"/>
      <c r="I470" s="5"/>
      <c r="J470" s="5"/>
      <c r="K470" s="5"/>
      <c r="L470" s="5"/>
      <c r="M470" s="5"/>
      <c r="N470" s="5"/>
      <c r="O470" s="5"/>
      <c r="P470" s="5"/>
      <c r="Q470" s="5"/>
      <c r="R470" s="5"/>
      <c r="S470" s="5"/>
      <c r="T470" s="5"/>
      <c r="U470" s="5"/>
      <c r="V470" s="5"/>
      <c r="W470" s="5"/>
      <c r="X470" s="5"/>
      <c r="Y470" s="5"/>
      <c r="Z470" s="5"/>
      <c r="AA470" s="5"/>
      <c r="AB470" s="5"/>
      <c r="AC470" s="5"/>
      <c r="AD470" s="5"/>
      <c r="AE470" s="5"/>
    </row>
    <row r="471" ht="15.75" customHeight="1">
      <c r="A471" s="5"/>
      <c r="B471" s="5"/>
      <c r="C471" s="5"/>
      <c r="D471" s="5"/>
      <c r="E471" s="5"/>
      <c r="F471" s="5"/>
      <c r="G471" s="5"/>
      <c r="H471" s="5"/>
      <c r="I471" s="5"/>
      <c r="J471" s="5"/>
      <c r="K471" s="5"/>
      <c r="L471" s="5"/>
      <c r="M471" s="5"/>
      <c r="N471" s="5"/>
      <c r="O471" s="5"/>
      <c r="P471" s="5"/>
      <c r="Q471" s="5"/>
      <c r="R471" s="5"/>
      <c r="S471" s="5"/>
      <c r="T471" s="5"/>
      <c r="U471" s="5"/>
      <c r="V471" s="5"/>
      <c r="W471" s="5"/>
      <c r="X471" s="5"/>
      <c r="Y471" s="5"/>
      <c r="Z471" s="5"/>
      <c r="AA471" s="5"/>
      <c r="AB471" s="5"/>
      <c r="AC471" s="5"/>
      <c r="AD471" s="5"/>
      <c r="AE471" s="5"/>
    </row>
    <row r="472" ht="15.75" customHeight="1">
      <c r="A472" s="5"/>
      <c r="B472" s="5"/>
      <c r="C472" s="5"/>
      <c r="D472" s="5"/>
      <c r="E472" s="5"/>
      <c r="F472" s="5"/>
      <c r="G472" s="5"/>
      <c r="H472" s="5"/>
      <c r="I472" s="5"/>
      <c r="J472" s="5"/>
      <c r="K472" s="5"/>
      <c r="L472" s="5"/>
      <c r="M472" s="5"/>
      <c r="N472" s="5"/>
      <c r="O472" s="5"/>
      <c r="P472" s="5"/>
      <c r="Q472" s="5"/>
      <c r="R472" s="5"/>
      <c r="S472" s="5"/>
      <c r="T472" s="5"/>
      <c r="U472" s="5"/>
      <c r="V472" s="5"/>
      <c r="W472" s="5"/>
      <c r="X472" s="5"/>
      <c r="Y472" s="5"/>
      <c r="Z472" s="5"/>
      <c r="AA472" s="5"/>
      <c r="AB472" s="5"/>
      <c r="AC472" s="5"/>
      <c r="AD472" s="5"/>
      <c r="AE472" s="5"/>
    </row>
    <row r="473" ht="15.75" customHeight="1">
      <c r="A473" s="5"/>
      <c r="B473" s="5"/>
      <c r="C473" s="5"/>
      <c r="D473" s="5"/>
      <c r="E473" s="5"/>
      <c r="F473" s="5"/>
      <c r="G473" s="5"/>
      <c r="H473" s="5"/>
      <c r="I473" s="5"/>
      <c r="J473" s="5"/>
      <c r="K473" s="5"/>
      <c r="L473" s="5"/>
      <c r="M473" s="5"/>
      <c r="N473" s="5"/>
      <c r="O473" s="5"/>
      <c r="P473" s="5"/>
      <c r="Q473" s="5"/>
      <c r="R473" s="5"/>
      <c r="S473" s="5"/>
      <c r="T473" s="5"/>
      <c r="U473" s="5"/>
      <c r="V473" s="5"/>
      <c r="W473" s="5"/>
      <c r="X473" s="5"/>
      <c r="Y473" s="5"/>
      <c r="Z473" s="5"/>
      <c r="AA473" s="5"/>
      <c r="AB473" s="5"/>
      <c r="AC473" s="5"/>
      <c r="AD473" s="5"/>
      <c r="AE473" s="5"/>
    </row>
    <row r="474" ht="15.75" customHeight="1">
      <c r="A474" s="5"/>
      <c r="B474" s="5"/>
      <c r="C474" s="5"/>
      <c r="D474" s="5"/>
      <c r="E474" s="5"/>
      <c r="F474" s="5"/>
      <c r="G474" s="5"/>
      <c r="H474" s="5"/>
      <c r="I474" s="5"/>
      <c r="J474" s="5"/>
      <c r="K474" s="5"/>
      <c r="L474" s="5"/>
      <c r="M474" s="5"/>
      <c r="N474" s="5"/>
      <c r="O474" s="5"/>
      <c r="P474" s="5"/>
      <c r="Q474" s="5"/>
      <c r="R474" s="5"/>
      <c r="S474" s="5"/>
      <c r="T474" s="5"/>
      <c r="U474" s="5"/>
      <c r="V474" s="5"/>
      <c r="W474" s="5"/>
      <c r="X474" s="5"/>
      <c r="Y474" s="5"/>
      <c r="Z474" s="5"/>
      <c r="AA474" s="5"/>
      <c r="AB474" s="5"/>
      <c r="AC474" s="5"/>
      <c r="AD474" s="5"/>
      <c r="AE474" s="5"/>
    </row>
    <row r="475" ht="15.75" customHeight="1">
      <c r="A475" s="5"/>
      <c r="B475" s="5"/>
      <c r="C475" s="5"/>
      <c r="D475" s="5"/>
      <c r="E475" s="5"/>
      <c r="F475" s="5"/>
      <c r="G475" s="5"/>
      <c r="H475" s="5"/>
      <c r="I475" s="5"/>
      <c r="J475" s="5"/>
      <c r="K475" s="5"/>
      <c r="L475" s="5"/>
      <c r="M475" s="5"/>
      <c r="N475" s="5"/>
      <c r="O475" s="5"/>
      <c r="P475" s="5"/>
      <c r="Q475" s="5"/>
      <c r="R475" s="5"/>
      <c r="S475" s="5"/>
      <c r="T475" s="5"/>
      <c r="U475" s="5"/>
      <c r="V475" s="5"/>
      <c r="W475" s="5"/>
      <c r="X475" s="5"/>
      <c r="Y475" s="5"/>
      <c r="Z475" s="5"/>
      <c r="AA475" s="5"/>
      <c r="AB475" s="5"/>
      <c r="AC475" s="5"/>
      <c r="AD475" s="5"/>
      <c r="AE475" s="5"/>
    </row>
    <row r="476" ht="15.75" customHeight="1">
      <c r="A476" s="5"/>
      <c r="B476" s="5"/>
      <c r="C476" s="5"/>
      <c r="D476" s="5"/>
      <c r="E476" s="5"/>
      <c r="F476" s="5"/>
      <c r="G476" s="5"/>
      <c r="H476" s="5"/>
      <c r="I476" s="5"/>
      <c r="J476" s="5"/>
      <c r="K476" s="5"/>
      <c r="L476" s="5"/>
      <c r="M476" s="5"/>
      <c r="N476" s="5"/>
      <c r="O476" s="5"/>
      <c r="P476" s="5"/>
      <c r="Q476" s="5"/>
      <c r="R476" s="5"/>
      <c r="S476" s="5"/>
      <c r="T476" s="5"/>
      <c r="U476" s="5"/>
      <c r="V476" s="5"/>
      <c r="W476" s="5"/>
      <c r="X476" s="5"/>
      <c r="Y476" s="5"/>
      <c r="Z476" s="5"/>
      <c r="AA476" s="5"/>
      <c r="AB476" s="5"/>
      <c r="AC476" s="5"/>
      <c r="AD476" s="5"/>
      <c r="AE476" s="5"/>
    </row>
    <row r="477" ht="15.75" customHeight="1">
      <c r="A477" s="5"/>
      <c r="B477" s="5"/>
      <c r="C477" s="5"/>
      <c r="D477" s="5"/>
      <c r="E477" s="5"/>
      <c r="F477" s="5"/>
      <c r="G477" s="5"/>
      <c r="H477" s="5"/>
      <c r="I477" s="5"/>
      <c r="J477" s="5"/>
      <c r="K477" s="5"/>
      <c r="L477" s="5"/>
      <c r="M477" s="5"/>
      <c r="N477" s="5"/>
      <c r="O477" s="5"/>
      <c r="P477" s="5"/>
      <c r="Q477" s="5"/>
      <c r="R477" s="5"/>
      <c r="S477" s="5"/>
      <c r="T477" s="5"/>
      <c r="U477" s="5"/>
      <c r="V477" s="5"/>
      <c r="W477" s="5"/>
      <c r="X477" s="5"/>
      <c r="Y477" s="5"/>
      <c r="Z477" s="5"/>
      <c r="AA477" s="5"/>
      <c r="AB477" s="5"/>
      <c r="AC477" s="5"/>
      <c r="AD477" s="5"/>
      <c r="AE477" s="5"/>
    </row>
    <row r="478" ht="15.75" customHeight="1">
      <c r="A478" s="5"/>
      <c r="B478" s="5"/>
      <c r="C478" s="5"/>
      <c r="D478" s="5"/>
      <c r="E478" s="5"/>
      <c r="F478" s="5"/>
      <c r="G478" s="5"/>
      <c r="H478" s="5"/>
      <c r="I478" s="5"/>
      <c r="J478" s="5"/>
      <c r="K478" s="5"/>
      <c r="L478" s="5"/>
      <c r="M478" s="5"/>
      <c r="N478" s="5"/>
      <c r="O478" s="5"/>
      <c r="P478" s="5"/>
      <c r="Q478" s="5"/>
      <c r="R478" s="5"/>
      <c r="S478" s="5"/>
      <c r="T478" s="5"/>
      <c r="U478" s="5"/>
      <c r="V478" s="5"/>
      <c r="W478" s="5"/>
      <c r="X478" s="5"/>
      <c r="Y478" s="5"/>
      <c r="Z478" s="5"/>
      <c r="AA478" s="5"/>
      <c r="AB478" s="5"/>
      <c r="AC478" s="5"/>
      <c r="AD478" s="5"/>
      <c r="AE478" s="5"/>
    </row>
    <row r="479" ht="15.75" customHeight="1">
      <c r="A479" s="5"/>
      <c r="B479" s="5"/>
      <c r="C479" s="5"/>
      <c r="D479" s="5"/>
      <c r="E479" s="5"/>
      <c r="F479" s="5"/>
      <c r="G479" s="5"/>
      <c r="H479" s="5"/>
      <c r="I479" s="5"/>
      <c r="J479" s="5"/>
      <c r="K479" s="5"/>
      <c r="L479" s="5"/>
      <c r="M479" s="5"/>
      <c r="N479" s="5"/>
      <c r="O479" s="5"/>
      <c r="P479" s="5"/>
      <c r="Q479" s="5"/>
      <c r="R479" s="5"/>
      <c r="S479" s="5"/>
      <c r="T479" s="5"/>
      <c r="U479" s="5"/>
      <c r="V479" s="5"/>
      <c r="W479" s="5"/>
      <c r="X479" s="5"/>
      <c r="Y479" s="5"/>
      <c r="Z479" s="5"/>
      <c r="AA479" s="5"/>
      <c r="AB479" s="5"/>
      <c r="AC479" s="5"/>
      <c r="AD479" s="5"/>
      <c r="AE479" s="5"/>
    </row>
    <row r="480" ht="15.75" customHeight="1">
      <c r="A480" s="5"/>
      <c r="B480" s="5"/>
      <c r="C480" s="5"/>
      <c r="D480" s="5"/>
      <c r="E480" s="5"/>
      <c r="F480" s="5"/>
      <c r="G480" s="5"/>
      <c r="H480" s="5"/>
      <c r="I480" s="5"/>
      <c r="J480" s="5"/>
      <c r="K480" s="5"/>
      <c r="L480" s="5"/>
      <c r="M480" s="5"/>
      <c r="N480" s="5"/>
      <c r="O480" s="5"/>
      <c r="P480" s="5"/>
      <c r="Q480" s="5"/>
      <c r="R480" s="5"/>
      <c r="S480" s="5"/>
      <c r="T480" s="5"/>
      <c r="U480" s="5"/>
      <c r="V480" s="5"/>
      <c r="W480" s="5"/>
      <c r="X480" s="5"/>
      <c r="Y480" s="5"/>
      <c r="Z480" s="5"/>
      <c r="AA480" s="5"/>
      <c r="AB480" s="5"/>
      <c r="AC480" s="5"/>
      <c r="AD480" s="5"/>
      <c r="AE480" s="5"/>
    </row>
    <row r="481" ht="15.75" customHeight="1">
      <c r="A481" s="5"/>
      <c r="B481" s="5"/>
      <c r="C481" s="5"/>
      <c r="D481" s="5"/>
      <c r="E481" s="5"/>
      <c r="F481" s="5"/>
      <c r="G481" s="5"/>
      <c r="H481" s="5"/>
      <c r="I481" s="5"/>
      <c r="J481" s="5"/>
      <c r="K481" s="5"/>
      <c r="L481" s="5"/>
      <c r="M481" s="5"/>
      <c r="N481" s="5"/>
      <c r="O481" s="5"/>
      <c r="P481" s="5"/>
      <c r="Q481" s="5"/>
      <c r="R481" s="5"/>
      <c r="S481" s="5"/>
      <c r="T481" s="5"/>
      <c r="U481" s="5"/>
      <c r="V481" s="5"/>
      <c r="W481" s="5"/>
      <c r="X481" s="5"/>
      <c r="Y481" s="5"/>
      <c r="Z481" s="5"/>
      <c r="AA481" s="5"/>
      <c r="AB481" s="5"/>
      <c r="AC481" s="5"/>
      <c r="AD481" s="5"/>
      <c r="AE481" s="5"/>
    </row>
    <row r="482" ht="15.75" customHeight="1">
      <c r="A482" s="5"/>
      <c r="B482" s="5"/>
      <c r="C482" s="5"/>
      <c r="D482" s="5"/>
      <c r="E482" s="5"/>
      <c r="F482" s="5"/>
      <c r="G482" s="5"/>
      <c r="H482" s="5"/>
      <c r="I482" s="5"/>
      <c r="J482" s="5"/>
      <c r="K482" s="5"/>
      <c r="L482" s="5"/>
      <c r="M482" s="5"/>
      <c r="N482" s="5"/>
      <c r="O482" s="5"/>
      <c r="P482" s="5"/>
      <c r="Q482" s="5"/>
      <c r="R482" s="5"/>
      <c r="S482" s="5"/>
      <c r="T482" s="5"/>
      <c r="U482" s="5"/>
      <c r="V482" s="5"/>
      <c r="W482" s="5"/>
      <c r="X482" s="5"/>
      <c r="Y482" s="5"/>
      <c r="Z482" s="5"/>
      <c r="AA482" s="5"/>
      <c r="AB482" s="5"/>
      <c r="AC482" s="5"/>
      <c r="AD482" s="5"/>
      <c r="AE482" s="5"/>
    </row>
    <row r="483" ht="15.75" customHeight="1">
      <c r="A483" s="5"/>
      <c r="B483" s="5"/>
      <c r="C483" s="5"/>
      <c r="D483" s="5"/>
      <c r="E483" s="5"/>
      <c r="F483" s="5"/>
      <c r="G483" s="5"/>
      <c r="H483" s="5"/>
      <c r="I483" s="5"/>
      <c r="J483" s="5"/>
      <c r="K483" s="5"/>
      <c r="L483" s="5"/>
      <c r="M483" s="5"/>
      <c r="N483" s="5"/>
      <c r="O483" s="5"/>
      <c r="P483" s="5"/>
      <c r="Q483" s="5"/>
      <c r="R483" s="5"/>
      <c r="S483" s="5"/>
      <c r="T483" s="5"/>
      <c r="U483" s="5"/>
      <c r="V483" s="5"/>
      <c r="W483" s="5"/>
      <c r="X483" s="5"/>
      <c r="Y483" s="5"/>
      <c r="Z483" s="5"/>
      <c r="AA483" s="5"/>
      <c r="AB483" s="5"/>
      <c r="AC483" s="5"/>
      <c r="AD483" s="5"/>
      <c r="AE483" s="5"/>
    </row>
    <row r="484" ht="15.75" customHeight="1">
      <c r="A484" s="5"/>
      <c r="B484" s="5"/>
      <c r="C484" s="5"/>
      <c r="D484" s="5"/>
      <c r="E484" s="5"/>
      <c r="F484" s="5"/>
      <c r="G484" s="5"/>
      <c r="H484" s="5"/>
      <c r="I484" s="5"/>
      <c r="J484" s="5"/>
      <c r="K484" s="5"/>
      <c r="L484" s="5"/>
      <c r="M484" s="5"/>
      <c r="N484" s="5"/>
      <c r="O484" s="5"/>
      <c r="P484" s="5"/>
      <c r="Q484" s="5"/>
      <c r="R484" s="5"/>
      <c r="S484" s="5"/>
      <c r="T484" s="5"/>
      <c r="U484" s="5"/>
      <c r="V484" s="5"/>
      <c r="W484" s="5"/>
      <c r="X484" s="5"/>
      <c r="Y484" s="5"/>
      <c r="Z484" s="5"/>
      <c r="AA484" s="5"/>
      <c r="AB484" s="5"/>
      <c r="AC484" s="5"/>
      <c r="AD484" s="5"/>
      <c r="AE484" s="5"/>
    </row>
    <row r="485" ht="15.75" customHeight="1">
      <c r="A485" s="5"/>
      <c r="B485" s="5"/>
      <c r="C485" s="5"/>
      <c r="D485" s="5"/>
      <c r="E485" s="5"/>
      <c r="F485" s="5"/>
      <c r="G485" s="5"/>
      <c r="H485" s="5"/>
      <c r="I485" s="5"/>
      <c r="J485" s="5"/>
      <c r="K485" s="5"/>
      <c r="L485" s="5"/>
      <c r="M485" s="5"/>
      <c r="N485" s="5"/>
      <c r="O485" s="5"/>
      <c r="P485" s="5"/>
      <c r="Q485" s="5"/>
      <c r="R485" s="5"/>
      <c r="S485" s="5"/>
      <c r="T485" s="5"/>
      <c r="U485" s="5"/>
      <c r="V485" s="5"/>
      <c r="W485" s="5"/>
      <c r="X485" s="5"/>
      <c r="Y485" s="5"/>
      <c r="Z485" s="5"/>
      <c r="AA485" s="5"/>
      <c r="AB485" s="5"/>
      <c r="AC485" s="5"/>
      <c r="AD485" s="5"/>
      <c r="AE485" s="5"/>
    </row>
    <row r="486" ht="15.75" customHeight="1">
      <c r="A486" s="5"/>
      <c r="B486" s="5"/>
      <c r="C486" s="5"/>
      <c r="D486" s="5"/>
      <c r="E486" s="5"/>
      <c r="F486" s="5"/>
      <c r="G486" s="5"/>
      <c r="H486" s="5"/>
      <c r="I486" s="5"/>
      <c r="J486" s="5"/>
      <c r="K486" s="5"/>
      <c r="L486" s="5"/>
      <c r="M486" s="5"/>
      <c r="N486" s="5"/>
      <c r="O486" s="5"/>
      <c r="P486" s="5"/>
      <c r="Q486" s="5"/>
      <c r="R486" s="5"/>
      <c r="S486" s="5"/>
      <c r="T486" s="5"/>
      <c r="U486" s="5"/>
      <c r="V486" s="5"/>
      <c r="W486" s="5"/>
      <c r="X486" s="5"/>
      <c r="Y486" s="5"/>
      <c r="Z486" s="5"/>
      <c r="AA486" s="5"/>
      <c r="AB486" s="5"/>
      <c r="AC486" s="5"/>
      <c r="AD486" s="5"/>
      <c r="AE486" s="5"/>
    </row>
    <row r="487" ht="15.75" customHeight="1">
      <c r="A487" s="5"/>
      <c r="B487" s="5"/>
      <c r="C487" s="5"/>
      <c r="D487" s="5"/>
      <c r="E487" s="5"/>
      <c r="F487" s="5"/>
      <c r="G487" s="5"/>
      <c r="H487" s="5"/>
      <c r="I487" s="5"/>
      <c r="J487" s="5"/>
      <c r="K487" s="5"/>
      <c r="L487" s="5"/>
      <c r="M487" s="5"/>
      <c r="N487" s="5"/>
      <c r="O487" s="5"/>
      <c r="P487" s="5"/>
      <c r="Q487" s="5"/>
      <c r="R487" s="5"/>
      <c r="S487" s="5"/>
      <c r="T487" s="5"/>
      <c r="U487" s="5"/>
      <c r="V487" s="5"/>
      <c r="W487" s="5"/>
      <c r="X487" s="5"/>
      <c r="Y487" s="5"/>
      <c r="Z487" s="5"/>
      <c r="AA487" s="5"/>
      <c r="AB487" s="5"/>
      <c r="AC487" s="5"/>
      <c r="AD487" s="5"/>
      <c r="AE487" s="5"/>
    </row>
    <row r="488" ht="15.75" customHeight="1">
      <c r="A488" s="5"/>
      <c r="B488" s="5"/>
      <c r="C488" s="5"/>
      <c r="D488" s="5"/>
      <c r="E488" s="5"/>
      <c r="F488" s="5"/>
      <c r="G488" s="5"/>
      <c r="H488" s="5"/>
      <c r="I488" s="5"/>
      <c r="J488" s="5"/>
      <c r="K488" s="5"/>
      <c r="L488" s="5"/>
      <c r="M488" s="5"/>
      <c r="N488" s="5"/>
      <c r="O488" s="5"/>
      <c r="P488" s="5"/>
      <c r="Q488" s="5"/>
      <c r="R488" s="5"/>
      <c r="S488" s="5"/>
      <c r="T488" s="5"/>
      <c r="U488" s="5"/>
      <c r="V488" s="5"/>
      <c r="W488" s="5"/>
      <c r="X488" s="5"/>
      <c r="Y488" s="5"/>
      <c r="Z488" s="5"/>
      <c r="AA488" s="5"/>
      <c r="AB488" s="5"/>
      <c r="AC488" s="5"/>
      <c r="AD488" s="5"/>
      <c r="AE488" s="5"/>
    </row>
    <row r="489" ht="15.75" customHeight="1">
      <c r="A489" s="5"/>
      <c r="B489" s="5"/>
      <c r="C489" s="5"/>
      <c r="D489" s="5"/>
      <c r="E489" s="5"/>
      <c r="F489" s="5"/>
      <c r="G489" s="5"/>
      <c r="H489" s="5"/>
      <c r="I489" s="5"/>
      <c r="J489" s="5"/>
      <c r="K489" s="5"/>
      <c r="L489" s="5"/>
      <c r="M489" s="5"/>
      <c r="N489" s="5"/>
      <c r="O489" s="5"/>
      <c r="P489" s="5"/>
      <c r="Q489" s="5"/>
      <c r="R489" s="5"/>
      <c r="S489" s="5"/>
      <c r="T489" s="5"/>
      <c r="U489" s="5"/>
      <c r="V489" s="5"/>
      <c r="W489" s="5"/>
      <c r="X489" s="5"/>
      <c r="Y489" s="5"/>
      <c r="Z489" s="5"/>
      <c r="AA489" s="5"/>
      <c r="AB489" s="5"/>
      <c r="AC489" s="5"/>
      <c r="AD489" s="5"/>
      <c r="AE489" s="5"/>
    </row>
    <row r="490" ht="15.75" customHeight="1">
      <c r="A490" s="5"/>
      <c r="B490" s="5"/>
      <c r="C490" s="5"/>
      <c r="D490" s="5"/>
      <c r="E490" s="5"/>
      <c r="F490" s="5"/>
      <c r="G490" s="5"/>
      <c r="H490" s="5"/>
      <c r="I490" s="5"/>
      <c r="J490" s="5"/>
      <c r="K490" s="5"/>
      <c r="L490" s="5"/>
      <c r="M490" s="5"/>
      <c r="N490" s="5"/>
      <c r="O490" s="5"/>
      <c r="P490" s="5"/>
      <c r="Q490" s="5"/>
      <c r="R490" s="5"/>
      <c r="S490" s="5"/>
      <c r="T490" s="5"/>
      <c r="U490" s="5"/>
      <c r="V490" s="5"/>
      <c r="W490" s="5"/>
      <c r="X490" s="5"/>
      <c r="Y490" s="5"/>
      <c r="Z490" s="5"/>
      <c r="AA490" s="5"/>
      <c r="AB490" s="5"/>
      <c r="AC490" s="5"/>
      <c r="AD490" s="5"/>
      <c r="AE490" s="5"/>
    </row>
    <row r="491" ht="15.75" customHeight="1">
      <c r="A491" s="5"/>
      <c r="B491" s="5"/>
      <c r="C491" s="5"/>
      <c r="D491" s="5"/>
      <c r="E491" s="5"/>
      <c r="F491" s="5"/>
      <c r="G491" s="5"/>
      <c r="H491" s="5"/>
      <c r="I491" s="5"/>
      <c r="J491" s="5"/>
      <c r="K491" s="5"/>
      <c r="L491" s="5"/>
      <c r="M491" s="5"/>
      <c r="N491" s="5"/>
      <c r="O491" s="5"/>
      <c r="P491" s="5"/>
      <c r="Q491" s="5"/>
      <c r="R491" s="5"/>
      <c r="S491" s="5"/>
      <c r="T491" s="5"/>
      <c r="U491" s="5"/>
      <c r="V491" s="5"/>
      <c r="W491" s="5"/>
      <c r="X491" s="5"/>
      <c r="Y491" s="5"/>
      <c r="Z491" s="5"/>
      <c r="AA491" s="5"/>
      <c r="AB491" s="5"/>
      <c r="AC491" s="5"/>
      <c r="AD491" s="5"/>
      <c r="AE491" s="5"/>
    </row>
    <row r="492" ht="15.75" customHeight="1">
      <c r="A492" s="5"/>
      <c r="B492" s="5"/>
      <c r="C492" s="5"/>
      <c r="D492" s="5"/>
      <c r="E492" s="5"/>
      <c r="F492" s="5"/>
      <c r="G492" s="5"/>
      <c r="H492" s="5"/>
      <c r="I492" s="5"/>
      <c r="J492" s="5"/>
      <c r="K492" s="5"/>
      <c r="L492" s="5"/>
      <c r="M492" s="5"/>
      <c r="N492" s="5"/>
      <c r="O492" s="5"/>
      <c r="P492" s="5"/>
      <c r="Q492" s="5"/>
      <c r="R492" s="5"/>
      <c r="S492" s="5"/>
      <c r="T492" s="5"/>
      <c r="U492" s="5"/>
      <c r="V492" s="5"/>
      <c r="W492" s="5"/>
      <c r="X492" s="5"/>
      <c r="Y492" s="5"/>
      <c r="Z492" s="5"/>
      <c r="AA492" s="5"/>
      <c r="AB492" s="5"/>
      <c r="AC492" s="5"/>
      <c r="AD492" s="5"/>
      <c r="AE492" s="5"/>
    </row>
    <row r="493" ht="15.75" customHeight="1">
      <c r="A493" s="5"/>
      <c r="B493" s="5"/>
      <c r="C493" s="5"/>
      <c r="D493" s="5"/>
      <c r="E493" s="5"/>
      <c r="F493" s="5"/>
      <c r="G493" s="5"/>
      <c r="H493" s="5"/>
      <c r="I493" s="5"/>
      <c r="J493" s="5"/>
      <c r="K493" s="5"/>
      <c r="L493" s="5"/>
      <c r="M493" s="5"/>
      <c r="N493" s="5"/>
      <c r="O493" s="5"/>
      <c r="P493" s="5"/>
      <c r="Q493" s="5"/>
      <c r="R493" s="5"/>
      <c r="S493" s="5"/>
      <c r="T493" s="5"/>
      <c r="U493" s="5"/>
      <c r="V493" s="5"/>
      <c r="W493" s="5"/>
      <c r="X493" s="5"/>
      <c r="Y493" s="5"/>
      <c r="Z493" s="5"/>
      <c r="AA493" s="5"/>
      <c r="AB493" s="5"/>
      <c r="AC493" s="5"/>
      <c r="AD493" s="5"/>
      <c r="AE493" s="5"/>
    </row>
    <row r="494" ht="15.75" customHeight="1">
      <c r="A494" s="5"/>
      <c r="B494" s="5"/>
      <c r="C494" s="5"/>
      <c r="D494" s="5"/>
      <c r="E494" s="5"/>
      <c r="F494" s="5"/>
      <c r="G494" s="5"/>
      <c r="H494" s="5"/>
      <c r="I494" s="5"/>
      <c r="J494" s="5"/>
      <c r="K494" s="5"/>
      <c r="L494" s="5"/>
      <c r="M494" s="5"/>
      <c r="N494" s="5"/>
      <c r="O494" s="5"/>
      <c r="P494" s="5"/>
      <c r="Q494" s="5"/>
      <c r="R494" s="5"/>
      <c r="S494" s="5"/>
      <c r="T494" s="5"/>
      <c r="U494" s="5"/>
      <c r="V494" s="5"/>
      <c r="W494" s="5"/>
      <c r="X494" s="5"/>
      <c r="Y494" s="5"/>
      <c r="Z494" s="5"/>
      <c r="AA494" s="5"/>
      <c r="AB494" s="5"/>
      <c r="AC494" s="5"/>
      <c r="AD494" s="5"/>
      <c r="AE494" s="5"/>
    </row>
    <row r="495" ht="15.75" customHeight="1">
      <c r="A495" s="5"/>
      <c r="B495" s="5"/>
      <c r="C495" s="5"/>
      <c r="D495" s="5"/>
      <c r="E495" s="5"/>
      <c r="F495" s="5"/>
      <c r="G495" s="5"/>
      <c r="H495" s="5"/>
      <c r="I495" s="5"/>
      <c r="J495" s="5"/>
      <c r="K495" s="5"/>
      <c r="L495" s="5"/>
      <c r="M495" s="5"/>
      <c r="N495" s="5"/>
      <c r="O495" s="5"/>
      <c r="P495" s="5"/>
      <c r="Q495" s="5"/>
      <c r="R495" s="5"/>
      <c r="S495" s="5"/>
      <c r="T495" s="5"/>
      <c r="U495" s="5"/>
      <c r="V495" s="5"/>
      <c r="W495" s="5"/>
      <c r="X495" s="5"/>
      <c r="Y495" s="5"/>
      <c r="Z495" s="5"/>
      <c r="AA495" s="5"/>
      <c r="AB495" s="5"/>
      <c r="AC495" s="5"/>
      <c r="AD495" s="5"/>
      <c r="AE495" s="5"/>
    </row>
    <row r="496" ht="15.75" customHeight="1">
      <c r="A496" s="5"/>
      <c r="B496" s="5"/>
      <c r="C496" s="5"/>
      <c r="D496" s="5"/>
      <c r="E496" s="5"/>
      <c r="F496" s="5"/>
      <c r="G496" s="5"/>
      <c r="H496" s="5"/>
      <c r="I496" s="5"/>
      <c r="J496" s="5"/>
      <c r="K496" s="5"/>
      <c r="L496" s="5"/>
      <c r="M496" s="5"/>
      <c r="N496" s="5"/>
      <c r="O496" s="5"/>
      <c r="P496" s="5"/>
      <c r="Q496" s="5"/>
      <c r="R496" s="5"/>
      <c r="S496" s="5"/>
      <c r="T496" s="5"/>
      <c r="U496" s="5"/>
      <c r="V496" s="5"/>
      <c r="W496" s="5"/>
      <c r="X496" s="5"/>
      <c r="Y496" s="5"/>
      <c r="Z496" s="5"/>
      <c r="AA496" s="5"/>
      <c r="AB496" s="5"/>
      <c r="AC496" s="5"/>
      <c r="AD496" s="5"/>
      <c r="AE496" s="5"/>
    </row>
    <row r="497" ht="15.75" customHeight="1">
      <c r="A497" s="5"/>
      <c r="B497" s="5"/>
      <c r="C497" s="5"/>
      <c r="D497" s="5"/>
      <c r="E497" s="5"/>
      <c r="F497" s="5"/>
      <c r="G497" s="5"/>
      <c r="H497" s="5"/>
      <c r="I497" s="5"/>
      <c r="J497" s="5"/>
      <c r="K497" s="5"/>
      <c r="L497" s="5"/>
      <c r="M497" s="5"/>
      <c r="N497" s="5"/>
      <c r="O497" s="5"/>
      <c r="P497" s="5"/>
      <c r="Q497" s="5"/>
      <c r="R497" s="5"/>
      <c r="S497" s="5"/>
      <c r="T497" s="5"/>
      <c r="U497" s="5"/>
      <c r="V497" s="5"/>
      <c r="W497" s="5"/>
      <c r="X497" s="5"/>
      <c r="Y497" s="5"/>
      <c r="Z497" s="5"/>
      <c r="AA497" s="5"/>
      <c r="AB497" s="5"/>
      <c r="AC497" s="5"/>
      <c r="AD497" s="5"/>
      <c r="AE497" s="5"/>
    </row>
    <row r="498" ht="15.75" customHeight="1">
      <c r="A498" s="5"/>
      <c r="B498" s="5"/>
      <c r="C498" s="5"/>
      <c r="D498" s="5"/>
      <c r="E498" s="5"/>
      <c r="F498" s="5"/>
      <c r="G498" s="5"/>
      <c r="H498" s="5"/>
      <c r="I498" s="5"/>
      <c r="J498" s="5"/>
      <c r="K498" s="5"/>
      <c r="L498" s="5"/>
      <c r="M498" s="5"/>
      <c r="N498" s="5"/>
      <c r="O498" s="5"/>
      <c r="P498" s="5"/>
      <c r="Q498" s="5"/>
      <c r="R498" s="5"/>
      <c r="S498" s="5"/>
      <c r="T498" s="5"/>
      <c r="U498" s="5"/>
      <c r="V498" s="5"/>
      <c r="W498" s="5"/>
      <c r="X498" s="5"/>
      <c r="Y498" s="5"/>
      <c r="Z498" s="5"/>
      <c r="AA498" s="5"/>
      <c r="AB498" s="5"/>
      <c r="AC498" s="5"/>
      <c r="AD498" s="5"/>
      <c r="AE498" s="5"/>
    </row>
    <row r="499" ht="15.75" customHeight="1">
      <c r="A499" s="5"/>
      <c r="B499" s="5"/>
      <c r="C499" s="5"/>
      <c r="D499" s="5"/>
      <c r="E499" s="5"/>
      <c r="F499" s="5"/>
      <c r="G499" s="5"/>
      <c r="H499" s="5"/>
      <c r="I499" s="5"/>
      <c r="J499" s="5"/>
      <c r="K499" s="5"/>
      <c r="L499" s="5"/>
      <c r="M499" s="5"/>
      <c r="N499" s="5"/>
      <c r="O499" s="5"/>
      <c r="P499" s="5"/>
      <c r="Q499" s="5"/>
      <c r="R499" s="5"/>
      <c r="S499" s="5"/>
      <c r="T499" s="5"/>
      <c r="U499" s="5"/>
      <c r="V499" s="5"/>
      <c r="W499" s="5"/>
      <c r="X499" s="5"/>
      <c r="Y499" s="5"/>
      <c r="Z499" s="5"/>
      <c r="AA499" s="5"/>
      <c r="AB499" s="5"/>
      <c r="AC499" s="5"/>
      <c r="AD499" s="5"/>
      <c r="AE499" s="5"/>
    </row>
    <row r="500" ht="15.75" customHeight="1">
      <c r="A500" s="5"/>
      <c r="B500" s="5"/>
      <c r="C500" s="5"/>
      <c r="D500" s="5"/>
      <c r="E500" s="5"/>
      <c r="F500" s="5"/>
      <c r="G500" s="5"/>
      <c r="H500" s="5"/>
      <c r="I500" s="5"/>
      <c r="J500" s="5"/>
      <c r="K500" s="5"/>
      <c r="L500" s="5"/>
      <c r="M500" s="5"/>
      <c r="N500" s="5"/>
      <c r="O500" s="5"/>
      <c r="P500" s="5"/>
      <c r="Q500" s="5"/>
      <c r="R500" s="5"/>
      <c r="S500" s="5"/>
      <c r="T500" s="5"/>
      <c r="U500" s="5"/>
      <c r="V500" s="5"/>
      <c r="W500" s="5"/>
      <c r="X500" s="5"/>
      <c r="Y500" s="5"/>
      <c r="Z500" s="5"/>
      <c r="AA500" s="5"/>
      <c r="AB500" s="5"/>
      <c r="AC500" s="5"/>
      <c r="AD500" s="5"/>
      <c r="AE500" s="5"/>
    </row>
    <row r="501" ht="15.75" customHeight="1">
      <c r="A501" s="5"/>
      <c r="B501" s="5"/>
      <c r="C501" s="5"/>
      <c r="D501" s="5"/>
      <c r="E501" s="5"/>
      <c r="F501" s="5"/>
      <c r="G501" s="5"/>
      <c r="H501" s="5"/>
      <c r="I501" s="5"/>
      <c r="J501" s="5"/>
      <c r="K501" s="5"/>
      <c r="L501" s="5"/>
      <c r="M501" s="5"/>
      <c r="N501" s="5"/>
      <c r="O501" s="5"/>
      <c r="P501" s="5"/>
      <c r="Q501" s="5"/>
      <c r="R501" s="5"/>
      <c r="S501" s="5"/>
      <c r="T501" s="5"/>
      <c r="U501" s="5"/>
      <c r="V501" s="5"/>
      <c r="W501" s="5"/>
      <c r="X501" s="5"/>
      <c r="Y501" s="5"/>
      <c r="Z501" s="5"/>
      <c r="AA501" s="5"/>
      <c r="AB501" s="5"/>
      <c r="AC501" s="5"/>
      <c r="AD501" s="5"/>
      <c r="AE501" s="5"/>
    </row>
    <row r="502" ht="15.75" customHeight="1">
      <c r="A502" s="5"/>
      <c r="B502" s="5"/>
      <c r="C502" s="5"/>
      <c r="D502" s="5"/>
      <c r="E502" s="5"/>
      <c r="F502" s="5"/>
      <c r="G502" s="5"/>
      <c r="H502" s="5"/>
      <c r="I502" s="5"/>
      <c r="J502" s="5"/>
      <c r="K502" s="5"/>
      <c r="L502" s="5"/>
      <c r="M502" s="5"/>
      <c r="N502" s="5"/>
      <c r="O502" s="5"/>
      <c r="P502" s="5"/>
      <c r="Q502" s="5"/>
      <c r="R502" s="5"/>
      <c r="S502" s="5"/>
      <c r="T502" s="5"/>
      <c r="U502" s="5"/>
      <c r="V502" s="5"/>
      <c r="W502" s="5"/>
      <c r="X502" s="5"/>
      <c r="Y502" s="5"/>
      <c r="Z502" s="5"/>
      <c r="AA502" s="5"/>
      <c r="AB502" s="5"/>
      <c r="AC502" s="5"/>
      <c r="AD502" s="5"/>
      <c r="AE502" s="5"/>
    </row>
    <row r="503" ht="15.75" customHeight="1">
      <c r="A503" s="5"/>
      <c r="B503" s="5"/>
      <c r="C503" s="5"/>
      <c r="D503" s="5"/>
      <c r="E503" s="5"/>
      <c r="F503" s="5"/>
      <c r="G503" s="5"/>
      <c r="H503" s="5"/>
      <c r="I503" s="5"/>
      <c r="J503" s="5"/>
      <c r="K503" s="5"/>
      <c r="L503" s="5"/>
      <c r="M503" s="5"/>
      <c r="N503" s="5"/>
      <c r="O503" s="5"/>
      <c r="P503" s="5"/>
      <c r="Q503" s="5"/>
      <c r="R503" s="5"/>
      <c r="S503" s="5"/>
      <c r="T503" s="5"/>
      <c r="U503" s="5"/>
      <c r="V503" s="5"/>
      <c r="W503" s="5"/>
      <c r="X503" s="5"/>
      <c r="Y503" s="5"/>
      <c r="Z503" s="5"/>
      <c r="AA503" s="5"/>
      <c r="AB503" s="5"/>
      <c r="AC503" s="5"/>
      <c r="AD503" s="5"/>
      <c r="AE503" s="5"/>
    </row>
    <row r="504" ht="15.75" customHeight="1">
      <c r="A504" s="5"/>
      <c r="B504" s="5"/>
      <c r="C504" s="5"/>
      <c r="D504" s="5"/>
      <c r="E504" s="5"/>
      <c r="F504" s="5"/>
      <c r="G504" s="5"/>
      <c r="H504" s="5"/>
      <c r="I504" s="5"/>
      <c r="J504" s="5"/>
      <c r="K504" s="5"/>
      <c r="L504" s="5"/>
      <c r="M504" s="5"/>
      <c r="N504" s="5"/>
      <c r="O504" s="5"/>
      <c r="P504" s="5"/>
      <c r="Q504" s="5"/>
      <c r="R504" s="5"/>
      <c r="S504" s="5"/>
      <c r="T504" s="5"/>
      <c r="U504" s="5"/>
      <c r="V504" s="5"/>
      <c r="W504" s="5"/>
      <c r="X504" s="5"/>
      <c r="Y504" s="5"/>
      <c r="Z504" s="5"/>
      <c r="AA504" s="5"/>
      <c r="AB504" s="5"/>
      <c r="AC504" s="5"/>
      <c r="AD504" s="5"/>
      <c r="AE504" s="5"/>
    </row>
    <row r="505" ht="15.75" customHeight="1">
      <c r="A505" s="5"/>
      <c r="B505" s="5"/>
      <c r="C505" s="5"/>
      <c r="D505" s="5"/>
      <c r="E505" s="5"/>
      <c r="F505" s="5"/>
      <c r="G505" s="5"/>
      <c r="H505" s="5"/>
      <c r="I505" s="5"/>
      <c r="J505" s="5"/>
      <c r="K505" s="5"/>
      <c r="L505" s="5"/>
      <c r="M505" s="5"/>
      <c r="N505" s="5"/>
      <c r="O505" s="5"/>
      <c r="P505" s="5"/>
      <c r="Q505" s="5"/>
      <c r="R505" s="5"/>
      <c r="S505" s="5"/>
      <c r="T505" s="5"/>
      <c r="U505" s="5"/>
      <c r="V505" s="5"/>
      <c r="W505" s="5"/>
      <c r="X505" s="5"/>
      <c r="Y505" s="5"/>
      <c r="Z505" s="5"/>
      <c r="AA505" s="5"/>
      <c r="AB505" s="5"/>
      <c r="AC505" s="5"/>
      <c r="AD505" s="5"/>
      <c r="AE505" s="5"/>
    </row>
    <row r="506" ht="15.75" customHeight="1">
      <c r="A506" s="5"/>
      <c r="B506" s="5"/>
      <c r="C506" s="5"/>
      <c r="D506" s="5"/>
      <c r="E506" s="5"/>
      <c r="F506" s="5"/>
      <c r="G506" s="5"/>
      <c r="H506" s="5"/>
      <c r="I506" s="5"/>
      <c r="J506" s="5"/>
      <c r="K506" s="5"/>
      <c r="L506" s="5"/>
      <c r="M506" s="5"/>
      <c r="N506" s="5"/>
      <c r="O506" s="5"/>
      <c r="P506" s="5"/>
      <c r="Q506" s="5"/>
      <c r="R506" s="5"/>
      <c r="S506" s="5"/>
      <c r="T506" s="5"/>
      <c r="U506" s="5"/>
      <c r="V506" s="5"/>
      <c r="W506" s="5"/>
      <c r="X506" s="5"/>
      <c r="Y506" s="5"/>
      <c r="Z506" s="5"/>
      <c r="AA506" s="5"/>
      <c r="AB506" s="5"/>
      <c r="AC506" s="5"/>
      <c r="AD506" s="5"/>
      <c r="AE506" s="5"/>
    </row>
    <row r="507" ht="15.75" customHeight="1">
      <c r="A507" s="5"/>
      <c r="B507" s="5"/>
      <c r="C507" s="5"/>
      <c r="D507" s="5"/>
      <c r="E507" s="5"/>
      <c r="F507" s="5"/>
      <c r="G507" s="5"/>
      <c r="H507" s="5"/>
      <c r="I507" s="5"/>
      <c r="J507" s="5"/>
      <c r="K507" s="5"/>
      <c r="L507" s="5"/>
      <c r="M507" s="5"/>
      <c r="N507" s="5"/>
      <c r="O507" s="5"/>
      <c r="P507" s="5"/>
      <c r="Q507" s="5"/>
      <c r="R507" s="5"/>
      <c r="S507" s="5"/>
      <c r="T507" s="5"/>
      <c r="U507" s="5"/>
      <c r="V507" s="5"/>
      <c r="W507" s="5"/>
      <c r="X507" s="5"/>
      <c r="Y507" s="5"/>
      <c r="Z507" s="5"/>
      <c r="AA507" s="5"/>
      <c r="AB507" s="5"/>
      <c r="AC507" s="5"/>
      <c r="AD507" s="5"/>
      <c r="AE507" s="5"/>
    </row>
    <row r="508" ht="15.75" customHeight="1">
      <c r="A508" s="5"/>
      <c r="B508" s="5"/>
      <c r="C508" s="5"/>
      <c r="D508" s="5"/>
      <c r="E508" s="5"/>
      <c r="F508" s="5"/>
      <c r="G508" s="5"/>
      <c r="H508" s="5"/>
      <c r="I508" s="5"/>
      <c r="J508" s="5"/>
      <c r="K508" s="5"/>
      <c r="L508" s="5"/>
      <c r="M508" s="5"/>
      <c r="N508" s="5"/>
      <c r="O508" s="5"/>
      <c r="P508" s="5"/>
      <c r="Q508" s="5"/>
      <c r="R508" s="5"/>
      <c r="S508" s="5"/>
      <c r="T508" s="5"/>
      <c r="U508" s="5"/>
      <c r="V508" s="5"/>
      <c r="W508" s="5"/>
      <c r="X508" s="5"/>
      <c r="Y508" s="5"/>
      <c r="Z508" s="5"/>
      <c r="AA508" s="5"/>
      <c r="AB508" s="5"/>
      <c r="AC508" s="5"/>
      <c r="AD508" s="5"/>
      <c r="AE508" s="5"/>
    </row>
    <row r="509" ht="15.75" customHeight="1">
      <c r="A509" s="5"/>
      <c r="B509" s="5"/>
      <c r="C509" s="5"/>
      <c r="D509" s="5"/>
      <c r="E509" s="5"/>
      <c r="F509" s="5"/>
      <c r="G509" s="5"/>
      <c r="H509" s="5"/>
      <c r="I509" s="5"/>
      <c r="J509" s="5"/>
      <c r="K509" s="5"/>
      <c r="L509" s="5"/>
      <c r="M509" s="5"/>
      <c r="N509" s="5"/>
      <c r="O509" s="5"/>
      <c r="P509" s="5"/>
      <c r="Q509" s="5"/>
      <c r="R509" s="5"/>
      <c r="S509" s="5"/>
      <c r="T509" s="5"/>
      <c r="U509" s="5"/>
      <c r="V509" s="5"/>
      <c r="W509" s="5"/>
      <c r="X509" s="5"/>
      <c r="Y509" s="5"/>
      <c r="Z509" s="5"/>
      <c r="AA509" s="5"/>
      <c r="AB509" s="5"/>
      <c r="AC509" s="5"/>
      <c r="AD509" s="5"/>
      <c r="AE509" s="5"/>
    </row>
    <row r="510" ht="15.75" customHeight="1">
      <c r="A510" s="5"/>
      <c r="B510" s="5"/>
      <c r="C510" s="5"/>
      <c r="D510" s="5"/>
      <c r="E510" s="5"/>
      <c r="F510" s="5"/>
      <c r="G510" s="5"/>
      <c r="H510" s="5"/>
      <c r="I510" s="5"/>
      <c r="J510" s="5"/>
      <c r="K510" s="5"/>
      <c r="L510" s="5"/>
      <c r="M510" s="5"/>
      <c r="N510" s="5"/>
      <c r="O510" s="5"/>
      <c r="P510" s="5"/>
      <c r="Q510" s="5"/>
      <c r="R510" s="5"/>
      <c r="S510" s="5"/>
      <c r="T510" s="5"/>
      <c r="U510" s="5"/>
      <c r="V510" s="5"/>
      <c r="W510" s="5"/>
      <c r="X510" s="5"/>
      <c r="Y510" s="5"/>
      <c r="Z510" s="5"/>
      <c r="AA510" s="5"/>
      <c r="AB510" s="5"/>
      <c r="AC510" s="5"/>
      <c r="AD510" s="5"/>
      <c r="AE510" s="5"/>
    </row>
    <row r="511" ht="15.75" customHeight="1">
      <c r="A511" s="5"/>
      <c r="B511" s="5"/>
      <c r="C511" s="5"/>
      <c r="D511" s="5"/>
      <c r="E511" s="5"/>
      <c r="F511" s="5"/>
      <c r="G511" s="5"/>
      <c r="H511" s="5"/>
      <c r="I511" s="5"/>
      <c r="J511" s="5"/>
      <c r="K511" s="5"/>
      <c r="L511" s="5"/>
      <c r="M511" s="5"/>
      <c r="N511" s="5"/>
      <c r="O511" s="5"/>
      <c r="P511" s="5"/>
      <c r="Q511" s="5"/>
      <c r="R511" s="5"/>
      <c r="S511" s="5"/>
      <c r="T511" s="5"/>
      <c r="U511" s="5"/>
      <c r="V511" s="5"/>
      <c r="W511" s="5"/>
      <c r="X511" s="5"/>
      <c r="Y511" s="5"/>
      <c r="Z511" s="5"/>
      <c r="AA511" s="5"/>
      <c r="AB511" s="5"/>
      <c r="AC511" s="5"/>
      <c r="AD511" s="5"/>
      <c r="AE511" s="5"/>
    </row>
    <row r="512" ht="15.75" customHeight="1">
      <c r="A512" s="5"/>
      <c r="B512" s="5"/>
      <c r="C512" s="5"/>
      <c r="D512" s="5"/>
      <c r="E512" s="5"/>
      <c r="F512" s="5"/>
      <c r="G512" s="5"/>
      <c r="H512" s="5"/>
      <c r="I512" s="5"/>
      <c r="J512" s="5"/>
      <c r="K512" s="5"/>
      <c r="L512" s="5"/>
      <c r="M512" s="5"/>
      <c r="N512" s="5"/>
      <c r="O512" s="5"/>
      <c r="P512" s="5"/>
      <c r="Q512" s="5"/>
      <c r="R512" s="5"/>
      <c r="S512" s="5"/>
      <c r="T512" s="5"/>
      <c r="U512" s="5"/>
      <c r="V512" s="5"/>
      <c r="W512" s="5"/>
      <c r="X512" s="5"/>
      <c r="Y512" s="5"/>
      <c r="Z512" s="5"/>
      <c r="AA512" s="5"/>
      <c r="AB512" s="5"/>
      <c r="AC512" s="5"/>
      <c r="AD512" s="5"/>
      <c r="AE512" s="5"/>
    </row>
    <row r="513" ht="15.75" customHeight="1">
      <c r="A513" s="5"/>
      <c r="B513" s="5"/>
      <c r="C513" s="5"/>
      <c r="D513" s="5"/>
      <c r="E513" s="5"/>
      <c r="F513" s="5"/>
      <c r="G513" s="5"/>
      <c r="H513" s="5"/>
      <c r="I513" s="5"/>
      <c r="J513" s="5"/>
      <c r="K513" s="5"/>
      <c r="L513" s="5"/>
      <c r="M513" s="5"/>
      <c r="N513" s="5"/>
      <c r="O513" s="5"/>
      <c r="P513" s="5"/>
      <c r="Q513" s="5"/>
      <c r="R513" s="5"/>
      <c r="S513" s="5"/>
      <c r="T513" s="5"/>
      <c r="U513" s="5"/>
      <c r="V513" s="5"/>
      <c r="W513" s="5"/>
      <c r="X513" s="5"/>
      <c r="Y513" s="5"/>
      <c r="Z513" s="5"/>
      <c r="AA513" s="5"/>
      <c r="AB513" s="5"/>
      <c r="AC513" s="5"/>
      <c r="AD513" s="5"/>
      <c r="AE513" s="5"/>
    </row>
    <row r="514" ht="15.75" customHeight="1">
      <c r="A514" s="5"/>
      <c r="B514" s="5"/>
      <c r="C514" s="5"/>
      <c r="D514" s="5"/>
      <c r="E514" s="5"/>
      <c r="F514" s="5"/>
      <c r="G514" s="5"/>
      <c r="H514" s="5"/>
      <c r="I514" s="5"/>
      <c r="J514" s="5"/>
      <c r="K514" s="5"/>
      <c r="L514" s="5"/>
      <c r="M514" s="5"/>
      <c r="N514" s="5"/>
      <c r="O514" s="5"/>
      <c r="P514" s="5"/>
      <c r="Q514" s="5"/>
      <c r="R514" s="5"/>
      <c r="S514" s="5"/>
      <c r="T514" s="5"/>
      <c r="U514" s="5"/>
      <c r="V514" s="5"/>
      <c r="W514" s="5"/>
      <c r="X514" s="5"/>
      <c r="Y514" s="5"/>
      <c r="Z514" s="5"/>
      <c r="AA514" s="5"/>
      <c r="AB514" s="5"/>
      <c r="AC514" s="5"/>
      <c r="AD514" s="5"/>
      <c r="AE514" s="5"/>
    </row>
    <row r="515" ht="15.75" customHeight="1">
      <c r="A515" s="5"/>
      <c r="B515" s="5"/>
      <c r="C515" s="5"/>
      <c r="D515" s="5"/>
      <c r="E515" s="5"/>
      <c r="F515" s="5"/>
      <c r="G515" s="5"/>
      <c r="H515" s="5"/>
      <c r="I515" s="5"/>
      <c r="J515" s="5"/>
      <c r="K515" s="5"/>
      <c r="L515" s="5"/>
      <c r="M515" s="5"/>
      <c r="N515" s="5"/>
      <c r="O515" s="5"/>
      <c r="P515" s="5"/>
      <c r="Q515" s="5"/>
      <c r="R515" s="5"/>
      <c r="S515" s="5"/>
      <c r="T515" s="5"/>
      <c r="U515" s="5"/>
      <c r="V515" s="5"/>
      <c r="W515" s="5"/>
      <c r="X515" s="5"/>
      <c r="Y515" s="5"/>
      <c r="Z515" s="5"/>
      <c r="AA515" s="5"/>
      <c r="AB515" s="5"/>
      <c r="AC515" s="5"/>
      <c r="AD515" s="5"/>
      <c r="AE515" s="5"/>
    </row>
    <row r="516" ht="15.75" customHeight="1">
      <c r="A516" s="5"/>
      <c r="B516" s="5"/>
      <c r="C516" s="5"/>
      <c r="D516" s="5"/>
      <c r="E516" s="5"/>
      <c r="F516" s="5"/>
      <c r="G516" s="5"/>
      <c r="H516" s="5"/>
      <c r="I516" s="5"/>
      <c r="J516" s="5"/>
      <c r="K516" s="5"/>
      <c r="L516" s="5"/>
      <c r="M516" s="5"/>
      <c r="N516" s="5"/>
      <c r="O516" s="5"/>
      <c r="P516" s="5"/>
      <c r="Q516" s="5"/>
      <c r="R516" s="5"/>
      <c r="S516" s="5"/>
      <c r="T516" s="5"/>
      <c r="U516" s="5"/>
      <c r="V516" s="5"/>
      <c r="W516" s="5"/>
      <c r="X516" s="5"/>
      <c r="Y516" s="5"/>
      <c r="Z516" s="5"/>
      <c r="AA516" s="5"/>
      <c r="AB516" s="5"/>
      <c r="AC516" s="5"/>
      <c r="AD516" s="5"/>
      <c r="AE516" s="5"/>
    </row>
    <row r="517" ht="15.75" customHeight="1">
      <c r="A517" s="5"/>
      <c r="B517" s="5"/>
      <c r="C517" s="5"/>
      <c r="D517" s="5"/>
      <c r="E517" s="5"/>
      <c r="F517" s="5"/>
      <c r="G517" s="5"/>
      <c r="H517" s="5"/>
      <c r="I517" s="5"/>
      <c r="J517" s="5"/>
      <c r="K517" s="5"/>
      <c r="L517" s="5"/>
      <c r="M517" s="5"/>
      <c r="N517" s="5"/>
      <c r="O517" s="5"/>
      <c r="P517" s="5"/>
      <c r="Q517" s="5"/>
      <c r="R517" s="5"/>
      <c r="S517" s="5"/>
      <c r="T517" s="5"/>
      <c r="U517" s="5"/>
      <c r="V517" s="5"/>
      <c r="W517" s="5"/>
      <c r="X517" s="5"/>
      <c r="Y517" s="5"/>
      <c r="Z517" s="5"/>
      <c r="AA517" s="5"/>
      <c r="AB517" s="5"/>
      <c r="AC517" s="5"/>
      <c r="AD517" s="5"/>
      <c r="AE517" s="5"/>
    </row>
    <row r="518" ht="15.75" customHeight="1">
      <c r="A518" s="5"/>
      <c r="B518" s="5"/>
      <c r="C518" s="5"/>
      <c r="D518" s="5"/>
      <c r="E518" s="5"/>
      <c r="F518" s="5"/>
      <c r="G518" s="5"/>
      <c r="H518" s="5"/>
      <c r="I518" s="5"/>
      <c r="J518" s="5"/>
      <c r="K518" s="5"/>
      <c r="L518" s="5"/>
      <c r="M518" s="5"/>
      <c r="N518" s="5"/>
      <c r="O518" s="5"/>
      <c r="P518" s="5"/>
      <c r="Q518" s="5"/>
      <c r="R518" s="5"/>
      <c r="S518" s="5"/>
      <c r="T518" s="5"/>
      <c r="U518" s="5"/>
      <c r="V518" s="5"/>
      <c r="W518" s="5"/>
      <c r="X518" s="5"/>
      <c r="Y518" s="5"/>
      <c r="Z518" s="5"/>
      <c r="AA518" s="5"/>
      <c r="AB518" s="5"/>
      <c r="AC518" s="5"/>
      <c r="AD518" s="5"/>
      <c r="AE518" s="5"/>
    </row>
    <row r="519" ht="15.75" customHeight="1">
      <c r="A519" s="5"/>
      <c r="B519" s="5"/>
      <c r="C519" s="5"/>
      <c r="D519" s="5"/>
      <c r="E519" s="5"/>
      <c r="F519" s="5"/>
      <c r="G519" s="5"/>
      <c r="H519" s="5"/>
      <c r="I519" s="5"/>
      <c r="J519" s="5"/>
      <c r="K519" s="5"/>
      <c r="L519" s="5"/>
      <c r="M519" s="5"/>
      <c r="N519" s="5"/>
      <c r="O519" s="5"/>
      <c r="P519" s="5"/>
      <c r="Q519" s="5"/>
      <c r="R519" s="5"/>
      <c r="S519" s="5"/>
      <c r="T519" s="5"/>
      <c r="U519" s="5"/>
      <c r="V519" s="5"/>
      <c r="W519" s="5"/>
      <c r="X519" s="5"/>
      <c r="Y519" s="5"/>
      <c r="Z519" s="5"/>
      <c r="AA519" s="5"/>
      <c r="AB519" s="5"/>
      <c r="AC519" s="5"/>
      <c r="AD519" s="5"/>
      <c r="AE519" s="5"/>
    </row>
    <row r="520" ht="15.75" customHeight="1">
      <c r="A520" s="5"/>
      <c r="B520" s="5"/>
      <c r="C520" s="5"/>
      <c r="D520" s="5"/>
      <c r="E520" s="5"/>
      <c r="F520" s="5"/>
      <c r="G520" s="5"/>
      <c r="H520" s="5"/>
      <c r="I520" s="5"/>
      <c r="J520" s="5"/>
      <c r="K520" s="5"/>
      <c r="L520" s="5"/>
      <c r="M520" s="5"/>
      <c r="N520" s="5"/>
      <c r="O520" s="5"/>
      <c r="P520" s="5"/>
      <c r="Q520" s="5"/>
      <c r="R520" s="5"/>
      <c r="S520" s="5"/>
      <c r="T520" s="5"/>
      <c r="U520" s="5"/>
      <c r="V520" s="5"/>
      <c r="W520" s="5"/>
      <c r="X520" s="5"/>
      <c r="Y520" s="5"/>
      <c r="Z520" s="5"/>
      <c r="AA520" s="5"/>
      <c r="AB520" s="5"/>
      <c r="AC520" s="5"/>
      <c r="AD520" s="5"/>
      <c r="AE520" s="5"/>
    </row>
    <row r="521" ht="15.75" customHeight="1">
      <c r="A521" s="5"/>
      <c r="B521" s="5"/>
      <c r="C521" s="5"/>
      <c r="D521" s="5"/>
      <c r="E521" s="5"/>
      <c r="F521" s="5"/>
      <c r="G521" s="5"/>
      <c r="H521" s="5"/>
      <c r="I521" s="5"/>
      <c r="J521" s="5"/>
      <c r="K521" s="5"/>
      <c r="L521" s="5"/>
      <c r="M521" s="5"/>
      <c r="N521" s="5"/>
      <c r="O521" s="5"/>
      <c r="P521" s="5"/>
      <c r="Q521" s="5"/>
      <c r="R521" s="5"/>
      <c r="S521" s="5"/>
      <c r="T521" s="5"/>
      <c r="U521" s="5"/>
      <c r="V521" s="5"/>
      <c r="W521" s="5"/>
      <c r="X521" s="5"/>
      <c r="Y521" s="5"/>
      <c r="Z521" s="5"/>
      <c r="AA521" s="5"/>
      <c r="AB521" s="5"/>
      <c r="AC521" s="5"/>
      <c r="AD521" s="5"/>
      <c r="AE521" s="5"/>
    </row>
    <row r="522" ht="15.75" customHeight="1">
      <c r="A522" s="5"/>
      <c r="B522" s="5"/>
      <c r="C522" s="5"/>
      <c r="D522" s="5"/>
      <c r="E522" s="5"/>
      <c r="F522" s="5"/>
      <c r="G522" s="5"/>
      <c r="H522" s="5"/>
      <c r="I522" s="5"/>
      <c r="J522" s="5"/>
      <c r="K522" s="5"/>
      <c r="L522" s="5"/>
      <c r="M522" s="5"/>
      <c r="N522" s="5"/>
      <c r="O522" s="5"/>
      <c r="P522" s="5"/>
      <c r="Q522" s="5"/>
      <c r="R522" s="5"/>
      <c r="S522" s="5"/>
      <c r="T522" s="5"/>
      <c r="U522" s="5"/>
      <c r="V522" s="5"/>
      <c r="W522" s="5"/>
      <c r="X522" s="5"/>
      <c r="Y522" s="5"/>
      <c r="Z522" s="5"/>
      <c r="AA522" s="5"/>
      <c r="AB522" s="5"/>
      <c r="AC522" s="5"/>
      <c r="AD522" s="5"/>
      <c r="AE522" s="5"/>
    </row>
    <row r="523" ht="15.75" customHeight="1">
      <c r="A523" s="5"/>
      <c r="B523" s="5"/>
      <c r="C523" s="5"/>
      <c r="D523" s="5"/>
      <c r="E523" s="5"/>
      <c r="F523" s="5"/>
      <c r="G523" s="5"/>
      <c r="H523" s="5"/>
      <c r="I523" s="5"/>
      <c r="J523" s="5"/>
      <c r="K523" s="5"/>
      <c r="L523" s="5"/>
      <c r="M523" s="5"/>
      <c r="N523" s="5"/>
      <c r="O523" s="5"/>
      <c r="P523" s="5"/>
      <c r="Q523" s="5"/>
      <c r="R523" s="5"/>
      <c r="S523" s="5"/>
      <c r="T523" s="5"/>
      <c r="U523" s="5"/>
      <c r="V523" s="5"/>
      <c r="W523" s="5"/>
      <c r="X523" s="5"/>
      <c r="Y523" s="5"/>
      <c r="Z523" s="5"/>
      <c r="AA523" s="5"/>
      <c r="AB523" s="5"/>
      <c r="AC523" s="5"/>
      <c r="AD523" s="5"/>
      <c r="AE523" s="5"/>
    </row>
    <row r="524" ht="15.75" customHeight="1">
      <c r="A524" s="5"/>
      <c r="B524" s="5"/>
      <c r="C524" s="5"/>
      <c r="D524" s="5"/>
      <c r="E524" s="5"/>
      <c r="F524" s="5"/>
      <c r="G524" s="5"/>
      <c r="H524" s="5"/>
      <c r="I524" s="5"/>
      <c r="J524" s="5"/>
      <c r="K524" s="5"/>
      <c r="L524" s="5"/>
      <c r="M524" s="5"/>
      <c r="N524" s="5"/>
      <c r="O524" s="5"/>
      <c r="P524" s="5"/>
      <c r="Q524" s="5"/>
      <c r="R524" s="5"/>
      <c r="S524" s="5"/>
      <c r="T524" s="5"/>
      <c r="U524" s="5"/>
      <c r="V524" s="5"/>
      <c r="W524" s="5"/>
      <c r="X524" s="5"/>
      <c r="Y524" s="5"/>
      <c r="Z524" s="5"/>
      <c r="AA524" s="5"/>
      <c r="AB524" s="5"/>
      <c r="AC524" s="5"/>
      <c r="AD524" s="5"/>
      <c r="AE524" s="5"/>
    </row>
    <row r="525" ht="15.75" customHeight="1">
      <c r="A525" s="5"/>
      <c r="B525" s="5"/>
      <c r="C525" s="5"/>
      <c r="D525" s="5"/>
      <c r="E525" s="5"/>
      <c r="F525" s="5"/>
      <c r="G525" s="5"/>
      <c r="H525" s="5"/>
      <c r="I525" s="5"/>
      <c r="J525" s="5"/>
      <c r="K525" s="5"/>
      <c r="L525" s="5"/>
      <c r="M525" s="5"/>
      <c r="N525" s="5"/>
      <c r="O525" s="5"/>
      <c r="P525" s="5"/>
      <c r="Q525" s="5"/>
      <c r="R525" s="5"/>
      <c r="S525" s="5"/>
      <c r="T525" s="5"/>
      <c r="U525" s="5"/>
      <c r="V525" s="5"/>
      <c r="W525" s="5"/>
      <c r="X525" s="5"/>
      <c r="Y525" s="5"/>
      <c r="Z525" s="5"/>
      <c r="AA525" s="5"/>
      <c r="AB525" s="5"/>
      <c r="AC525" s="5"/>
      <c r="AD525" s="5"/>
      <c r="AE525" s="5"/>
    </row>
    <row r="526" ht="15.75" customHeight="1">
      <c r="A526" s="5"/>
      <c r="B526" s="5"/>
      <c r="C526" s="5"/>
      <c r="D526" s="5"/>
      <c r="E526" s="5"/>
      <c r="F526" s="5"/>
      <c r="G526" s="5"/>
      <c r="H526" s="5"/>
      <c r="I526" s="5"/>
      <c r="J526" s="5"/>
      <c r="K526" s="5"/>
      <c r="L526" s="5"/>
      <c r="M526" s="5"/>
      <c r="N526" s="5"/>
      <c r="O526" s="5"/>
      <c r="P526" s="5"/>
      <c r="Q526" s="5"/>
      <c r="R526" s="5"/>
      <c r="S526" s="5"/>
      <c r="T526" s="5"/>
      <c r="U526" s="5"/>
      <c r="V526" s="5"/>
      <c r="W526" s="5"/>
      <c r="X526" s="5"/>
      <c r="Y526" s="5"/>
      <c r="Z526" s="5"/>
      <c r="AA526" s="5"/>
      <c r="AB526" s="5"/>
      <c r="AC526" s="5"/>
      <c r="AD526" s="5"/>
      <c r="AE526" s="5"/>
    </row>
    <row r="527" ht="15.75" customHeight="1">
      <c r="A527" s="5"/>
      <c r="B527" s="5"/>
      <c r="C527" s="5"/>
      <c r="D527" s="5"/>
      <c r="E527" s="5"/>
      <c r="F527" s="5"/>
      <c r="G527" s="5"/>
      <c r="H527" s="5"/>
      <c r="I527" s="5"/>
      <c r="J527" s="5"/>
      <c r="K527" s="5"/>
      <c r="L527" s="5"/>
      <c r="M527" s="5"/>
      <c r="N527" s="5"/>
      <c r="O527" s="5"/>
      <c r="P527" s="5"/>
      <c r="Q527" s="5"/>
      <c r="R527" s="5"/>
      <c r="S527" s="5"/>
      <c r="T527" s="5"/>
      <c r="U527" s="5"/>
      <c r="V527" s="5"/>
      <c r="W527" s="5"/>
      <c r="X527" s="5"/>
      <c r="Y527" s="5"/>
      <c r="Z527" s="5"/>
      <c r="AA527" s="5"/>
      <c r="AB527" s="5"/>
      <c r="AC527" s="5"/>
      <c r="AD527" s="5"/>
      <c r="AE527" s="5"/>
    </row>
    <row r="528" ht="15.75" customHeight="1">
      <c r="A528" s="5"/>
      <c r="B528" s="5"/>
      <c r="C528" s="5"/>
      <c r="D528" s="5"/>
      <c r="E528" s="5"/>
      <c r="F528" s="5"/>
      <c r="G528" s="5"/>
      <c r="H528" s="5"/>
      <c r="I528" s="5"/>
      <c r="J528" s="5"/>
      <c r="K528" s="5"/>
      <c r="L528" s="5"/>
      <c r="M528" s="5"/>
      <c r="N528" s="5"/>
      <c r="O528" s="5"/>
      <c r="P528" s="5"/>
      <c r="Q528" s="5"/>
      <c r="R528" s="5"/>
      <c r="S528" s="5"/>
      <c r="T528" s="5"/>
      <c r="U528" s="5"/>
      <c r="V528" s="5"/>
      <c r="W528" s="5"/>
      <c r="X528" s="5"/>
      <c r="Y528" s="5"/>
      <c r="Z528" s="5"/>
      <c r="AA528" s="5"/>
      <c r="AB528" s="5"/>
      <c r="AC528" s="5"/>
      <c r="AD528" s="5"/>
      <c r="AE528" s="5"/>
    </row>
    <row r="529" ht="15.75" customHeight="1">
      <c r="A529" s="5"/>
      <c r="B529" s="5"/>
      <c r="C529" s="5"/>
      <c r="D529" s="5"/>
      <c r="E529" s="5"/>
      <c r="F529" s="5"/>
      <c r="G529" s="5"/>
      <c r="H529" s="5"/>
      <c r="I529" s="5"/>
      <c r="J529" s="5"/>
      <c r="K529" s="5"/>
      <c r="L529" s="5"/>
      <c r="M529" s="5"/>
      <c r="N529" s="5"/>
      <c r="O529" s="5"/>
      <c r="P529" s="5"/>
      <c r="Q529" s="5"/>
      <c r="R529" s="5"/>
      <c r="S529" s="5"/>
      <c r="T529" s="5"/>
      <c r="U529" s="5"/>
      <c r="V529" s="5"/>
      <c r="W529" s="5"/>
      <c r="X529" s="5"/>
      <c r="Y529" s="5"/>
      <c r="Z529" s="5"/>
      <c r="AA529" s="5"/>
      <c r="AB529" s="5"/>
      <c r="AC529" s="5"/>
      <c r="AD529" s="5"/>
      <c r="AE529" s="5"/>
    </row>
    <row r="530" ht="15.75" customHeight="1">
      <c r="A530" s="5"/>
      <c r="B530" s="5"/>
      <c r="C530" s="5"/>
      <c r="D530" s="5"/>
      <c r="E530" s="5"/>
      <c r="F530" s="5"/>
      <c r="G530" s="5"/>
      <c r="H530" s="5"/>
      <c r="I530" s="5"/>
      <c r="J530" s="5"/>
      <c r="K530" s="5"/>
      <c r="L530" s="5"/>
      <c r="M530" s="5"/>
      <c r="N530" s="5"/>
      <c r="O530" s="5"/>
      <c r="P530" s="5"/>
      <c r="Q530" s="5"/>
      <c r="R530" s="5"/>
      <c r="S530" s="5"/>
      <c r="T530" s="5"/>
      <c r="U530" s="5"/>
      <c r="V530" s="5"/>
      <c r="W530" s="5"/>
      <c r="X530" s="5"/>
      <c r="Y530" s="5"/>
      <c r="Z530" s="5"/>
      <c r="AA530" s="5"/>
      <c r="AB530" s="5"/>
      <c r="AC530" s="5"/>
      <c r="AD530" s="5"/>
      <c r="AE530" s="5"/>
    </row>
    <row r="531" ht="15.75" customHeight="1">
      <c r="A531" s="5"/>
      <c r="B531" s="5"/>
      <c r="C531" s="5"/>
      <c r="D531" s="5"/>
      <c r="E531" s="5"/>
      <c r="F531" s="5"/>
      <c r="G531" s="5"/>
      <c r="H531" s="5"/>
      <c r="I531" s="5"/>
      <c r="J531" s="5"/>
      <c r="K531" s="5"/>
      <c r="L531" s="5"/>
      <c r="M531" s="5"/>
      <c r="N531" s="5"/>
      <c r="O531" s="5"/>
      <c r="P531" s="5"/>
      <c r="Q531" s="5"/>
      <c r="R531" s="5"/>
      <c r="S531" s="5"/>
      <c r="T531" s="5"/>
      <c r="U531" s="5"/>
      <c r="V531" s="5"/>
      <c r="W531" s="5"/>
      <c r="X531" s="5"/>
      <c r="Y531" s="5"/>
      <c r="Z531" s="5"/>
      <c r="AA531" s="5"/>
      <c r="AB531" s="5"/>
      <c r="AC531" s="5"/>
      <c r="AD531" s="5"/>
      <c r="AE531" s="5"/>
    </row>
    <row r="532" ht="15.75" customHeight="1">
      <c r="A532" s="5"/>
      <c r="B532" s="5"/>
      <c r="C532" s="5"/>
      <c r="D532" s="5"/>
      <c r="E532" s="5"/>
      <c r="F532" s="5"/>
      <c r="G532" s="5"/>
      <c r="H532" s="5"/>
      <c r="I532" s="5"/>
      <c r="J532" s="5"/>
      <c r="K532" s="5"/>
      <c r="L532" s="5"/>
      <c r="M532" s="5"/>
      <c r="N532" s="5"/>
      <c r="O532" s="5"/>
      <c r="P532" s="5"/>
      <c r="Q532" s="5"/>
      <c r="R532" s="5"/>
      <c r="S532" s="5"/>
      <c r="T532" s="5"/>
      <c r="U532" s="5"/>
      <c r="V532" s="5"/>
      <c r="W532" s="5"/>
      <c r="X532" s="5"/>
      <c r="Y532" s="5"/>
      <c r="Z532" s="5"/>
      <c r="AA532" s="5"/>
      <c r="AB532" s="5"/>
      <c r="AC532" s="5"/>
      <c r="AD532" s="5"/>
      <c r="AE532" s="5"/>
    </row>
    <row r="533" ht="15.75" customHeight="1">
      <c r="A533" s="5"/>
      <c r="B533" s="5"/>
      <c r="C533" s="5"/>
      <c r="D533" s="5"/>
      <c r="E533" s="5"/>
      <c r="F533" s="5"/>
      <c r="G533" s="5"/>
      <c r="H533" s="5"/>
      <c r="I533" s="5"/>
      <c r="J533" s="5"/>
      <c r="K533" s="5"/>
      <c r="L533" s="5"/>
      <c r="M533" s="5"/>
      <c r="N533" s="5"/>
      <c r="O533" s="5"/>
      <c r="P533" s="5"/>
      <c r="Q533" s="5"/>
      <c r="R533" s="5"/>
      <c r="S533" s="5"/>
      <c r="T533" s="5"/>
      <c r="U533" s="5"/>
      <c r="V533" s="5"/>
      <c r="W533" s="5"/>
      <c r="X533" s="5"/>
      <c r="Y533" s="5"/>
      <c r="Z533" s="5"/>
      <c r="AA533" s="5"/>
      <c r="AB533" s="5"/>
      <c r="AC533" s="5"/>
      <c r="AD533" s="5"/>
      <c r="AE533" s="5"/>
    </row>
    <row r="534" ht="15.75" customHeight="1">
      <c r="A534" s="5"/>
      <c r="B534" s="5"/>
      <c r="C534" s="5"/>
      <c r="D534" s="5"/>
      <c r="E534" s="5"/>
      <c r="F534" s="5"/>
      <c r="G534" s="5"/>
      <c r="H534" s="5"/>
      <c r="I534" s="5"/>
      <c r="J534" s="5"/>
      <c r="K534" s="5"/>
      <c r="L534" s="5"/>
      <c r="M534" s="5"/>
      <c r="N534" s="5"/>
      <c r="O534" s="5"/>
      <c r="P534" s="5"/>
      <c r="Q534" s="5"/>
      <c r="R534" s="5"/>
      <c r="S534" s="5"/>
      <c r="T534" s="5"/>
      <c r="U534" s="5"/>
      <c r="V534" s="5"/>
      <c r="W534" s="5"/>
      <c r="X534" s="5"/>
      <c r="Y534" s="5"/>
      <c r="Z534" s="5"/>
      <c r="AA534" s="5"/>
      <c r="AB534" s="5"/>
      <c r="AC534" s="5"/>
      <c r="AD534" s="5"/>
      <c r="AE534" s="5"/>
    </row>
    <row r="535" ht="15.75" customHeight="1">
      <c r="A535" s="5"/>
      <c r="B535" s="5"/>
      <c r="C535" s="5"/>
      <c r="D535" s="5"/>
      <c r="E535" s="5"/>
      <c r="F535" s="5"/>
      <c r="G535" s="5"/>
      <c r="H535" s="5"/>
      <c r="I535" s="5"/>
      <c r="J535" s="5"/>
      <c r="K535" s="5"/>
      <c r="L535" s="5"/>
      <c r="M535" s="5"/>
      <c r="N535" s="5"/>
      <c r="O535" s="5"/>
      <c r="P535" s="5"/>
      <c r="Q535" s="5"/>
      <c r="R535" s="5"/>
      <c r="S535" s="5"/>
      <c r="T535" s="5"/>
      <c r="U535" s="5"/>
      <c r="V535" s="5"/>
      <c r="W535" s="5"/>
      <c r="X535" s="5"/>
      <c r="Y535" s="5"/>
      <c r="Z535" s="5"/>
      <c r="AA535" s="5"/>
      <c r="AB535" s="5"/>
      <c r="AC535" s="5"/>
      <c r="AD535" s="5"/>
      <c r="AE535" s="5"/>
    </row>
    <row r="536" ht="15.75" customHeight="1">
      <c r="A536" s="5"/>
      <c r="B536" s="5"/>
      <c r="C536" s="5"/>
      <c r="D536" s="5"/>
      <c r="E536" s="5"/>
      <c r="F536" s="5"/>
      <c r="G536" s="5"/>
      <c r="H536" s="5"/>
      <c r="I536" s="5"/>
      <c r="J536" s="5"/>
      <c r="K536" s="5"/>
      <c r="L536" s="5"/>
      <c r="M536" s="5"/>
      <c r="N536" s="5"/>
      <c r="O536" s="5"/>
      <c r="P536" s="5"/>
      <c r="Q536" s="5"/>
      <c r="R536" s="5"/>
      <c r="S536" s="5"/>
      <c r="T536" s="5"/>
      <c r="U536" s="5"/>
      <c r="V536" s="5"/>
      <c r="W536" s="5"/>
      <c r="X536" s="5"/>
      <c r="Y536" s="5"/>
      <c r="Z536" s="5"/>
      <c r="AA536" s="5"/>
      <c r="AB536" s="5"/>
      <c r="AC536" s="5"/>
      <c r="AD536" s="5"/>
      <c r="AE536" s="5"/>
    </row>
    <row r="537" ht="15.75" customHeight="1">
      <c r="A537" s="5"/>
      <c r="B537" s="5"/>
      <c r="C537" s="5"/>
      <c r="D537" s="5"/>
      <c r="E537" s="5"/>
      <c r="F537" s="5"/>
      <c r="G537" s="5"/>
      <c r="H537" s="5"/>
      <c r="I537" s="5"/>
      <c r="J537" s="5"/>
      <c r="K537" s="5"/>
      <c r="L537" s="5"/>
      <c r="M537" s="5"/>
      <c r="N537" s="5"/>
      <c r="O537" s="5"/>
      <c r="P537" s="5"/>
      <c r="Q537" s="5"/>
      <c r="R537" s="5"/>
      <c r="S537" s="5"/>
      <c r="T537" s="5"/>
      <c r="U537" s="5"/>
      <c r="V537" s="5"/>
      <c r="W537" s="5"/>
      <c r="X537" s="5"/>
      <c r="Y537" s="5"/>
      <c r="Z537" s="5"/>
      <c r="AA537" s="5"/>
      <c r="AB537" s="5"/>
      <c r="AC537" s="5"/>
      <c r="AD537" s="5"/>
      <c r="AE537" s="5"/>
    </row>
    <row r="538" ht="15.75" customHeight="1">
      <c r="A538" s="5"/>
      <c r="B538" s="5"/>
      <c r="C538" s="5"/>
      <c r="D538" s="5"/>
      <c r="E538" s="5"/>
      <c r="F538" s="5"/>
      <c r="G538" s="5"/>
      <c r="H538" s="5"/>
      <c r="I538" s="5"/>
      <c r="J538" s="5"/>
      <c r="K538" s="5"/>
      <c r="L538" s="5"/>
      <c r="M538" s="5"/>
      <c r="N538" s="5"/>
      <c r="O538" s="5"/>
      <c r="P538" s="5"/>
      <c r="Q538" s="5"/>
      <c r="R538" s="5"/>
      <c r="S538" s="5"/>
      <c r="T538" s="5"/>
      <c r="U538" s="5"/>
      <c r="V538" s="5"/>
      <c r="W538" s="5"/>
      <c r="X538" s="5"/>
      <c r="Y538" s="5"/>
      <c r="Z538" s="5"/>
      <c r="AA538" s="5"/>
      <c r="AB538" s="5"/>
      <c r="AC538" s="5"/>
      <c r="AD538" s="5"/>
      <c r="AE538" s="5"/>
    </row>
    <row r="539" ht="15.75" customHeight="1">
      <c r="A539" s="5"/>
      <c r="B539" s="5"/>
      <c r="C539" s="5"/>
      <c r="D539" s="5"/>
      <c r="E539" s="5"/>
      <c r="F539" s="5"/>
      <c r="G539" s="5"/>
      <c r="H539" s="5"/>
      <c r="I539" s="5"/>
      <c r="J539" s="5"/>
      <c r="K539" s="5"/>
      <c r="L539" s="5"/>
      <c r="M539" s="5"/>
      <c r="N539" s="5"/>
      <c r="O539" s="5"/>
      <c r="P539" s="5"/>
      <c r="Q539" s="5"/>
      <c r="R539" s="5"/>
      <c r="S539" s="5"/>
      <c r="T539" s="5"/>
      <c r="U539" s="5"/>
      <c r="V539" s="5"/>
      <c r="W539" s="5"/>
      <c r="X539" s="5"/>
      <c r="Y539" s="5"/>
      <c r="Z539" s="5"/>
      <c r="AA539" s="5"/>
      <c r="AB539" s="5"/>
      <c r="AC539" s="5"/>
      <c r="AD539" s="5"/>
      <c r="AE539" s="5"/>
    </row>
    <row r="540" ht="15.75" customHeight="1">
      <c r="A540" s="5"/>
      <c r="B540" s="5"/>
      <c r="C540" s="5"/>
      <c r="D540" s="5"/>
      <c r="E540" s="5"/>
      <c r="F540" s="5"/>
      <c r="G540" s="5"/>
      <c r="H540" s="5"/>
      <c r="I540" s="5"/>
      <c r="J540" s="5"/>
      <c r="K540" s="5"/>
      <c r="L540" s="5"/>
      <c r="M540" s="5"/>
      <c r="N540" s="5"/>
      <c r="O540" s="5"/>
      <c r="P540" s="5"/>
      <c r="Q540" s="5"/>
      <c r="R540" s="5"/>
      <c r="S540" s="5"/>
      <c r="T540" s="5"/>
      <c r="U540" s="5"/>
      <c r="V540" s="5"/>
      <c r="W540" s="5"/>
      <c r="X540" s="5"/>
      <c r="Y540" s="5"/>
      <c r="Z540" s="5"/>
      <c r="AA540" s="5"/>
      <c r="AB540" s="5"/>
      <c r="AC540" s="5"/>
      <c r="AD540" s="5"/>
      <c r="AE540" s="5"/>
    </row>
    <row r="541" ht="15.75" customHeight="1">
      <c r="A541" s="5"/>
      <c r="B541" s="5"/>
      <c r="C541" s="5"/>
      <c r="D541" s="5"/>
      <c r="E541" s="5"/>
      <c r="F541" s="5"/>
      <c r="G541" s="5"/>
      <c r="H541" s="5"/>
      <c r="I541" s="5"/>
      <c r="J541" s="5"/>
      <c r="K541" s="5"/>
      <c r="L541" s="5"/>
      <c r="M541" s="5"/>
      <c r="N541" s="5"/>
      <c r="O541" s="5"/>
      <c r="P541" s="5"/>
      <c r="Q541" s="5"/>
      <c r="R541" s="5"/>
      <c r="S541" s="5"/>
      <c r="T541" s="5"/>
      <c r="U541" s="5"/>
      <c r="V541" s="5"/>
      <c r="W541" s="5"/>
      <c r="X541" s="5"/>
      <c r="Y541" s="5"/>
      <c r="Z541" s="5"/>
      <c r="AA541" s="5"/>
      <c r="AB541" s="5"/>
      <c r="AC541" s="5"/>
      <c r="AD541" s="5"/>
      <c r="AE541" s="5"/>
    </row>
    <row r="542" ht="15.75" customHeight="1">
      <c r="A542" s="5"/>
      <c r="B542" s="5"/>
      <c r="C542" s="5"/>
      <c r="D542" s="5"/>
      <c r="E542" s="5"/>
      <c r="F542" s="5"/>
      <c r="G542" s="5"/>
      <c r="H542" s="5"/>
      <c r="I542" s="5"/>
      <c r="J542" s="5"/>
      <c r="K542" s="5"/>
      <c r="L542" s="5"/>
      <c r="M542" s="5"/>
      <c r="N542" s="5"/>
      <c r="O542" s="5"/>
      <c r="P542" s="5"/>
      <c r="Q542" s="5"/>
      <c r="R542" s="5"/>
      <c r="S542" s="5"/>
      <c r="T542" s="5"/>
      <c r="U542" s="5"/>
      <c r="V542" s="5"/>
      <c r="W542" s="5"/>
      <c r="X542" s="5"/>
      <c r="Y542" s="5"/>
      <c r="Z542" s="5"/>
      <c r="AA542" s="5"/>
      <c r="AB542" s="5"/>
      <c r="AC542" s="5"/>
      <c r="AD542" s="5"/>
      <c r="AE542" s="5"/>
    </row>
    <row r="543" ht="15.75" customHeight="1">
      <c r="A543" s="5"/>
      <c r="B543" s="5"/>
      <c r="C543" s="5"/>
      <c r="D543" s="5"/>
      <c r="E543" s="5"/>
      <c r="F543" s="5"/>
      <c r="G543" s="5"/>
      <c r="H543" s="5"/>
      <c r="I543" s="5"/>
      <c r="J543" s="5"/>
      <c r="K543" s="5"/>
      <c r="L543" s="5"/>
      <c r="M543" s="5"/>
      <c r="N543" s="5"/>
      <c r="O543" s="5"/>
      <c r="P543" s="5"/>
      <c r="Q543" s="5"/>
      <c r="R543" s="5"/>
      <c r="S543" s="5"/>
      <c r="T543" s="5"/>
      <c r="U543" s="5"/>
      <c r="V543" s="5"/>
      <c r="W543" s="5"/>
      <c r="X543" s="5"/>
      <c r="Y543" s="5"/>
      <c r="Z543" s="5"/>
      <c r="AA543" s="5"/>
      <c r="AB543" s="5"/>
      <c r="AC543" s="5"/>
      <c r="AD543" s="5"/>
      <c r="AE543" s="5"/>
    </row>
    <row r="544" ht="15.75" customHeight="1">
      <c r="A544" s="5"/>
      <c r="B544" s="5"/>
      <c r="C544" s="5"/>
      <c r="D544" s="5"/>
      <c r="E544" s="5"/>
      <c r="F544" s="5"/>
      <c r="G544" s="5"/>
      <c r="H544" s="5"/>
      <c r="I544" s="5"/>
      <c r="J544" s="5"/>
      <c r="K544" s="5"/>
      <c r="L544" s="5"/>
      <c r="M544" s="5"/>
      <c r="N544" s="5"/>
      <c r="O544" s="5"/>
      <c r="P544" s="5"/>
      <c r="Q544" s="5"/>
      <c r="R544" s="5"/>
      <c r="S544" s="5"/>
      <c r="T544" s="5"/>
      <c r="U544" s="5"/>
      <c r="V544" s="5"/>
      <c r="W544" s="5"/>
      <c r="X544" s="5"/>
      <c r="Y544" s="5"/>
      <c r="Z544" s="5"/>
      <c r="AA544" s="5"/>
      <c r="AB544" s="5"/>
      <c r="AC544" s="5"/>
      <c r="AD544" s="5"/>
      <c r="AE544" s="5"/>
    </row>
    <row r="545" ht="15.75" customHeight="1">
      <c r="A545" s="5"/>
      <c r="B545" s="5"/>
      <c r="C545" s="5"/>
      <c r="D545" s="5"/>
      <c r="E545" s="5"/>
      <c r="F545" s="5"/>
      <c r="G545" s="5"/>
      <c r="H545" s="5"/>
      <c r="I545" s="5"/>
      <c r="J545" s="5"/>
      <c r="K545" s="5"/>
      <c r="L545" s="5"/>
      <c r="M545" s="5"/>
      <c r="N545" s="5"/>
      <c r="O545" s="5"/>
      <c r="P545" s="5"/>
      <c r="Q545" s="5"/>
      <c r="R545" s="5"/>
      <c r="S545" s="5"/>
      <c r="T545" s="5"/>
      <c r="U545" s="5"/>
      <c r="V545" s="5"/>
      <c r="W545" s="5"/>
      <c r="X545" s="5"/>
      <c r="Y545" s="5"/>
      <c r="Z545" s="5"/>
      <c r="AA545" s="5"/>
      <c r="AB545" s="5"/>
      <c r="AC545" s="5"/>
      <c r="AD545" s="5"/>
      <c r="AE545" s="5"/>
    </row>
    <row r="546" ht="15.75" customHeight="1">
      <c r="A546" s="5"/>
      <c r="B546" s="5"/>
      <c r="C546" s="5"/>
      <c r="D546" s="5"/>
      <c r="E546" s="5"/>
      <c r="F546" s="5"/>
      <c r="G546" s="5"/>
      <c r="H546" s="5"/>
      <c r="I546" s="5"/>
      <c r="J546" s="5"/>
      <c r="K546" s="5"/>
      <c r="L546" s="5"/>
      <c r="M546" s="5"/>
      <c r="N546" s="5"/>
      <c r="O546" s="5"/>
      <c r="P546" s="5"/>
      <c r="Q546" s="5"/>
      <c r="R546" s="5"/>
      <c r="S546" s="5"/>
      <c r="T546" s="5"/>
      <c r="U546" s="5"/>
      <c r="V546" s="5"/>
      <c r="W546" s="5"/>
      <c r="X546" s="5"/>
      <c r="Y546" s="5"/>
      <c r="Z546" s="5"/>
      <c r="AA546" s="5"/>
      <c r="AB546" s="5"/>
      <c r="AC546" s="5"/>
      <c r="AD546" s="5"/>
      <c r="AE546" s="5"/>
    </row>
    <row r="547" ht="15.75" customHeight="1">
      <c r="A547" s="5"/>
      <c r="B547" s="5"/>
      <c r="C547" s="5"/>
      <c r="D547" s="5"/>
      <c r="E547" s="5"/>
      <c r="F547" s="5"/>
      <c r="G547" s="5"/>
      <c r="H547" s="5"/>
      <c r="I547" s="5"/>
      <c r="J547" s="5"/>
      <c r="K547" s="5"/>
      <c r="L547" s="5"/>
      <c r="M547" s="5"/>
      <c r="N547" s="5"/>
      <c r="O547" s="5"/>
      <c r="P547" s="5"/>
      <c r="Q547" s="5"/>
      <c r="R547" s="5"/>
      <c r="S547" s="5"/>
      <c r="T547" s="5"/>
      <c r="U547" s="5"/>
      <c r="V547" s="5"/>
      <c r="W547" s="5"/>
      <c r="X547" s="5"/>
      <c r="Y547" s="5"/>
      <c r="Z547" s="5"/>
      <c r="AA547" s="5"/>
      <c r="AB547" s="5"/>
      <c r="AC547" s="5"/>
      <c r="AD547" s="5"/>
      <c r="AE547" s="5"/>
    </row>
    <row r="548" ht="15.75" customHeight="1">
      <c r="A548" s="5"/>
      <c r="B548" s="5"/>
      <c r="C548" s="5"/>
      <c r="D548" s="5"/>
      <c r="E548" s="5"/>
      <c r="F548" s="5"/>
      <c r="G548" s="5"/>
      <c r="H548" s="5"/>
      <c r="I548" s="5"/>
      <c r="J548" s="5"/>
      <c r="K548" s="5"/>
      <c r="L548" s="5"/>
      <c r="M548" s="5"/>
      <c r="N548" s="5"/>
      <c r="O548" s="5"/>
      <c r="P548" s="5"/>
      <c r="Q548" s="5"/>
      <c r="R548" s="5"/>
      <c r="S548" s="5"/>
      <c r="T548" s="5"/>
      <c r="U548" s="5"/>
      <c r="V548" s="5"/>
      <c r="W548" s="5"/>
      <c r="X548" s="5"/>
      <c r="Y548" s="5"/>
      <c r="Z548" s="5"/>
      <c r="AA548" s="5"/>
      <c r="AB548" s="5"/>
      <c r="AC548" s="5"/>
      <c r="AD548" s="5"/>
      <c r="AE548" s="5"/>
    </row>
    <row r="549" ht="15.75" customHeight="1">
      <c r="A549" s="5"/>
      <c r="B549" s="5"/>
      <c r="C549" s="5"/>
      <c r="D549" s="5"/>
      <c r="E549" s="5"/>
      <c r="F549" s="5"/>
      <c r="G549" s="5"/>
      <c r="H549" s="5"/>
      <c r="I549" s="5"/>
      <c r="J549" s="5"/>
      <c r="K549" s="5"/>
      <c r="L549" s="5"/>
      <c r="M549" s="5"/>
      <c r="N549" s="5"/>
      <c r="O549" s="5"/>
      <c r="P549" s="5"/>
      <c r="Q549" s="5"/>
      <c r="R549" s="5"/>
      <c r="S549" s="5"/>
      <c r="T549" s="5"/>
      <c r="U549" s="5"/>
      <c r="V549" s="5"/>
      <c r="W549" s="5"/>
      <c r="X549" s="5"/>
      <c r="Y549" s="5"/>
      <c r="Z549" s="5"/>
      <c r="AA549" s="5"/>
      <c r="AB549" s="5"/>
      <c r="AC549" s="5"/>
      <c r="AD549" s="5"/>
      <c r="AE549" s="5"/>
    </row>
    <row r="550" ht="15.75" customHeight="1">
      <c r="A550" s="5"/>
      <c r="B550" s="5"/>
      <c r="C550" s="5"/>
      <c r="D550" s="5"/>
      <c r="E550" s="5"/>
      <c r="F550" s="5"/>
      <c r="G550" s="5"/>
      <c r="H550" s="5"/>
      <c r="I550" s="5"/>
      <c r="J550" s="5"/>
      <c r="K550" s="5"/>
      <c r="L550" s="5"/>
      <c r="M550" s="5"/>
      <c r="N550" s="5"/>
      <c r="O550" s="5"/>
      <c r="P550" s="5"/>
      <c r="Q550" s="5"/>
      <c r="R550" s="5"/>
      <c r="S550" s="5"/>
      <c r="T550" s="5"/>
      <c r="U550" s="5"/>
      <c r="V550" s="5"/>
      <c r="W550" s="5"/>
      <c r="X550" s="5"/>
      <c r="Y550" s="5"/>
      <c r="Z550" s="5"/>
      <c r="AA550" s="5"/>
      <c r="AB550" s="5"/>
      <c r="AC550" s="5"/>
      <c r="AD550" s="5"/>
      <c r="AE550" s="5"/>
    </row>
    <row r="551" ht="15.75" customHeight="1">
      <c r="A551" s="5"/>
      <c r="B551" s="5"/>
      <c r="C551" s="5"/>
      <c r="D551" s="5"/>
      <c r="E551" s="5"/>
      <c r="F551" s="5"/>
      <c r="G551" s="5"/>
      <c r="H551" s="5"/>
      <c r="I551" s="5"/>
      <c r="J551" s="5"/>
      <c r="K551" s="5"/>
      <c r="L551" s="5"/>
      <c r="M551" s="5"/>
      <c r="N551" s="5"/>
      <c r="O551" s="5"/>
      <c r="P551" s="5"/>
      <c r="Q551" s="5"/>
      <c r="R551" s="5"/>
      <c r="S551" s="5"/>
      <c r="T551" s="5"/>
      <c r="U551" s="5"/>
      <c r="V551" s="5"/>
      <c r="W551" s="5"/>
      <c r="X551" s="5"/>
      <c r="Y551" s="5"/>
      <c r="Z551" s="5"/>
      <c r="AA551" s="5"/>
      <c r="AB551" s="5"/>
      <c r="AC551" s="5"/>
      <c r="AD551" s="5"/>
      <c r="AE551" s="5"/>
    </row>
    <row r="552" ht="15.75" customHeight="1">
      <c r="A552" s="5"/>
      <c r="B552" s="5"/>
      <c r="C552" s="5"/>
      <c r="D552" s="5"/>
      <c r="E552" s="5"/>
      <c r="F552" s="5"/>
      <c r="G552" s="5"/>
      <c r="H552" s="5"/>
      <c r="I552" s="5"/>
      <c r="J552" s="5"/>
      <c r="K552" s="5"/>
      <c r="L552" s="5"/>
      <c r="M552" s="5"/>
      <c r="N552" s="5"/>
      <c r="O552" s="5"/>
      <c r="P552" s="5"/>
      <c r="Q552" s="5"/>
      <c r="R552" s="5"/>
      <c r="S552" s="5"/>
      <c r="T552" s="5"/>
      <c r="U552" s="5"/>
      <c r="V552" s="5"/>
      <c r="W552" s="5"/>
      <c r="X552" s="5"/>
      <c r="Y552" s="5"/>
      <c r="Z552" s="5"/>
      <c r="AA552" s="5"/>
      <c r="AB552" s="5"/>
      <c r="AC552" s="5"/>
      <c r="AD552" s="5"/>
      <c r="AE552" s="5"/>
    </row>
    <row r="553" ht="15.75" customHeight="1">
      <c r="A553" s="5"/>
      <c r="B553" s="5"/>
      <c r="C553" s="5"/>
      <c r="D553" s="5"/>
      <c r="E553" s="5"/>
      <c r="F553" s="5"/>
      <c r="G553" s="5"/>
      <c r="H553" s="5"/>
      <c r="I553" s="5"/>
      <c r="J553" s="5"/>
      <c r="K553" s="5"/>
      <c r="L553" s="5"/>
      <c r="M553" s="5"/>
      <c r="N553" s="5"/>
      <c r="O553" s="5"/>
      <c r="P553" s="5"/>
      <c r="Q553" s="5"/>
      <c r="R553" s="5"/>
      <c r="S553" s="5"/>
      <c r="T553" s="5"/>
      <c r="U553" s="5"/>
      <c r="V553" s="5"/>
      <c r="W553" s="5"/>
      <c r="X553" s="5"/>
      <c r="Y553" s="5"/>
      <c r="Z553" s="5"/>
      <c r="AA553" s="5"/>
      <c r="AB553" s="5"/>
      <c r="AC553" s="5"/>
      <c r="AD553" s="5"/>
      <c r="AE553" s="5"/>
    </row>
    <row r="554" ht="15.75" customHeight="1">
      <c r="A554" s="5"/>
      <c r="B554" s="5"/>
      <c r="C554" s="5"/>
      <c r="D554" s="5"/>
      <c r="E554" s="5"/>
      <c r="F554" s="5"/>
      <c r="G554" s="5"/>
      <c r="H554" s="5"/>
      <c r="I554" s="5"/>
      <c r="J554" s="5"/>
      <c r="K554" s="5"/>
      <c r="L554" s="5"/>
      <c r="M554" s="5"/>
      <c r="N554" s="5"/>
      <c r="O554" s="5"/>
      <c r="P554" s="5"/>
      <c r="Q554" s="5"/>
      <c r="R554" s="5"/>
      <c r="S554" s="5"/>
      <c r="T554" s="5"/>
      <c r="U554" s="5"/>
      <c r="V554" s="5"/>
      <c r="W554" s="5"/>
      <c r="X554" s="5"/>
      <c r="Y554" s="5"/>
      <c r="Z554" s="5"/>
      <c r="AA554" s="5"/>
      <c r="AB554" s="5"/>
      <c r="AC554" s="5"/>
      <c r="AD554" s="5"/>
      <c r="AE554" s="5"/>
    </row>
    <row r="555" ht="15.75" customHeight="1">
      <c r="A555" s="5"/>
      <c r="B555" s="5"/>
      <c r="C555" s="5"/>
      <c r="D555" s="5"/>
      <c r="E555" s="5"/>
      <c r="F555" s="5"/>
      <c r="G555" s="5"/>
      <c r="H555" s="5"/>
      <c r="I555" s="5"/>
      <c r="J555" s="5"/>
      <c r="K555" s="5"/>
      <c r="L555" s="5"/>
      <c r="M555" s="5"/>
      <c r="N555" s="5"/>
      <c r="O555" s="5"/>
      <c r="P555" s="5"/>
      <c r="Q555" s="5"/>
      <c r="R555" s="5"/>
      <c r="S555" s="5"/>
      <c r="T555" s="5"/>
      <c r="U555" s="5"/>
      <c r="V555" s="5"/>
      <c r="W555" s="5"/>
      <c r="X555" s="5"/>
      <c r="Y555" s="5"/>
      <c r="Z555" s="5"/>
      <c r="AA555" s="5"/>
      <c r="AB555" s="5"/>
      <c r="AC555" s="5"/>
      <c r="AD555" s="5"/>
      <c r="AE555" s="5"/>
    </row>
    <row r="556" ht="15.75" customHeight="1">
      <c r="A556" s="5"/>
      <c r="B556" s="5"/>
      <c r="C556" s="5"/>
      <c r="D556" s="5"/>
      <c r="E556" s="5"/>
      <c r="F556" s="5"/>
      <c r="G556" s="5"/>
      <c r="H556" s="5"/>
      <c r="I556" s="5"/>
      <c r="J556" s="5"/>
      <c r="K556" s="5"/>
      <c r="L556" s="5"/>
      <c r="M556" s="5"/>
      <c r="N556" s="5"/>
      <c r="O556" s="5"/>
      <c r="P556" s="5"/>
      <c r="Q556" s="5"/>
      <c r="R556" s="5"/>
      <c r="S556" s="5"/>
      <c r="T556" s="5"/>
      <c r="U556" s="5"/>
      <c r="V556" s="5"/>
      <c r="W556" s="5"/>
      <c r="X556" s="5"/>
      <c r="Y556" s="5"/>
      <c r="Z556" s="5"/>
      <c r="AA556" s="5"/>
      <c r="AB556" s="5"/>
      <c r="AC556" s="5"/>
      <c r="AD556" s="5"/>
      <c r="AE556" s="5"/>
    </row>
    <row r="557" ht="15.75" customHeight="1">
      <c r="A557" s="5"/>
      <c r="B557" s="5"/>
      <c r="C557" s="5"/>
      <c r="D557" s="5"/>
      <c r="E557" s="5"/>
      <c r="F557" s="5"/>
      <c r="G557" s="5"/>
      <c r="H557" s="5"/>
      <c r="I557" s="5"/>
      <c r="J557" s="5"/>
      <c r="K557" s="5"/>
      <c r="L557" s="5"/>
      <c r="M557" s="5"/>
      <c r="N557" s="5"/>
      <c r="O557" s="5"/>
      <c r="P557" s="5"/>
      <c r="Q557" s="5"/>
      <c r="R557" s="5"/>
      <c r="S557" s="5"/>
      <c r="T557" s="5"/>
      <c r="U557" s="5"/>
      <c r="V557" s="5"/>
      <c r="W557" s="5"/>
      <c r="X557" s="5"/>
      <c r="Y557" s="5"/>
      <c r="Z557" s="5"/>
      <c r="AA557" s="5"/>
      <c r="AB557" s="5"/>
      <c r="AC557" s="5"/>
      <c r="AD557" s="5"/>
      <c r="AE557" s="5"/>
    </row>
    <row r="558" ht="15.75" customHeight="1">
      <c r="A558" s="5"/>
      <c r="B558" s="5"/>
      <c r="C558" s="5"/>
      <c r="D558" s="5"/>
      <c r="E558" s="5"/>
      <c r="F558" s="5"/>
      <c r="G558" s="5"/>
      <c r="H558" s="5"/>
      <c r="I558" s="5"/>
      <c r="J558" s="5"/>
      <c r="K558" s="5"/>
      <c r="L558" s="5"/>
      <c r="M558" s="5"/>
      <c r="N558" s="5"/>
      <c r="O558" s="5"/>
      <c r="P558" s="5"/>
      <c r="Q558" s="5"/>
      <c r="R558" s="5"/>
      <c r="S558" s="5"/>
      <c r="T558" s="5"/>
      <c r="U558" s="5"/>
      <c r="V558" s="5"/>
      <c r="W558" s="5"/>
      <c r="X558" s="5"/>
      <c r="Y558" s="5"/>
      <c r="Z558" s="5"/>
      <c r="AA558" s="5"/>
      <c r="AB558" s="5"/>
      <c r="AC558" s="5"/>
      <c r="AD558" s="5"/>
      <c r="AE558" s="5"/>
    </row>
    <row r="559" ht="15.75" customHeight="1">
      <c r="A559" s="5"/>
      <c r="B559" s="5"/>
      <c r="C559" s="5"/>
      <c r="D559" s="5"/>
      <c r="E559" s="5"/>
      <c r="F559" s="5"/>
      <c r="G559" s="5"/>
      <c r="H559" s="5"/>
      <c r="I559" s="5"/>
      <c r="J559" s="5"/>
      <c r="K559" s="5"/>
      <c r="L559" s="5"/>
      <c r="M559" s="5"/>
      <c r="N559" s="5"/>
      <c r="O559" s="5"/>
      <c r="P559" s="5"/>
      <c r="Q559" s="5"/>
      <c r="R559" s="5"/>
      <c r="S559" s="5"/>
      <c r="T559" s="5"/>
      <c r="U559" s="5"/>
      <c r="V559" s="5"/>
      <c r="W559" s="5"/>
      <c r="X559" s="5"/>
      <c r="Y559" s="5"/>
      <c r="Z559" s="5"/>
      <c r="AA559" s="5"/>
      <c r="AB559" s="5"/>
      <c r="AC559" s="5"/>
      <c r="AD559" s="5"/>
      <c r="AE559" s="5"/>
    </row>
    <row r="560" ht="15.75" customHeight="1">
      <c r="A560" s="5"/>
      <c r="B560" s="5"/>
      <c r="C560" s="5"/>
      <c r="D560" s="5"/>
      <c r="E560" s="5"/>
      <c r="F560" s="5"/>
      <c r="G560" s="5"/>
      <c r="H560" s="5"/>
      <c r="I560" s="5"/>
      <c r="J560" s="5"/>
      <c r="K560" s="5"/>
      <c r="L560" s="5"/>
      <c r="M560" s="5"/>
      <c r="N560" s="5"/>
      <c r="O560" s="5"/>
      <c r="P560" s="5"/>
      <c r="Q560" s="5"/>
      <c r="R560" s="5"/>
      <c r="S560" s="5"/>
      <c r="T560" s="5"/>
      <c r="U560" s="5"/>
      <c r="V560" s="5"/>
      <c r="W560" s="5"/>
      <c r="X560" s="5"/>
      <c r="Y560" s="5"/>
      <c r="Z560" s="5"/>
      <c r="AA560" s="5"/>
      <c r="AB560" s="5"/>
      <c r="AC560" s="5"/>
      <c r="AD560" s="5"/>
      <c r="AE560" s="5"/>
    </row>
    <row r="561" ht="15.75" customHeight="1">
      <c r="A561" s="5"/>
      <c r="B561" s="5"/>
      <c r="C561" s="5"/>
      <c r="D561" s="5"/>
      <c r="E561" s="5"/>
      <c r="F561" s="5"/>
      <c r="G561" s="5"/>
      <c r="H561" s="5"/>
      <c r="I561" s="5"/>
      <c r="J561" s="5"/>
      <c r="K561" s="5"/>
      <c r="L561" s="5"/>
      <c r="M561" s="5"/>
      <c r="N561" s="5"/>
      <c r="O561" s="5"/>
      <c r="P561" s="5"/>
      <c r="Q561" s="5"/>
      <c r="R561" s="5"/>
      <c r="S561" s="5"/>
      <c r="T561" s="5"/>
      <c r="U561" s="5"/>
      <c r="V561" s="5"/>
      <c r="W561" s="5"/>
      <c r="X561" s="5"/>
      <c r="Y561" s="5"/>
      <c r="Z561" s="5"/>
      <c r="AA561" s="5"/>
      <c r="AB561" s="5"/>
      <c r="AC561" s="5"/>
      <c r="AD561" s="5"/>
      <c r="AE561" s="5"/>
    </row>
    <row r="562" ht="15.75" customHeight="1">
      <c r="A562" s="5"/>
      <c r="B562" s="5"/>
      <c r="C562" s="5"/>
      <c r="D562" s="5"/>
      <c r="E562" s="5"/>
      <c r="F562" s="5"/>
      <c r="G562" s="5"/>
      <c r="H562" s="5"/>
      <c r="I562" s="5"/>
      <c r="J562" s="5"/>
      <c r="K562" s="5"/>
      <c r="L562" s="5"/>
      <c r="M562" s="5"/>
      <c r="N562" s="5"/>
      <c r="O562" s="5"/>
      <c r="P562" s="5"/>
      <c r="Q562" s="5"/>
      <c r="R562" s="5"/>
      <c r="S562" s="5"/>
      <c r="T562" s="5"/>
      <c r="U562" s="5"/>
      <c r="V562" s="5"/>
      <c r="W562" s="5"/>
      <c r="X562" s="5"/>
      <c r="Y562" s="5"/>
      <c r="Z562" s="5"/>
      <c r="AA562" s="5"/>
      <c r="AB562" s="5"/>
      <c r="AC562" s="5"/>
      <c r="AD562" s="5"/>
      <c r="AE562" s="5"/>
    </row>
    <row r="563" ht="15.75" customHeight="1">
      <c r="A563" s="5"/>
      <c r="B563" s="5"/>
      <c r="C563" s="5"/>
      <c r="D563" s="5"/>
      <c r="E563" s="5"/>
      <c r="F563" s="5"/>
      <c r="G563" s="5"/>
      <c r="H563" s="5"/>
      <c r="I563" s="5"/>
      <c r="J563" s="5"/>
      <c r="K563" s="5"/>
      <c r="L563" s="5"/>
      <c r="M563" s="5"/>
      <c r="N563" s="5"/>
      <c r="O563" s="5"/>
      <c r="P563" s="5"/>
      <c r="Q563" s="5"/>
      <c r="R563" s="5"/>
      <c r="S563" s="5"/>
      <c r="T563" s="5"/>
      <c r="U563" s="5"/>
      <c r="V563" s="5"/>
      <c r="W563" s="5"/>
      <c r="X563" s="5"/>
      <c r="Y563" s="5"/>
      <c r="Z563" s="5"/>
      <c r="AA563" s="5"/>
      <c r="AB563" s="5"/>
      <c r="AC563" s="5"/>
      <c r="AD563" s="5"/>
      <c r="AE563" s="5"/>
    </row>
    <row r="564" ht="15.75" customHeight="1">
      <c r="A564" s="5"/>
      <c r="B564" s="5"/>
      <c r="C564" s="5"/>
      <c r="D564" s="5"/>
      <c r="E564" s="5"/>
      <c r="F564" s="5"/>
      <c r="G564" s="5"/>
      <c r="H564" s="5"/>
      <c r="I564" s="5"/>
      <c r="J564" s="5"/>
      <c r="K564" s="5"/>
      <c r="L564" s="5"/>
      <c r="M564" s="5"/>
      <c r="N564" s="5"/>
      <c r="O564" s="5"/>
      <c r="P564" s="5"/>
      <c r="Q564" s="5"/>
      <c r="R564" s="5"/>
      <c r="S564" s="5"/>
      <c r="T564" s="5"/>
      <c r="U564" s="5"/>
      <c r="V564" s="5"/>
      <c r="W564" s="5"/>
      <c r="X564" s="5"/>
      <c r="Y564" s="5"/>
      <c r="Z564" s="5"/>
      <c r="AA564" s="5"/>
      <c r="AB564" s="5"/>
      <c r="AC564" s="5"/>
      <c r="AD564" s="5"/>
      <c r="AE564" s="5"/>
    </row>
    <row r="565" ht="15.75" customHeight="1">
      <c r="A565" s="5"/>
      <c r="B565" s="5"/>
      <c r="C565" s="5"/>
      <c r="D565" s="5"/>
      <c r="E565" s="5"/>
      <c r="F565" s="5"/>
      <c r="G565" s="5"/>
      <c r="H565" s="5"/>
      <c r="I565" s="5"/>
      <c r="J565" s="5"/>
      <c r="K565" s="5"/>
      <c r="L565" s="5"/>
      <c r="M565" s="5"/>
      <c r="N565" s="5"/>
      <c r="O565" s="5"/>
      <c r="P565" s="5"/>
      <c r="Q565" s="5"/>
      <c r="R565" s="5"/>
      <c r="S565" s="5"/>
      <c r="T565" s="5"/>
      <c r="U565" s="5"/>
      <c r="V565" s="5"/>
      <c r="W565" s="5"/>
      <c r="X565" s="5"/>
      <c r="Y565" s="5"/>
      <c r="Z565" s="5"/>
      <c r="AA565" s="5"/>
      <c r="AB565" s="5"/>
      <c r="AC565" s="5"/>
      <c r="AD565" s="5"/>
      <c r="AE565" s="5"/>
    </row>
    <row r="566" ht="15.75" customHeight="1">
      <c r="A566" s="5"/>
      <c r="B566" s="5"/>
      <c r="C566" s="5"/>
      <c r="D566" s="5"/>
      <c r="E566" s="5"/>
      <c r="F566" s="5"/>
      <c r="G566" s="5"/>
      <c r="H566" s="5"/>
      <c r="I566" s="5"/>
      <c r="J566" s="5"/>
      <c r="K566" s="5"/>
      <c r="L566" s="5"/>
      <c r="M566" s="5"/>
      <c r="N566" s="5"/>
      <c r="O566" s="5"/>
      <c r="P566" s="5"/>
      <c r="Q566" s="5"/>
      <c r="R566" s="5"/>
      <c r="S566" s="5"/>
      <c r="T566" s="5"/>
      <c r="U566" s="5"/>
      <c r="V566" s="5"/>
      <c r="W566" s="5"/>
      <c r="X566" s="5"/>
      <c r="Y566" s="5"/>
      <c r="Z566" s="5"/>
      <c r="AA566" s="5"/>
      <c r="AB566" s="5"/>
      <c r="AC566" s="5"/>
      <c r="AD566" s="5"/>
      <c r="AE566" s="5"/>
    </row>
    <row r="567" ht="15.75" customHeight="1">
      <c r="A567" s="5"/>
      <c r="B567" s="5"/>
      <c r="C567" s="5"/>
      <c r="D567" s="5"/>
      <c r="E567" s="5"/>
      <c r="F567" s="5"/>
      <c r="G567" s="5"/>
      <c r="H567" s="5"/>
      <c r="I567" s="5"/>
      <c r="J567" s="5"/>
      <c r="K567" s="5"/>
      <c r="L567" s="5"/>
      <c r="M567" s="5"/>
      <c r="N567" s="5"/>
      <c r="O567" s="5"/>
      <c r="P567" s="5"/>
      <c r="Q567" s="5"/>
      <c r="R567" s="5"/>
      <c r="S567" s="5"/>
      <c r="T567" s="5"/>
      <c r="U567" s="5"/>
      <c r="V567" s="5"/>
      <c r="W567" s="5"/>
      <c r="X567" s="5"/>
      <c r="Y567" s="5"/>
      <c r="Z567" s="5"/>
      <c r="AA567" s="5"/>
      <c r="AB567" s="5"/>
      <c r="AC567" s="5"/>
      <c r="AD567" s="5"/>
      <c r="AE567" s="5"/>
    </row>
    <row r="568" ht="15.75" customHeight="1">
      <c r="A568" s="5"/>
      <c r="B568" s="5"/>
      <c r="C568" s="5"/>
      <c r="D568" s="5"/>
      <c r="E568" s="5"/>
      <c r="F568" s="5"/>
      <c r="G568" s="5"/>
      <c r="H568" s="5"/>
      <c r="I568" s="5"/>
      <c r="J568" s="5"/>
      <c r="K568" s="5"/>
      <c r="L568" s="5"/>
      <c r="M568" s="5"/>
      <c r="N568" s="5"/>
      <c r="O568" s="5"/>
      <c r="P568" s="5"/>
      <c r="Q568" s="5"/>
      <c r="R568" s="5"/>
      <c r="S568" s="5"/>
      <c r="T568" s="5"/>
      <c r="U568" s="5"/>
      <c r="V568" s="5"/>
      <c r="W568" s="5"/>
      <c r="X568" s="5"/>
      <c r="Y568" s="5"/>
      <c r="Z568" s="5"/>
      <c r="AA568" s="5"/>
      <c r="AB568" s="5"/>
      <c r="AC568" s="5"/>
      <c r="AD568" s="5"/>
      <c r="AE568" s="5"/>
    </row>
    <row r="569" ht="15.75" customHeight="1">
      <c r="A569" s="5"/>
      <c r="B569" s="5"/>
      <c r="C569" s="5"/>
      <c r="D569" s="5"/>
      <c r="E569" s="5"/>
      <c r="F569" s="5"/>
      <c r="G569" s="5"/>
      <c r="H569" s="5"/>
      <c r="I569" s="5"/>
      <c r="J569" s="5"/>
      <c r="K569" s="5"/>
      <c r="L569" s="5"/>
      <c r="M569" s="5"/>
      <c r="N569" s="5"/>
      <c r="O569" s="5"/>
      <c r="P569" s="5"/>
      <c r="Q569" s="5"/>
      <c r="R569" s="5"/>
      <c r="S569" s="5"/>
      <c r="T569" s="5"/>
      <c r="U569" s="5"/>
      <c r="V569" s="5"/>
      <c r="W569" s="5"/>
      <c r="X569" s="5"/>
      <c r="Y569" s="5"/>
      <c r="Z569" s="5"/>
      <c r="AA569" s="5"/>
      <c r="AB569" s="5"/>
      <c r="AC569" s="5"/>
      <c r="AD569" s="5"/>
      <c r="AE569" s="5"/>
    </row>
    <row r="570" ht="15.75" customHeight="1">
      <c r="A570" s="5"/>
      <c r="B570" s="5"/>
      <c r="C570" s="5"/>
      <c r="D570" s="5"/>
      <c r="E570" s="5"/>
      <c r="F570" s="5"/>
      <c r="G570" s="5"/>
      <c r="H570" s="5"/>
      <c r="I570" s="5"/>
      <c r="J570" s="5"/>
      <c r="K570" s="5"/>
      <c r="L570" s="5"/>
      <c r="M570" s="5"/>
      <c r="N570" s="5"/>
      <c r="O570" s="5"/>
      <c r="P570" s="5"/>
      <c r="Q570" s="5"/>
      <c r="R570" s="5"/>
      <c r="S570" s="5"/>
      <c r="T570" s="5"/>
      <c r="U570" s="5"/>
      <c r="V570" s="5"/>
      <c r="W570" s="5"/>
      <c r="X570" s="5"/>
      <c r="Y570" s="5"/>
      <c r="Z570" s="5"/>
      <c r="AA570" s="5"/>
      <c r="AB570" s="5"/>
      <c r="AC570" s="5"/>
      <c r="AD570" s="5"/>
      <c r="AE570" s="5"/>
    </row>
    <row r="571" ht="15.75" customHeight="1">
      <c r="A571" s="5"/>
      <c r="B571" s="5"/>
      <c r="C571" s="5"/>
      <c r="D571" s="5"/>
      <c r="E571" s="5"/>
      <c r="F571" s="5"/>
      <c r="G571" s="5"/>
      <c r="H571" s="5"/>
      <c r="I571" s="5"/>
      <c r="J571" s="5"/>
      <c r="K571" s="5"/>
      <c r="L571" s="5"/>
      <c r="M571" s="5"/>
      <c r="N571" s="5"/>
      <c r="O571" s="5"/>
      <c r="P571" s="5"/>
      <c r="Q571" s="5"/>
      <c r="R571" s="5"/>
      <c r="S571" s="5"/>
      <c r="T571" s="5"/>
      <c r="U571" s="5"/>
      <c r="V571" s="5"/>
      <c r="W571" s="5"/>
      <c r="X571" s="5"/>
      <c r="Y571" s="5"/>
      <c r="Z571" s="5"/>
      <c r="AA571" s="5"/>
      <c r="AB571" s="5"/>
      <c r="AC571" s="5"/>
      <c r="AD571" s="5"/>
      <c r="AE571" s="5"/>
    </row>
    <row r="572" ht="15.75" customHeight="1">
      <c r="A572" s="5"/>
      <c r="B572" s="5"/>
      <c r="C572" s="5"/>
      <c r="D572" s="5"/>
      <c r="E572" s="5"/>
      <c r="F572" s="5"/>
      <c r="G572" s="5"/>
      <c r="H572" s="5"/>
      <c r="I572" s="5"/>
      <c r="J572" s="5"/>
      <c r="K572" s="5"/>
      <c r="L572" s="5"/>
      <c r="M572" s="5"/>
      <c r="N572" s="5"/>
      <c r="O572" s="5"/>
      <c r="P572" s="5"/>
      <c r="Q572" s="5"/>
      <c r="R572" s="5"/>
      <c r="S572" s="5"/>
      <c r="T572" s="5"/>
      <c r="U572" s="5"/>
      <c r="V572" s="5"/>
      <c r="W572" s="5"/>
      <c r="X572" s="5"/>
      <c r="Y572" s="5"/>
      <c r="Z572" s="5"/>
      <c r="AA572" s="5"/>
      <c r="AB572" s="5"/>
      <c r="AC572" s="5"/>
      <c r="AD572" s="5"/>
      <c r="AE572" s="5"/>
    </row>
    <row r="573" ht="15.75" customHeight="1">
      <c r="A573" s="5"/>
      <c r="B573" s="5"/>
      <c r="C573" s="5"/>
      <c r="D573" s="5"/>
      <c r="E573" s="5"/>
      <c r="F573" s="5"/>
      <c r="G573" s="5"/>
      <c r="H573" s="5"/>
      <c r="I573" s="5"/>
      <c r="J573" s="5"/>
      <c r="K573" s="5"/>
      <c r="L573" s="5"/>
      <c r="M573" s="5"/>
      <c r="N573" s="5"/>
      <c r="O573" s="5"/>
      <c r="P573" s="5"/>
      <c r="Q573" s="5"/>
      <c r="R573" s="5"/>
      <c r="S573" s="5"/>
      <c r="T573" s="5"/>
      <c r="U573" s="5"/>
      <c r="V573" s="5"/>
      <c r="W573" s="5"/>
      <c r="X573" s="5"/>
      <c r="Y573" s="5"/>
      <c r="Z573" s="5"/>
      <c r="AA573" s="5"/>
      <c r="AB573" s="5"/>
      <c r="AC573" s="5"/>
      <c r="AD573" s="5"/>
      <c r="AE573" s="5"/>
    </row>
    <row r="574" ht="15.75" customHeight="1">
      <c r="A574" s="5"/>
      <c r="B574" s="5"/>
      <c r="C574" s="5"/>
      <c r="D574" s="5"/>
      <c r="E574" s="5"/>
      <c r="F574" s="5"/>
      <c r="G574" s="5"/>
      <c r="H574" s="5"/>
      <c r="I574" s="5"/>
      <c r="J574" s="5"/>
      <c r="K574" s="5"/>
      <c r="L574" s="5"/>
      <c r="M574" s="5"/>
      <c r="N574" s="5"/>
      <c r="O574" s="5"/>
      <c r="P574" s="5"/>
      <c r="Q574" s="5"/>
      <c r="R574" s="5"/>
      <c r="S574" s="5"/>
      <c r="T574" s="5"/>
      <c r="U574" s="5"/>
      <c r="V574" s="5"/>
      <c r="W574" s="5"/>
      <c r="X574" s="5"/>
      <c r="Y574" s="5"/>
      <c r="Z574" s="5"/>
      <c r="AA574" s="5"/>
      <c r="AB574" s="5"/>
      <c r="AC574" s="5"/>
      <c r="AD574" s="5"/>
      <c r="AE574" s="5"/>
    </row>
    <row r="575" ht="15.75" customHeight="1">
      <c r="A575" s="5"/>
      <c r="B575" s="5"/>
      <c r="C575" s="5"/>
      <c r="D575" s="5"/>
      <c r="E575" s="5"/>
      <c r="F575" s="5"/>
      <c r="G575" s="5"/>
      <c r="H575" s="5"/>
      <c r="I575" s="5"/>
      <c r="J575" s="5"/>
      <c r="K575" s="5"/>
      <c r="L575" s="5"/>
      <c r="M575" s="5"/>
      <c r="N575" s="5"/>
      <c r="O575" s="5"/>
      <c r="P575" s="5"/>
      <c r="Q575" s="5"/>
      <c r="R575" s="5"/>
      <c r="S575" s="5"/>
      <c r="T575" s="5"/>
      <c r="U575" s="5"/>
      <c r="V575" s="5"/>
      <c r="W575" s="5"/>
      <c r="X575" s="5"/>
      <c r="Y575" s="5"/>
      <c r="Z575" s="5"/>
      <c r="AA575" s="5"/>
      <c r="AB575" s="5"/>
      <c r="AC575" s="5"/>
      <c r="AD575" s="5"/>
      <c r="AE575" s="5"/>
    </row>
    <row r="576" ht="15.75" customHeight="1">
      <c r="A576" s="5"/>
      <c r="B576" s="5"/>
      <c r="C576" s="5"/>
      <c r="D576" s="5"/>
      <c r="E576" s="5"/>
      <c r="F576" s="5"/>
      <c r="G576" s="5"/>
      <c r="H576" s="5"/>
      <c r="I576" s="5"/>
      <c r="J576" s="5"/>
      <c r="K576" s="5"/>
      <c r="L576" s="5"/>
      <c r="M576" s="5"/>
      <c r="N576" s="5"/>
      <c r="O576" s="5"/>
      <c r="P576" s="5"/>
      <c r="Q576" s="5"/>
      <c r="R576" s="5"/>
      <c r="S576" s="5"/>
      <c r="T576" s="5"/>
      <c r="U576" s="5"/>
      <c r="V576" s="5"/>
      <c r="W576" s="5"/>
      <c r="X576" s="5"/>
      <c r="Y576" s="5"/>
      <c r="Z576" s="5"/>
      <c r="AA576" s="5"/>
      <c r="AB576" s="5"/>
      <c r="AC576" s="5"/>
      <c r="AD576" s="5"/>
      <c r="AE576" s="5"/>
    </row>
    <row r="577" ht="15.75" customHeight="1">
      <c r="A577" s="5"/>
      <c r="B577" s="5"/>
      <c r="C577" s="5"/>
      <c r="D577" s="5"/>
      <c r="E577" s="5"/>
      <c r="F577" s="5"/>
      <c r="G577" s="5"/>
      <c r="H577" s="5"/>
      <c r="I577" s="5"/>
      <c r="J577" s="5"/>
      <c r="K577" s="5"/>
      <c r="L577" s="5"/>
      <c r="M577" s="5"/>
      <c r="N577" s="5"/>
      <c r="O577" s="5"/>
      <c r="P577" s="5"/>
      <c r="Q577" s="5"/>
      <c r="R577" s="5"/>
      <c r="S577" s="5"/>
      <c r="T577" s="5"/>
      <c r="U577" s="5"/>
      <c r="V577" s="5"/>
      <c r="W577" s="5"/>
      <c r="X577" s="5"/>
      <c r="Y577" s="5"/>
      <c r="Z577" s="5"/>
      <c r="AA577" s="5"/>
      <c r="AB577" s="5"/>
      <c r="AC577" s="5"/>
      <c r="AD577" s="5"/>
      <c r="AE577" s="5"/>
    </row>
    <row r="578" ht="15.75" customHeight="1">
      <c r="A578" s="5"/>
      <c r="B578" s="5"/>
      <c r="C578" s="5"/>
      <c r="D578" s="5"/>
      <c r="E578" s="5"/>
      <c r="F578" s="5"/>
      <c r="G578" s="5"/>
      <c r="H578" s="5"/>
      <c r="I578" s="5"/>
      <c r="J578" s="5"/>
      <c r="K578" s="5"/>
      <c r="L578" s="5"/>
      <c r="M578" s="5"/>
      <c r="N578" s="5"/>
      <c r="O578" s="5"/>
      <c r="P578" s="5"/>
      <c r="Q578" s="5"/>
      <c r="R578" s="5"/>
      <c r="S578" s="5"/>
      <c r="T578" s="5"/>
      <c r="U578" s="5"/>
      <c r="V578" s="5"/>
      <c r="W578" s="5"/>
      <c r="X578" s="5"/>
      <c r="Y578" s="5"/>
      <c r="Z578" s="5"/>
      <c r="AA578" s="5"/>
      <c r="AB578" s="5"/>
      <c r="AC578" s="5"/>
      <c r="AD578" s="5"/>
      <c r="AE578" s="5"/>
    </row>
    <row r="579" ht="15.75" customHeight="1">
      <c r="A579" s="5"/>
      <c r="B579" s="5"/>
      <c r="C579" s="5"/>
      <c r="D579" s="5"/>
      <c r="E579" s="5"/>
      <c r="F579" s="5"/>
      <c r="G579" s="5"/>
      <c r="H579" s="5"/>
      <c r="I579" s="5"/>
      <c r="J579" s="5"/>
      <c r="K579" s="5"/>
      <c r="L579" s="5"/>
      <c r="M579" s="5"/>
      <c r="N579" s="5"/>
      <c r="O579" s="5"/>
      <c r="P579" s="5"/>
      <c r="Q579" s="5"/>
      <c r="R579" s="5"/>
      <c r="S579" s="5"/>
      <c r="T579" s="5"/>
      <c r="U579" s="5"/>
      <c r="V579" s="5"/>
      <c r="W579" s="5"/>
      <c r="X579" s="5"/>
      <c r="Y579" s="5"/>
      <c r="Z579" s="5"/>
      <c r="AA579" s="5"/>
      <c r="AB579" s="5"/>
      <c r="AC579" s="5"/>
      <c r="AD579" s="5"/>
      <c r="AE579" s="5"/>
    </row>
    <row r="580" ht="15.75" customHeight="1">
      <c r="A580" s="5"/>
      <c r="B580" s="5"/>
      <c r="C580" s="5"/>
      <c r="D580" s="5"/>
      <c r="E580" s="5"/>
      <c r="F580" s="5"/>
      <c r="G580" s="5"/>
      <c r="H580" s="5"/>
      <c r="I580" s="5"/>
      <c r="J580" s="5"/>
      <c r="K580" s="5"/>
      <c r="L580" s="5"/>
      <c r="M580" s="5"/>
      <c r="N580" s="5"/>
      <c r="O580" s="5"/>
      <c r="P580" s="5"/>
      <c r="Q580" s="5"/>
      <c r="R580" s="5"/>
      <c r="S580" s="5"/>
      <c r="T580" s="5"/>
      <c r="U580" s="5"/>
      <c r="V580" s="5"/>
      <c r="W580" s="5"/>
      <c r="X580" s="5"/>
      <c r="Y580" s="5"/>
      <c r="Z580" s="5"/>
      <c r="AA580" s="5"/>
      <c r="AB580" s="5"/>
      <c r="AC580" s="5"/>
      <c r="AD580" s="5"/>
      <c r="AE580" s="5"/>
    </row>
    <row r="581" ht="15.75" customHeight="1">
      <c r="A581" s="5"/>
      <c r="B581" s="5"/>
      <c r="C581" s="5"/>
      <c r="D581" s="5"/>
      <c r="E581" s="5"/>
      <c r="F581" s="5"/>
      <c r="G581" s="5"/>
      <c r="H581" s="5"/>
      <c r="I581" s="5"/>
      <c r="J581" s="5"/>
      <c r="K581" s="5"/>
      <c r="L581" s="5"/>
      <c r="M581" s="5"/>
      <c r="N581" s="5"/>
      <c r="O581" s="5"/>
      <c r="P581" s="5"/>
      <c r="Q581" s="5"/>
      <c r="R581" s="5"/>
      <c r="S581" s="5"/>
      <c r="T581" s="5"/>
      <c r="U581" s="5"/>
      <c r="V581" s="5"/>
      <c r="W581" s="5"/>
      <c r="X581" s="5"/>
      <c r="Y581" s="5"/>
      <c r="Z581" s="5"/>
      <c r="AA581" s="5"/>
      <c r="AB581" s="5"/>
      <c r="AC581" s="5"/>
      <c r="AD581" s="5"/>
      <c r="AE581" s="5"/>
    </row>
    <row r="582" ht="15.75" customHeight="1">
      <c r="A582" s="5"/>
      <c r="B582" s="5"/>
      <c r="C582" s="5"/>
      <c r="D582" s="5"/>
      <c r="E582" s="5"/>
      <c r="F582" s="5"/>
      <c r="G582" s="5"/>
      <c r="H582" s="5"/>
      <c r="I582" s="5"/>
      <c r="J582" s="5"/>
      <c r="K582" s="5"/>
      <c r="L582" s="5"/>
      <c r="M582" s="5"/>
      <c r="N582" s="5"/>
      <c r="O582" s="5"/>
      <c r="P582" s="5"/>
      <c r="Q582" s="5"/>
      <c r="R582" s="5"/>
      <c r="S582" s="5"/>
      <c r="T582" s="5"/>
      <c r="U582" s="5"/>
      <c r="V582" s="5"/>
      <c r="W582" s="5"/>
      <c r="X582" s="5"/>
      <c r="Y582" s="5"/>
      <c r="Z582" s="5"/>
      <c r="AA582" s="5"/>
      <c r="AB582" s="5"/>
      <c r="AC582" s="5"/>
      <c r="AD582" s="5"/>
      <c r="AE582" s="5"/>
    </row>
    <row r="583" ht="15.75" customHeight="1">
      <c r="A583" s="5"/>
      <c r="B583" s="5"/>
      <c r="C583" s="5"/>
      <c r="D583" s="5"/>
      <c r="E583" s="5"/>
      <c r="F583" s="5"/>
      <c r="G583" s="5"/>
      <c r="H583" s="5"/>
      <c r="I583" s="5"/>
      <c r="J583" s="5"/>
      <c r="K583" s="5"/>
      <c r="L583" s="5"/>
      <c r="M583" s="5"/>
      <c r="N583" s="5"/>
      <c r="O583" s="5"/>
      <c r="P583" s="5"/>
      <c r="Q583" s="5"/>
      <c r="R583" s="5"/>
      <c r="S583" s="5"/>
      <c r="T583" s="5"/>
      <c r="U583" s="5"/>
      <c r="V583" s="5"/>
      <c r="W583" s="5"/>
      <c r="X583" s="5"/>
      <c r="Y583" s="5"/>
      <c r="Z583" s="5"/>
      <c r="AA583" s="5"/>
      <c r="AB583" s="5"/>
      <c r="AC583" s="5"/>
      <c r="AD583" s="5"/>
      <c r="AE583" s="5"/>
    </row>
    <row r="584" ht="15.75" customHeight="1">
      <c r="A584" s="5"/>
      <c r="B584" s="5"/>
      <c r="C584" s="5"/>
      <c r="D584" s="5"/>
      <c r="E584" s="5"/>
      <c r="F584" s="5"/>
      <c r="G584" s="5"/>
      <c r="H584" s="5"/>
      <c r="I584" s="5"/>
      <c r="J584" s="5"/>
      <c r="K584" s="5"/>
      <c r="L584" s="5"/>
      <c r="M584" s="5"/>
      <c r="N584" s="5"/>
      <c r="O584" s="5"/>
      <c r="P584" s="5"/>
      <c r="Q584" s="5"/>
      <c r="R584" s="5"/>
      <c r="S584" s="5"/>
      <c r="T584" s="5"/>
      <c r="U584" s="5"/>
      <c r="V584" s="5"/>
      <c r="W584" s="5"/>
      <c r="X584" s="5"/>
      <c r="Y584" s="5"/>
      <c r="Z584" s="5"/>
      <c r="AA584" s="5"/>
      <c r="AB584" s="5"/>
      <c r="AC584" s="5"/>
      <c r="AD584" s="5"/>
      <c r="AE584" s="5"/>
    </row>
    <row r="585" ht="15.75" customHeight="1">
      <c r="A585" s="5"/>
      <c r="B585" s="5"/>
      <c r="C585" s="5"/>
      <c r="D585" s="5"/>
      <c r="E585" s="5"/>
      <c r="F585" s="5"/>
      <c r="G585" s="5"/>
      <c r="H585" s="5"/>
      <c r="I585" s="5"/>
      <c r="J585" s="5"/>
      <c r="K585" s="5"/>
      <c r="L585" s="5"/>
      <c r="M585" s="5"/>
      <c r="N585" s="5"/>
      <c r="O585" s="5"/>
      <c r="P585" s="5"/>
      <c r="Q585" s="5"/>
      <c r="R585" s="5"/>
      <c r="S585" s="5"/>
      <c r="T585" s="5"/>
      <c r="U585" s="5"/>
      <c r="V585" s="5"/>
      <c r="W585" s="5"/>
      <c r="X585" s="5"/>
      <c r="Y585" s="5"/>
      <c r="Z585" s="5"/>
      <c r="AA585" s="5"/>
      <c r="AB585" s="5"/>
      <c r="AC585" s="5"/>
      <c r="AD585" s="5"/>
      <c r="AE585" s="5"/>
    </row>
    <row r="586" ht="15.75" customHeight="1">
      <c r="A586" s="5"/>
      <c r="B586" s="5"/>
      <c r="C586" s="5"/>
      <c r="D586" s="5"/>
      <c r="E586" s="5"/>
      <c r="F586" s="5"/>
      <c r="G586" s="5"/>
      <c r="H586" s="5"/>
      <c r="I586" s="5"/>
      <c r="J586" s="5"/>
      <c r="K586" s="5"/>
      <c r="L586" s="5"/>
      <c r="M586" s="5"/>
      <c r="N586" s="5"/>
      <c r="O586" s="5"/>
      <c r="P586" s="5"/>
      <c r="Q586" s="5"/>
      <c r="R586" s="5"/>
      <c r="S586" s="5"/>
      <c r="T586" s="5"/>
      <c r="U586" s="5"/>
      <c r="V586" s="5"/>
      <c r="W586" s="5"/>
      <c r="X586" s="5"/>
      <c r="Y586" s="5"/>
      <c r="Z586" s="5"/>
      <c r="AA586" s="5"/>
      <c r="AB586" s="5"/>
      <c r="AC586" s="5"/>
      <c r="AD586" s="5"/>
      <c r="AE586" s="5"/>
    </row>
    <row r="587" ht="15.75" customHeight="1">
      <c r="A587" s="5"/>
      <c r="B587" s="5"/>
      <c r="C587" s="5"/>
      <c r="D587" s="5"/>
      <c r="E587" s="5"/>
      <c r="F587" s="5"/>
      <c r="G587" s="5"/>
      <c r="H587" s="5"/>
      <c r="I587" s="5"/>
      <c r="J587" s="5"/>
      <c r="K587" s="5"/>
      <c r="L587" s="5"/>
      <c r="M587" s="5"/>
      <c r="N587" s="5"/>
      <c r="O587" s="5"/>
      <c r="P587" s="5"/>
      <c r="Q587" s="5"/>
      <c r="R587" s="5"/>
      <c r="S587" s="5"/>
      <c r="T587" s="5"/>
      <c r="U587" s="5"/>
      <c r="V587" s="5"/>
      <c r="W587" s="5"/>
      <c r="X587" s="5"/>
      <c r="Y587" s="5"/>
      <c r="Z587" s="5"/>
      <c r="AA587" s="5"/>
      <c r="AB587" s="5"/>
      <c r="AC587" s="5"/>
      <c r="AD587" s="5"/>
      <c r="AE587" s="5"/>
    </row>
    <row r="588" ht="15.75" customHeight="1">
      <c r="A588" s="5"/>
      <c r="B588" s="5"/>
      <c r="C588" s="5"/>
      <c r="D588" s="5"/>
      <c r="E588" s="5"/>
      <c r="F588" s="5"/>
      <c r="G588" s="5"/>
      <c r="H588" s="5"/>
      <c r="I588" s="5"/>
      <c r="J588" s="5"/>
      <c r="K588" s="5"/>
      <c r="L588" s="5"/>
      <c r="M588" s="5"/>
      <c r="N588" s="5"/>
      <c r="O588" s="5"/>
      <c r="P588" s="5"/>
      <c r="Q588" s="5"/>
      <c r="R588" s="5"/>
      <c r="S588" s="5"/>
      <c r="T588" s="5"/>
      <c r="U588" s="5"/>
      <c r="V588" s="5"/>
      <c r="W588" s="5"/>
      <c r="X588" s="5"/>
      <c r="Y588" s="5"/>
      <c r="Z588" s="5"/>
      <c r="AA588" s="5"/>
      <c r="AB588" s="5"/>
      <c r="AC588" s="5"/>
      <c r="AD588" s="5"/>
      <c r="AE588" s="5"/>
    </row>
    <row r="589" ht="15.75" customHeight="1">
      <c r="A589" s="5"/>
      <c r="B589" s="5"/>
      <c r="C589" s="5"/>
      <c r="D589" s="5"/>
      <c r="E589" s="5"/>
      <c r="F589" s="5"/>
      <c r="G589" s="5"/>
      <c r="H589" s="5"/>
      <c r="I589" s="5"/>
      <c r="J589" s="5"/>
      <c r="K589" s="5"/>
      <c r="L589" s="5"/>
      <c r="M589" s="5"/>
      <c r="N589" s="5"/>
      <c r="O589" s="5"/>
      <c r="P589" s="5"/>
      <c r="Q589" s="5"/>
      <c r="R589" s="5"/>
      <c r="S589" s="5"/>
      <c r="T589" s="5"/>
      <c r="U589" s="5"/>
      <c r="V589" s="5"/>
      <c r="W589" s="5"/>
      <c r="X589" s="5"/>
      <c r="Y589" s="5"/>
      <c r="Z589" s="5"/>
      <c r="AA589" s="5"/>
      <c r="AB589" s="5"/>
      <c r="AC589" s="5"/>
      <c r="AD589" s="5"/>
      <c r="AE589" s="5"/>
    </row>
    <row r="590" ht="15.75" customHeight="1">
      <c r="A590" s="5"/>
      <c r="B590" s="5"/>
      <c r="C590" s="5"/>
      <c r="D590" s="5"/>
      <c r="E590" s="5"/>
      <c r="F590" s="5"/>
      <c r="G590" s="5"/>
      <c r="H590" s="5"/>
      <c r="I590" s="5"/>
      <c r="J590" s="5"/>
      <c r="K590" s="5"/>
      <c r="L590" s="5"/>
      <c r="M590" s="5"/>
      <c r="N590" s="5"/>
      <c r="O590" s="5"/>
      <c r="P590" s="5"/>
      <c r="Q590" s="5"/>
      <c r="R590" s="5"/>
      <c r="S590" s="5"/>
      <c r="T590" s="5"/>
      <c r="U590" s="5"/>
      <c r="V590" s="5"/>
      <c r="W590" s="5"/>
      <c r="X590" s="5"/>
      <c r="Y590" s="5"/>
      <c r="Z590" s="5"/>
      <c r="AA590" s="5"/>
      <c r="AB590" s="5"/>
      <c r="AC590" s="5"/>
      <c r="AD590" s="5"/>
      <c r="AE590" s="5"/>
    </row>
    <row r="591" ht="15.75" customHeight="1">
      <c r="A591" s="5"/>
      <c r="B591" s="5"/>
      <c r="C591" s="5"/>
      <c r="D591" s="5"/>
      <c r="E591" s="5"/>
      <c r="F591" s="5"/>
      <c r="G591" s="5"/>
      <c r="H591" s="5"/>
      <c r="I591" s="5"/>
      <c r="J591" s="5"/>
      <c r="K591" s="5"/>
      <c r="L591" s="5"/>
      <c r="M591" s="5"/>
      <c r="N591" s="5"/>
      <c r="O591" s="5"/>
      <c r="P591" s="5"/>
      <c r="Q591" s="5"/>
      <c r="R591" s="5"/>
      <c r="S591" s="5"/>
      <c r="T591" s="5"/>
      <c r="U591" s="5"/>
      <c r="V591" s="5"/>
      <c r="W591" s="5"/>
      <c r="X591" s="5"/>
      <c r="Y591" s="5"/>
      <c r="Z591" s="5"/>
      <c r="AA591" s="5"/>
      <c r="AB591" s="5"/>
      <c r="AC591" s="5"/>
      <c r="AD591" s="5"/>
      <c r="AE591" s="5"/>
    </row>
    <row r="592" ht="15.75" customHeight="1">
      <c r="A592" s="5"/>
      <c r="B592" s="5"/>
      <c r="C592" s="5"/>
      <c r="D592" s="5"/>
      <c r="E592" s="5"/>
      <c r="F592" s="5"/>
      <c r="G592" s="5"/>
      <c r="H592" s="5"/>
      <c r="I592" s="5"/>
      <c r="J592" s="5"/>
      <c r="K592" s="5"/>
      <c r="L592" s="5"/>
      <c r="M592" s="5"/>
      <c r="N592" s="5"/>
      <c r="O592" s="5"/>
      <c r="P592" s="5"/>
      <c r="Q592" s="5"/>
      <c r="R592" s="5"/>
      <c r="S592" s="5"/>
      <c r="T592" s="5"/>
      <c r="U592" s="5"/>
      <c r="V592" s="5"/>
      <c r="W592" s="5"/>
      <c r="X592" s="5"/>
      <c r="Y592" s="5"/>
      <c r="Z592" s="5"/>
      <c r="AA592" s="5"/>
      <c r="AB592" s="5"/>
      <c r="AC592" s="5"/>
      <c r="AD592" s="5"/>
      <c r="AE592" s="5"/>
    </row>
    <row r="593" ht="15.75" customHeight="1">
      <c r="A593" s="5"/>
      <c r="B593" s="5"/>
      <c r="C593" s="5"/>
      <c r="D593" s="5"/>
      <c r="E593" s="5"/>
      <c r="F593" s="5"/>
      <c r="G593" s="5"/>
      <c r="H593" s="5"/>
      <c r="I593" s="5"/>
      <c r="J593" s="5"/>
      <c r="K593" s="5"/>
      <c r="L593" s="5"/>
      <c r="M593" s="5"/>
      <c r="N593" s="5"/>
      <c r="O593" s="5"/>
      <c r="P593" s="5"/>
      <c r="Q593" s="5"/>
      <c r="R593" s="5"/>
      <c r="S593" s="5"/>
      <c r="T593" s="5"/>
      <c r="U593" s="5"/>
      <c r="V593" s="5"/>
      <c r="W593" s="5"/>
      <c r="X593" s="5"/>
      <c r="Y593" s="5"/>
      <c r="Z593" s="5"/>
      <c r="AA593" s="5"/>
      <c r="AB593" s="5"/>
      <c r="AC593" s="5"/>
      <c r="AD593" s="5"/>
      <c r="AE593" s="5"/>
    </row>
    <row r="594" ht="15.75" customHeight="1">
      <c r="A594" s="5"/>
      <c r="B594" s="5"/>
      <c r="C594" s="5"/>
      <c r="D594" s="5"/>
      <c r="E594" s="5"/>
      <c r="F594" s="5"/>
      <c r="G594" s="5"/>
      <c r="H594" s="5"/>
      <c r="I594" s="5"/>
      <c r="J594" s="5"/>
      <c r="K594" s="5"/>
      <c r="L594" s="5"/>
      <c r="M594" s="5"/>
      <c r="N594" s="5"/>
      <c r="O594" s="5"/>
      <c r="P594" s="5"/>
      <c r="Q594" s="5"/>
      <c r="R594" s="5"/>
      <c r="S594" s="5"/>
      <c r="T594" s="5"/>
      <c r="U594" s="5"/>
      <c r="V594" s="5"/>
      <c r="W594" s="5"/>
      <c r="X594" s="5"/>
      <c r="Y594" s="5"/>
      <c r="Z594" s="5"/>
      <c r="AA594" s="5"/>
      <c r="AB594" s="5"/>
      <c r="AC594" s="5"/>
      <c r="AD594" s="5"/>
      <c r="AE594" s="5"/>
    </row>
    <row r="595" ht="15.75" customHeight="1">
      <c r="A595" s="5"/>
      <c r="B595" s="5"/>
      <c r="C595" s="5"/>
      <c r="D595" s="5"/>
      <c r="E595" s="5"/>
      <c r="F595" s="5"/>
      <c r="G595" s="5"/>
      <c r="H595" s="5"/>
      <c r="I595" s="5"/>
      <c r="J595" s="5"/>
      <c r="K595" s="5"/>
      <c r="L595" s="5"/>
      <c r="M595" s="5"/>
      <c r="N595" s="5"/>
      <c r="O595" s="5"/>
      <c r="P595" s="5"/>
      <c r="Q595" s="5"/>
      <c r="R595" s="5"/>
      <c r="S595" s="5"/>
      <c r="T595" s="5"/>
      <c r="U595" s="5"/>
      <c r="V595" s="5"/>
      <c r="W595" s="5"/>
      <c r="X595" s="5"/>
      <c r="Y595" s="5"/>
      <c r="Z595" s="5"/>
      <c r="AA595" s="5"/>
      <c r="AB595" s="5"/>
      <c r="AC595" s="5"/>
      <c r="AD595" s="5"/>
      <c r="AE595" s="5"/>
    </row>
    <row r="596" ht="15.75" customHeight="1">
      <c r="A596" s="5"/>
      <c r="B596" s="5"/>
      <c r="C596" s="5"/>
      <c r="D596" s="5"/>
      <c r="E596" s="5"/>
      <c r="F596" s="5"/>
      <c r="G596" s="5"/>
      <c r="H596" s="5"/>
      <c r="I596" s="5"/>
      <c r="J596" s="5"/>
      <c r="K596" s="5"/>
      <c r="L596" s="5"/>
      <c r="M596" s="5"/>
      <c r="N596" s="5"/>
      <c r="O596" s="5"/>
      <c r="P596" s="5"/>
      <c r="Q596" s="5"/>
      <c r="R596" s="5"/>
      <c r="S596" s="5"/>
      <c r="T596" s="5"/>
      <c r="U596" s="5"/>
      <c r="V596" s="5"/>
      <c r="W596" s="5"/>
      <c r="X596" s="5"/>
      <c r="Y596" s="5"/>
      <c r="Z596" s="5"/>
      <c r="AA596" s="5"/>
      <c r="AB596" s="5"/>
      <c r="AC596" s="5"/>
      <c r="AD596" s="5"/>
      <c r="AE596" s="5"/>
    </row>
    <row r="597" ht="15.75" customHeight="1">
      <c r="A597" s="5"/>
      <c r="B597" s="5"/>
      <c r="C597" s="5"/>
      <c r="D597" s="5"/>
      <c r="E597" s="5"/>
      <c r="F597" s="5"/>
      <c r="G597" s="5"/>
      <c r="H597" s="5"/>
      <c r="I597" s="5"/>
      <c r="J597" s="5"/>
      <c r="K597" s="5"/>
      <c r="L597" s="5"/>
      <c r="M597" s="5"/>
      <c r="N597" s="5"/>
      <c r="O597" s="5"/>
      <c r="P597" s="5"/>
      <c r="Q597" s="5"/>
      <c r="R597" s="5"/>
      <c r="S597" s="5"/>
      <c r="T597" s="5"/>
      <c r="U597" s="5"/>
      <c r="V597" s="5"/>
      <c r="W597" s="5"/>
      <c r="X597" s="5"/>
      <c r="Y597" s="5"/>
      <c r="Z597" s="5"/>
      <c r="AA597" s="5"/>
      <c r="AB597" s="5"/>
      <c r="AC597" s="5"/>
      <c r="AD597" s="5"/>
      <c r="AE597" s="5"/>
    </row>
    <row r="598" ht="15.75" customHeight="1">
      <c r="A598" s="5"/>
      <c r="B598" s="5"/>
      <c r="C598" s="5"/>
      <c r="D598" s="5"/>
      <c r="E598" s="5"/>
      <c r="F598" s="5"/>
      <c r="G598" s="5"/>
      <c r="H598" s="5"/>
      <c r="I598" s="5"/>
      <c r="J598" s="5"/>
      <c r="K598" s="5"/>
      <c r="L598" s="5"/>
      <c r="M598" s="5"/>
      <c r="N598" s="5"/>
      <c r="O598" s="5"/>
      <c r="P598" s="5"/>
      <c r="Q598" s="5"/>
      <c r="R598" s="5"/>
      <c r="S598" s="5"/>
      <c r="T598" s="5"/>
      <c r="U598" s="5"/>
      <c r="V598" s="5"/>
      <c r="W598" s="5"/>
      <c r="X598" s="5"/>
      <c r="Y598" s="5"/>
      <c r="Z598" s="5"/>
      <c r="AA598" s="5"/>
      <c r="AB598" s="5"/>
      <c r="AC598" s="5"/>
      <c r="AD598" s="5"/>
      <c r="AE598" s="5"/>
    </row>
    <row r="599" ht="15.75" customHeight="1">
      <c r="A599" s="5"/>
      <c r="B599" s="5"/>
      <c r="C599" s="5"/>
      <c r="D599" s="5"/>
      <c r="E599" s="5"/>
      <c r="F599" s="5"/>
      <c r="G599" s="5"/>
      <c r="H599" s="5"/>
      <c r="I599" s="5"/>
      <c r="J599" s="5"/>
      <c r="K599" s="5"/>
      <c r="L599" s="5"/>
      <c r="M599" s="5"/>
      <c r="N599" s="5"/>
      <c r="O599" s="5"/>
      <c r="P599" s="5"/>
      <c r="Q599" s="5"/>
      <c r="R599" s="5"/>
      <c r="S599" s="5"/>
      <c r="T599" s="5"/>
      <c r="U599" s="5"/>
      <c r="V599" s="5"/>
      <c r="W599" s="5"/>
      <c r="X599" s="5"/>
      <c r="Y599" s="5"/>
      <c r="Z599" s="5"/>
      <c r="AA599" s="5"/>
      <c r="AB599" s="5"/>
      <c r="AC599" s="5"/>
      <c r="AD599" s="5"/>
      <c r="AE599" s="5"/>
    </row>
    <row r="600" ht="15.75" customHeight="1">
      <c r="A600" s="5"/>
      <c r="B600" s="5"/>
      <c r="C600" s="5"/>
      <c r="D600" s="5"/>
      <c r="E600" s="5"/>
      <c r="F600" s="5"/>
      <c r="G600" s="5"/>
      <c r="H600" s="5"/>
      <c r="I600" s="5"/>
      <c r="J600" s="5"/>
      <c r="K600" s="5"/>
      <c r="L600" s="5"/>
      <c r="M600" s="5"/>
      <c r="N600" s="5"/>
      <c r="O600" s="5"/>
      <c r="P600" s="5"/>
      <c r="Q600" s="5"/>
      <c r="R600" s="5"/>
      <c r="S600" s="5"/>
      <c r="T600" s="5"/>
      <c r="U600" s="5"/>
      <c r="V600" s="5"/>
      <c r="W600" s="5"/>
      <c r="X600" s="5"/>
      <c r="Y600" s="5"/>
      <c r="Z600" s="5"/>
      <c r="AA600" s="5"/>
      <c r="AB600" s="5"/>
      <c r="AC600" s="5"/>
      <c r="AD600" s="5"/>
      <c r="AE600" s="5"/>
    </row>
    <row r="601" ht="15.75" customHeight="1">
      <c r="A601" s="5"/>
      <c r="B601" s="5"/>
      <c r="C601" s="5"/>
      <c r="D601" s="5"/>
      <c r="E601" s="5"/>
      <c r="F601" s="5"/>
      <c r="G601" s="5"/>
      <c r="H601" s="5"/>
      <c r="I601" s="5"/>
      <c r="J601" s="5"/>
      <c r="K601" s="5"/>
      <c r="L601" s="5"/>
      <c r="M601" s="5"/>
      <c r="N601" s="5"/>
      <c r="O601" s="5"/>
      <c r="P601" s="5"/>
      <c r="Q601" s="5"/>
      <c r="R601" s="5"/>
      <c r="S601" s="5"/>
      <c r="T601" s="5"/>
      <c r="U601" s="5"/>
      <c r="V601" s="5"/>
      <c r="W601" s="5"/>
      <c r="X601" s="5"/>
      <c r="Y601" s="5"/>
      <c r="Z601" s="5"/>
      <c r="AA601" s="5"/>
      <c r="AB601" s="5"/>
      <c r="AC601" s="5"/>
      <c r="AD601" s="5"/>
      <c r="AE601" s="5"/>
    </row>
    <row r="602" ht="15.75" customHeight="1">
      <c r="A602" s="5"/>
      <c r="B602" s="5"/>
      <c r="C602" s="5"/>
      <c r="D602" s="5"/>
      <c r="E602" s="5"/>
      <c r="F602" s="5"/>
      <c r="G602" s="5"/>
      <c r="H602" s="5"/>
      <c r="I602" s="5"/>
      <c r="J602" s="5"/>
      <c r="K602" s="5"/>
      <c r="L602" s="5"/>
      <c r="M602" s="5"/>
      <c r="N602" s="5"/>
      <c r="O602" s="5"/>
      <c r="P602" s="5"/>
      <c r="Q602" s="5"/>
      <c r="R602" s="5"/>
      <c r="S602" s="5"/>
      <c r="T602" s="5"/>
      <c r="U602" s="5"/>
      <c r="V602" s="5"/>
      <c r="W602" s="5"/>
      <c r="X602" s="5"/>
      <c r="Y602" s="5"/>
      <c r="Z602" s="5"/>
      <c r="AA602" s="5"/>
      <c r="AB602" s="5"/>
      <c r="AC602" s="5"/>
      <c r="AD602" s="5"/>
      <c r="AE602" s="5"/>
    </row>
    <row r="603" ht="15.75" customHeight="1">
      <c r="A603" s="5"/>
      <c r="B603" s="5"/>
      <c r="C603" s="5"/>
      <c r="D603" s="5"/>
      <c r="E603" s="5"/>
      <c r="F603" s="5"/>
      <c r="G603" s="5"/>
      <c r="H603" s="5"/>
      <c r="I603" s="5"/>
      <c r="J603" s="5"/>
      <c r="K603" s="5"/>
      <c r="L603" s="5"/>
      <c r="M603" s="5"/>
      <c r="N603" s="5"/>
      <c r="O603" s="5"/>
      <c r="P603" s="5"/>
      <c r="Q603" s="5"/>
      <c r="R603" s="5"/>
      <c r="S603" s="5"/>
      <c r="T603" s="5"/>
      <c r="U603" s="5"/>
      <c r="V603" s="5"/>
      <c r="W603" s="5"/>
      <c r="X603" s="5"/>
      <c r="Y603" s="5"/>
      <c r="Z603" s="5"/>
      <c r="AA603" s="5"/>
      <c r="AB603" s="5"/>
      <c r="AC603" s="5"/>
      <c r="AD603" s="5"/>
      <c r="AE603" s="5"/>
    </row>
    <row r="604" ht="15.75" customHeight="1">
      <c r="A604" s="5"/>
      <c r="B604" s="5"/>
      <c r="C604" s="5"/>
      <c r="D604" s="5"/>
      <c r="E604" s="5"/>
      <c r="F604" s="5"/>
      <c r="G604" s="5"/>
      <c r="H604" s="5"/>
      <c r="I604" s="5"/>
      <c r="J604" s="5"/>
      <c r="K604" s="5"/>
      <c r="L604" s="5"/>
      <c r="M604" s="5"/>
      <c r="N604" s="5"/>
      <c r="O604" s="5"/>
      <c r="P604" s="5"/>
      <c r="Q604" s="5"/>
      <c r="R604" s="5"/>
      <c r="S604" s="5"/>
      <c r="T604" s="5"/>
      <c r="U604" s="5"/>
      <c r="V604" s="5"/>
      <c r="W604" s="5"/>
      <c r="X604" s="5"/>
      <c r="Y604" s="5"/>
      <c r="Z604" s="5"/>
      <c r="AA604" s="5"/>
      <c r="AB604" s="5"/>
      <c r="AC604" s="5"/>
      <c r="AD604" s="5"/>
      <c r="AE604" s="5"/>
    </row>
    <row r="605" ht="15.75" customHeight="1">
      <c r="A605" s="5"/>
      <c r="B605" s="5"/>
      <c r="C605" s="5"/>
      <c r="D605" s="5"/>
      <c r="E605" s="5"/>
      <c r="F605" s="5"/>
      <c r="G605" s="5"/>
      <c r="H605" s="5"/>
      <c r="I605" s="5"/>
      <c r="J605" s="5"/>
      <c r="K605" s="5"/>
      <c r="L605" s="5"/>
      <c r="M605" s="5"/>
      <c r="N605" s="5"/>
      <c r="O605" s="5"/>
      <c r="P605" s="5"/>
      <c r="Q605" s="5"/>
      <c r="R605" s="5"/>
      <c r="S605" s="5"/>
      <c r="T605" s="5"/>
      <c r="U605" s="5"/>
      <c r="V605" s="5"/>
      <c r="W605" s="5"/>
      <c r="X605" s="5"/>
      <c r="Y605" s="5"/>
      <c r="Z605" s="5"/>
      <c r="AA605" s="5"/>
      <c r="AB605" s="5"/>
      <c r="AC605" s="5"/>
      <c r="AD605" s="5"/>
      <c r="AE605" s="5"/>
    </row>
    <row r="606" ht="15.75" customHeight="1">
      <c r="A606" s="5"/>
      <c r="B606" s="5"/>
      <c r="C606" s="5"/>
      <c r="D606" s="5"/>
      <c r="E606" s="5"/>
      <c r="F606" s="5"/>
      <c r="G606" s="5"/>
      <c r="H606" s="5"/>
      <c r="I606" s="5"/>
      <c r="J606" s="5"/>
      <c r="K606" s="5"/>
      <c r="L606" s="5"/>
      <c r="M606" s="5"/>
      <c r="N606" s="5"/>
      <c r="O606" s="5"/>
      <c r="P606" s="5"/>
      <c r="Q606" s="5"/>
      <c r="R606" s="5"/>
      <c r="S606" s="5"/>
      <c r="T606" s="5"/>
      <c r="U606" s="5"/>
      <c r="V606" s="5"/>
      <c r="W606" s="5"/>
      <c r="X606" s="5"/>
      <c r="Y606" s="5"/>
      <c r="Z606" s="5"/>
      <c r="AA606" s="5"/>
      <c r="AB606" s="5"/>
      <c r="AC606" s="5"/>
      <c r="AD606" s="5"/>
      <c r="AE606" s="5"/>
    </row>
    <row r="607" ht="15.75" customHeight="1">
      <c r="A607" s="5"/>
      <c r="B607" s="5"/>
      <c r="C607" s="5"/>
      <c r="D607" s="5"/>
      <c r="E607" s="5"/>
      <c r="F607" s="5"/>
      <c r="G607" s="5"/>
      <c r="H607" s="5"/>
      <c r="I607" s="5"/>
      <c r="J607" s="5"/>
      <c r="K607" s="5"/>
      <c r="L607" s="5"/>
      <c r="M607" s="5"/>
      <c r="N607" s="5"/>
      <c r="O607" s="5"/>
      <c r="P607" s="5"/>
      <c r="Q607" s="5"/>
      <c r="R607" s="5"/>
      <c r="S607" s="5"/>
      <c r="T607" s="5"/>
      <c r="U607" s="5"/>
      <c r="V607" s="5"/>
      <c r="W607" s="5"/>
      <c r="X607" s="5"/>
      <c r="Y607" s="5"/>
      <c r="Z607" s="5"/>
      <c r="AA607" s="5"/>
      <c r="AB607" s="5"/>
      <c r="AC607" s="5"/>
      <c r="AD607" s="5"/>
      <c r="AE607" s="5"/>
    </row>
    <row r="608" ht="15.75" customHeight="1">
      <c r="A608" s="5"/>
      <c r="B608" s="5"/>
      <c r="C608" s="5"/>
      <c r="D608" s="5"/>
      <c r="E608" s="5"/>
      <c r="F608" s="5"/>
      <c r="G608" s="5"/>
      <c r="H608" s="5"/>
      <c r="I608" s="5"/>
      <c r="J608" s="5"/>
      <c r="K608" s="5"/>
      <c r="L608" s="5"/>
      <c r="M608" s="5"/>
      <c r="N608" s="5"/>
      <c r="O608" s="5"/>
      <c r="P608" s="5"/>
      <c r="Q608" s="5"/>
      <c r="R608" s="5"/>
      <c r="S608" s="5"/>
      <c r="T608" s="5"/>
      <c r="U608" s="5"/>
      <c r="V608" s="5"/>
      <c r="W608" s="5"/>
      <c r="X608" s="5"/>
      <c r="Y608" s="5"/>
      <c r="Z608" s="5"/>
      <c r="AA608" s="5"/>
      <c r="AB608" s="5"/>
      <c r="AC608" s="5"/>
      <c r="AD608" s="5"/>
      <c r="AE608" s="5"/>
    </row>
    <row r="609" ht="15.75" customHeight="1">
      <c r="A609" s="5"/>
      <c r="B609" s="5"/>
      <c r="C609" s="5"/>
      <c r="D609" s="5"/>
      <c r="E609" s="5"/>
      <c r="F609" s="5"/>
      <c r="G609" s="5"/>
      <c r="H609" s="5"/>
      <c r="I609" s="5"/>
      <c r="J609" s="5"/>
      <c r="K609" s="5"/>
      <c r="L609" s="5"/>
      <c r="M609" s="5"/>
      <c r="N609" s="5"/>
      <c r="O609" s="5"/>
      <c r="P609" s="5"/>
      <c r="Q609" s="5"/>
      <c r="R609" s="5"/>
      <c r="S609" s="5"/>
      <c r="T609" s="5"/>
      <c r="U609" s="5"/>
      <c r="V609" s="5"/>
      <c r="W609" s="5"/>
      <c r="X609" s="5"/>
      <c r="Y609" s="5"/>
      <c r="Z609" s="5"/>
      <c r="AA609" s="5"/>
      <c r="AB609" s="5"/>
      <c r="AC609" s="5"/>
      <c r="AD609" s="5"/>
      <c r="AE609" s="5"/>
    </row>
    <row r="610" ht="15.75" customHeight="1">
      <c r="A610" s="5"/>
      <c r="B610" s="5"/>
      <c r="C610" s="5"/>
      <c r="D610" s="5"/>
      <c r="E610" s="5"/>
      <c r="F610" s="5"/>
      <c r="G610" s="5"/>
      <c r="H610" s="5"/>
      <c r="I610" s="5"/>
      <c r="J610" s="5"/>
      <c r="K610" s="5"/>
      <c r="L610" s="5"/>
      <c r="M610" s="5"/>
      <c r="N610" s="5"/>
      <c r="O610" s="5"/>
      <c r="P610" s="5"/>
      <c r="Q610" s="5"/>
      <c r="R610" s="5"/>
      <c r="S610" s="5"/>
      <c r="T610" s="5"/>
      <c r="U610" s="5"/>
      <c r="V610" s="5"/>
      <c r="W610" s="5"/>
      <c r="X610" s="5"/>
      <c r="Y610" s="5"/>
      <c r="Z610" s="5"/>
      <c r="AA610" s="5"/>
      <c r="AB610" s="5"/>
      <c r="AC610" s="5"/>
      <c r="AD610" s="5"/>
      <c r="AE610" s="5"/>
    </row>
    <row r="611" ht="15.75" customHeight="1">
      <c r="A611" s="5"/>
      <c r="B611" s="5"/>
      <c r="C611" s="5"/>
      <c r="D611" s="5"/>
      <c r="E611" s="5"/>
      <c r="F611" s="5"/>
      <c r="G611" s="5"/>
      <c r="H611" s="5"/>
      <c r="I611" s="5"/>
      <c r="J611" s="5"/>
      <c r="K611" s="5"/>
      <c r="L611" s="5"/>
      <c r="M611" s="5"/>
      <c r="N611" s="5"/>
      <c r="O611" s="5"/>
      <c r="P611" s="5"/>
      <c r="Q611" s="5"/>
      <c r="R611" s="5"/>
      <c r="S611" s="5"/>
      <c r="T611" s="5"/>
      <c r="U611" s="5"/>
      <c r="V611" s="5"/>
      <c r="W611" s="5"/>
      <c r="X611" s="5"/>
      <c r="Y611" s="5"/>
      <c r="Z611" s="5"/>
      <c r="AA611" s="5"/>
      <c r="AB611" s="5"/>
      <c r="AC611" s="5"/>
      <c r="AD611" s="5"/>
      <c r="AE611" s="5"/>
    </row>
    <row r="612" ht="15.75" customHeight="1">
      <c r="A612" s="5"/>
      <c r="B612" s="5"/>
      <c r="C612" s="5"/>
      <c r="D612" s="5"/>
      <c r="E612" s="5"/>
      <c r="F612" s="5"/>
      <c r="G612" s="5"/>
      <c r="H612" s="5"/>
      <c r="I612" s="5"/>
      <c r="J612" s="5"/>
      <c r="K612" s="5"/>
      <c r="L612" s="5"/>
      <c r="M612" s="5"/>
      <c r="N612" s="5"/>
      <c r="O612" s="5"/>
      <c r="P612" s="5"/>
      <c r="Q612" s="5"/>
      <c r="R612" s="5"/>
      <c r="S612" s="5"/>
      <c r="T612" s="5"/>
      <c r="U612" s="5"/>
      <c r="V612" s="5"/>
      <c r="W612" s="5"/>
      <c r="X612" s="5"/>
      <c r="Y612" s="5"/>
      <c r="Z612" s="5"/>
      <c r="AA612" s="5"/>
      <c r="AB612" s="5"/>
      <c r="AC612" s="5"/>
      <c r="AD612" s="5"/>
      <c r="AE612" s="5"/>
    </row>
    <row r="613" ht="15.75" customHeight="1">
      <c r="A613" s="5"/>
      <c r="B613" s="5"/>
      <c r="C613" s="5"/>
      <c r="D613" s="5"/>
      <c r="E613" s="5"/>
      <c r="F613" s="5"/>
      <c r="G613" s="5"/>
      <c r="H613" s="5"/>
      <c r="I613" s="5"/>
      <c r="J613" s="5"/>
      <c r="K613" s="5"/>
      <c r="L613" s="5"/>
      <c r="M613" s="5"/>
      <c r="N613" s="5"/>
      <c r="O613" s="5"/>
      <c r="P613" s="5"/>
      <c r="Q613" s="5"/>
      <c r="R613" s="5"/>
      <c r="S613" s="5"/>
      <c r="T613" s="5"/>
      <c r="U613" s="5"/>
      <c r="V613" s="5"/>
      <c r="W613" s="5"/>
      <c r="X613" s="5"/>
      <c r="Y613" s="5"/>
      <c r="Z613" s="5"/>
      <c r="AA613" s="5"/>
      <c r="AB613" s="5"/>
      <c r="AC613" s="5"/>
      <c r="AD613" s="5"/>
      <c r="AE613" s="5"/>
    </row>
    <row r="614" ht="15.75" customHeight="1">
      <c r="A614" s="5"/>
      <c r="B614" s="5"/>
      <c r="C614" s="5"/>
      <c r="D614" s="5"/>
      <c r="E614" s="5"/>
      <c r="F614" s="5"/>
      <c r="G614" s="5"/>
      <c r="H614" s="5"/>
      <c r="I614" s="5"/>
      <c r="J614" s="5"/>
      <c r="K614" s="5"/>
      <c r="L614" s="5"/>
      <c r="M614" s="5"/>
      <c r="N614" s="5"/>
      <c r="O614" s="5"/>
      <c r="P614" s="5"/>
      <c r="Q614" s="5"/>
      <c r="R614" s="5"/>
      <c r="S614" s="5"/>
      <c r="T614" s="5"/>
      <c r="U614" s="5"/>
      <c r="V614" s="5"/>
      <c r="W614" s="5"/>
      <c r="X614" s="5"/>
      <c r="Y614" s="5"/>
      <c r="Z614" s="5"/>
      <c r="AA614" s="5"/>
      <c r="AB614" s="5"/>
      <c r="AC614" s="5"/>
      <c r="AD614" s="5"/>
      <c r="AE614" s="5"/>
    </row>
    <row r="615" ht="15.75" customHeight="1">
      <c r="A615" s="5"/>
      <c r="B615" s="5"/>
      <c r="C615" s="5"/>
      <c r="D615" s="5"/>
      <c r="E615" s="5"/>
      <c r="F615" s="5"/>
      <c r="G615" s="5"/>
      <c r="H615" s="5"/>
      <c r="I615" s="5"/>
      <c r="J615" s="5"/>
      <c r="K615" s="5"/>
      <c r="L615" s="5"/>
      <c r="M615" s="5"/>
      <c r="N615" s="5"/>
      <c r="O615" s="5"/>
      <c r="P615" s="5"/>
      <c r="Q615" s="5"/>
      <c r="R615" s="5"/>
      <c r="S615" s="5"/>
      <c r="T615" s="5"/>
      <c r="U615" s="5"/>
      <c r="V615" s="5"/>
      <c r="W615" s="5"/>
      <c r="X615" s="5"/>
      <c r="Y615" s="5"/>
      <c r="Z615" s="5"/>
      <c r="AA615" s="5"/>
      <c r="AB615" s="5"/>
      <c r="AC615" s="5"/>
      <c r="AD615" s="5"/>
      <c r="AE615" s="5"/>
    </row>
    <row r="616" ht="15.75" customHeight="1">
      <c r="A616" s="5"/>
      <c r="B616" s="5"/>
      <c r="C616" s="5"/>
      <c r="D616" s="5"/>
      <c r="E616" s="5"/>
      <c r="F616" s="5"/>
      <c r="G616" s="5"/>
      <c r="H616" s="5"/>
      <c r="I616" s="5"/>
      <c r="J616" s="5"/>
      <c r="K616" s="5"/>
      <c r="L616" s="5"/>
      <c r="M616" s="5"/>
      <c r="N616" s="5"/>
      <c r="O616" s="5"/>
      <c r="P616" s="5"/>
      <c r="Q616" s="5"/>
      <c r="R616" s="5"/>
      <c r="S616" s="5"/>
      <c r="T616" s="5"/>
      <c r="U616" s="5"/>
      <c r="V616" s="5"/>
      <c r="W616" s="5"/>
      <c r="X616" s="5"/>
      <c r="Y616" s="5"/>
      <c r="Z616" s="5"/>
      <c r="AA616" s="5"/>
      <c r="AB616" s="5"/>
      <c r="AC616" s="5"/>
      <c r="AD616" s="5"/>
      <c r="AE616" s="5"/>
    </row>
    <row r="617" ht="15.75" customHeight="1">
      <c r="A617" s="5"/>
      <c r="B617" s="5"/>
      <c r="C617" s="5"/>
      <c r="D617" s="5"/>
      <c r="E617" s="5"/>
      <c r="F617" s="5"/>
      <c r="G617" s="5"/>
      <c r="H617" s="5"/>
      <c r="I617" s="5"/>
      <c r="J617" s="5"/>
      <c r="K617" s="5"/>
      <c r="L617" s="5"/>
      <c r="M617" s="5"/>
      <c r="N617" s="5"/>
      <c r="O617" s="5"/>
      <c r="P617" s="5"/>
      <c r="Q617" s="5"/>
      <c r="R617" s="5"/>
      <c r="S617" s="5"/>
      <c r="T617" s="5"/>
      <c r="U617" s="5"/>
      <c r="V617" s="5"/>
      <c r="W617" s="5"/>
      <c r="X617" s="5"/>
      <c r="Y617" s="5"/>
      <c r="Z617" s="5"/>
      <c r="AA617" s="5"/>
      <c r="AB617" s="5"/>
      <c r="AC617" s="5"/>
      <c r="AD617" s="5"/>
      <c r="AE617" s="5"/>
    </row>
    <row r="618" ht="15.75" customHeight="1">
      <c r="A618" s="5"/>
      <c r="B618" s="5"/>
      <c r="C618" s="5"/>
      <c r="D618" s="5"/>
      <c r="E618" s="5"/>
      <c r="F618" s="5"/>
      <c r="G618" s="5"/>
      <c r="H618" s="5"/>
      <c r="I618" s="5"/>
      <c r="J618" s="5"/>
      <c r="K618" s="5"/>
      <c r="L618" s="5"/>
      <c r="M618" s="5"/>
      <c r="N618" s="5"/>
      <c r="O618" s="5"/>
      <c r="P618" s="5"/>
      <c r="Q618" s="5"/>
      <c r="R618" s="5"/>
      <c r="S618" s="5"/>
      <c r="T618" s="5"/>
      <c r="U618" s="5"/>
      <c r="V618" s="5"/>
      <c r="W618" s="5"/>
      <c r="X618" s="5"/>
      <c r="Y618" s="5"/>
      <c r="Z618" s="5"/>
      <c r="AA618" s="5"/>
      <c r="AB618" s="5"/>
      <c r="AC618" s="5"/>
      <c r="AD618" s="5"/>
      <c r="AE618" s="5"/>
    </row>
    <row r="619" ht="15.75" customHeight="1">
      <c r="A619" s="5"/>
      <c r="B619" s="5"/>
      <c r="C619" s="5"/>
      <c r="D619" s="5"/>
      <c r="E619" s="5"/>
      <c r="F619" s="5"/>
      <c r="G619" s="5"/>
      <c r="H619" s="5"/>
      <c r="I619" s="5"/>
      <c r="J619" s="5"/>
      <c r="K619" s="5"/>
      <c r="L619" s="5"/>
      <c r="M619" s="5"/>
      <c r="N619" s="5"/>
      <c r="O619" s="5"/>
      <c r="P619" s="5"/>
      <c r="Q619" s="5"/>
      <c r="R619" s="5"/>
      <c r="S619" s="5"/>
      <c r="T619" s="5"/>
      <c r="U619" s="5"/>
      <c r="V619" s="5"/>
      <c r="W619" s="5"/>
      <c r="X619" s="5"/>
      <c r="Y619" s="5"/>
      <c r="Z619" s="5"/>
      <c r="AA619" s="5"/>
      <c r="AB619" s="5"/>
      <c r="AC619" s="5"/>
      <c r="AD619" s="5"/>
      <c r="AE619" s="5"/>
    </row>
    <row r="620" ht="15.75" customHeight="1">
      <c r="A620" s="5"/>
      <c r="B620" s="5"/>
      <c r="C620" s="5"/>
      <c r="D620" s="5"/>
      <c r="E620" s="5"/>
      <c r="F620" s="5"/>
      <c r="G620" s="5"/>
      <c r="H620" s="5"/>
      <c r="I620" s="5"/>
      <c r="J620" s="5"/>
      <c r="K620" s="5"/>
      <c r="L620" s="5"/>
      <c r="M620" s="5"/>
      <c r="N620" s="5"/>
      <c r="O620" s="5"/>
      <c r="P620" s="5"/>
      <c r="Q620" s="5"/>
      <c r="R620" s="5"/>
      <c r="S620" s="5"/>
      <c r="T620" s="5"/>
      <c r="U620" s="5"/>
      <c r="V620" s="5"/>
      <c r="W620" s="5"/>
      <c r="X620" s="5"/>
      <c r="Y620" s="5"/>
      <c r="Z620" s="5"/>
      <c r="AA620" s="5"/>
      <c r="AB620" s="5"/>
      <c r="AC620" s="5"/>
      <c r="AD620" s="5"/>
      <c r="AE620" s="5"/>
    </row>
    <row r="621" ht="15.75" customHeight="1">
      <c r="A621" s="5"/>
      <c r="B621" s="5"/>
      <c r="C621" s="5"/>
      <c r="D621" s="5"/>
      <c r="E621" s="5"/>
      <c r="F621" s="5"/>
      <c r="G621" s="5"/>
      <c r="H621" s="5"/>
      <c r="I621" s="5"/>
      <c r="J621" s="5"/>
      <c r="K621" s="5"/>
      <c r="L621" s="5"/>
      <c r="M621" s="5"/>
      <c r="N621" s="5"/>
      <c r="O621" s="5"/>
      <c r="P621" s="5"/>
      <c r="Q621" s="5"/>
      <c r="R621" s="5"/>
      <c r="S621" s="5"/>
      <c r="T621" s="5"/>
      <c r="U621" s="5"/>
      <c r="V621" s="5"/>
      <c r="W621" s="5"/>
      <c r="X621" s="5"/>
      <c r="Y621" s="5"/>
      <c r="Z621" s="5"/>
      <c r="AA621" s="5"/>
      <c r="AB621" s="5"/>
      <c r="AC621" s="5"/>
      <c r="AD621" s="5"/>
      <c r="AE621" s="5"/>
    </row>
    <row r="622" ht="15.75" customHeight="1">
      <c r="A622" s="5"/>
      <c r="B622" s="5"/>
      <c r="C622" s="5"/>
      <c r="D622" s="5"/>
      <c r="E622" s="5"/>
      <c r="F622" s="5"/>
      <c r="G622" s="5"/>
      <c r="H622" s="5"/>
      <c r="I622" s="5"/>
      <c r="J622" s="5"/>
      <c r="K622" s="5"/>
      <c r="L622" s="5"/>
      <c r="M622" s="5"/>
      <c r="N622" s="5"/>
      <c r="O622" s="5"/>
      <c r="P622" s="5"/>
      <c r="Q622" s="5"/>
      <c r="R622" s="5"/>
      <c r="S622" s="5"/>
      <c r="T622" s="5"/>
      <c r="U622" s="5"/>
      <c r="V622" s="5"/>
      <c r="W622" s="5"/>
      <c r="X622" s="5"/>
      <c r="Y622" s="5"/>
      <c r="Z622" s="5"/>
      <c r="AA622" s="5"/>
      <c r="AB622" s="5"/>
      <c r="AC622" s="5"/>
      <c r="AD622" s="5"/>
      <c r="AE622" s="5"/>
    </row>
    <row r="623" ht="15.75" customHeight="1">
      <c r="A623" s="5"/>
      <c r="B623" s="5"/>
      <c r="C623" s="5"/>
      <c r="D623" s="5"/>
      <c r="E623" s="5"/>
      <c r="F623" s="5"/>
      <c r="G623" s="5"/>
      <c r="H623" s="5"/>
      <c r="I623" s="5"/>
      <c r="J623" s="5"/>
      <c r="K623" s="5"/>
      <c r="L623" s="5"/>
      <c r="M623" s="5"/>
      <c r="N623" s="5"/>
      <c r="O623" s="5"/>
      <c r="P623" s="5"/>
      <c r="Q623" s="5"/>
      <c r="R623" s="5"/>
      <c r="S623" s="5"/>
      <c r="T623" s="5"/>
      <c r="U623" s="5"/>
      <c r="V623" s="5"/>
      <c r="W623" s="5"/>
      <c r="X623" s="5"/>
      <c r="Y623" s="5"/>
      <c r="Z623" s="5"/>
      <c r="AA623" s="5"/>
      <c r="AB623" s="5"/>
      <c r="AC623" s="5"/>
      <c r="AD623" s="5"/>
      <c r="AE623" s="5"/>
    </row>
    <row r="624" ht="15.75" customHeight="1">
      <c r="A624" s="5"/>
      <c r="B624" s="5"/>
      <c r="C624" s="5"/>
      <c r="D624" s="5"/>
      <c r="E624" s="5"/>
      <c r="F624" s="5"/>
      <c r="G624" s="5"/>
      <c r="H624" s="5"/>
      <c r="I624" s="5"/>
      <c r="J624" s="5"/>
      <c r="K624" s="5"/>
      <c r="L624" s="5"/>
      <c r="M624" s="5"/>
      <c r="N624" s="5"/>
      <c r="O624" s="5"/>
      <c r="P624" s="5"/>
      <c r="Q624" s="5"/>
      <c r="R624" s="5"/>
      <c r="S624" s="5"/>
      <c r="T624" s="5"/>
      <c r="U624" s="5"/>
      <c r="V624" s="5"/>
      <c r="W624" s="5"/>
      <c r="X624" s="5"/>
      <c r="Y624" s="5"/>
      <c r="Z624" s="5"/>
      <c r="AA624" s="5"/>
      <c r="AB624" s="5"/>
      <c r="AC624" s="5"/>
      <c r="AD624" s="5"/>
      <c r="AE624" s="5"/>
    </row>
    <row r="625" ht="15.75" customHeight="1">
      <c r="A625" s="5"/>
      <c r="B625" s="5"/>
      <c r="C625" s="5"/>
      <c r="D625" s="5"/>
      <c r="E625" s="5"/>
      <c r="F625" s="5"/>
      <c r="G625" s="5"/>
      <c r="H625" s="5"/>
      <c r="I625" s="5"/>
      <c r="J625" s="5"/>
      <c r="K625" s="5"/>
      <c r="L625" s="5"/>
      <c r="M625" s="5"/>
      <c r="N625" s="5"/>
      <c r="O625" s="5"/>
      <c r="P625" s="5"/>
      <c r="Q625" s="5"/>
      <c r="R625" s="5"/>
      <c r="S625" s="5"/>
      <c r="T625" s="5"/>
      <c r="U625" s="5"/>
      <c r="V625" s="5"/>
      <c r="W625" s="5"/>
      <c r="X625" s="5"/>
      <c r="Y625" s="5"/>
      <c r="Z625" s="5"/>
      <c r="AA625" s="5"/>
      <c r="AB625" s="5"/>
      <c r="AC625" s="5"/>
      <c r="AD625" s="5"/>
      <c r="AE625" s="5"/>
    </row>
    <row r="626" ht="15.75" customHeight="1">
      <c r="A626" s="5"/>
      <c r="B626" s="5"/>
      <c r="C626" s="5"/>
      <c r="D626" s="5"/>
      <c r="E626" s="5"/>
      <c r="F626" s="5"/>
      <c r="G626" s="5"/>
      <c r="H626" s="5"/>
      <c r="I626" s="5"/>
      <c r="J626" s="5"/>
      <c r="K626" s="5"/>
      <c r="L626" s="5"/>
      <c r="M626" s="5"/>
      <c r="N626" s="5"/>
      <c r="O626" s="5"/>
      <c r="P626" s="5"/>
      <c r="Q626" s="5"/>
      <c r="R626" s="5"/>
      <c r="S626" s="5"/>
      <c r="T626" s="5"/>
      <c r="U626" s="5"/>
      <c r="V626" s="5"/>
      <c r="W626" s="5"/>
      <c r="X626" s="5"/>
      <c r="Y626" s="5"/>
      <c r="Z626" s="5"/>
      <c r="AA626" s="5"/>
      <c r="AB626" s="5"/>
      <c r="AC626" s="5"/>
      <c r="AD626" s="5"/>
      <c r="AE626" s="5"/>
    </row>
    <row r="627" ht="15.75" customHeight="1">
      <c r="A627" s="5"/>
      <c r="B627" s="5"/>
      <c r="C627" s="5"/>
      <c r="D627" s="5"/>
      <c r="E627" s="5"/>
      <c r="F627" s="5"/>
      <c r="G627" s="5"/>
      <c r="H627" s="5"/>
      <c r="I627" s="5"/>
      <c r="J627" s="5"/>
      <c r="K627" s="5"/>
      <c r="L627" s="5"/>
      <c r="M627" s="5"/>
      <c r="N627" s="5"/>
      <c r="O627" s="5"/>
      <c r="P627" s="5"/>
      <c r="Q627" s="5"/>
      <c r="R627" s="5"/>
      <c r="S627" s="5"/>
      <c r="T627" s="5"/>
      <c r="U627" s="5"/>
      <c r="V627" s="5"/>
      <c r="W627" s="5"/>
      <c r="X627" s="5"/>
      <c r="Y627" s="5"/>
      <c r="Z627" s="5"/>
      <c r="AA627" s="5"/>
      <c r="AB627" s="5"/>
      <c r="AC627" s="5"/>
      <c r="AD627" s="5"/>
      <c r="AE627" s="5"/>
    </row>
    <row r="628" ht="15.75" customHeight="1">
      <c r="A628" s="5"/>
      <c r="B628" s="5"/>
      <c r="C628" s="5"/>
      <c r="D628" s="5"/>
      <c r="E628" s="5"/>
      <c r="F628" s="5"/>
      <c r="G628" s="5"/>
      <c r="H628" s="5"/>
      <c r="I628" s="5"/>
      <c r="J628" s="5"/>
      <c r="K628" s="5"/>
      <c r="L628" s="5"/>
      <c r="M628" s="5"/>
      <c r="N628" s="5"/>
      <c r="O628" s="5"/>
      <c r="P628" s="5"/>
      <c r="Q628" s="5"/>
      <c r="R628" s="5"/>
      <c r="S628" s="5"/>
      <c r="T628" s="5"/>
      <c r="U628" s="5"/>
      <c r="V628" s="5"/>
      <c r="W628" s="5"/>
      <c r="X628" s="5"/>
      <c r="Y628" s="5"/>
      <c r="Z628" s="5"/>
      <c r="AA628" s="5"/>
      <c r="AB628" s="5"/>
      <c r="AC628" s="5"/>
      <c r="AD628" s="5"/>
      <c r="AE628" s="5"/>
    </row>
    <row r="629" ht="15.75" customHeight="1">
      <c r="A629" s="5"/>
      <c r="B629" s="5"/>
      <c r="C629" s="5"/>
      <c r="D629" s="5"/>
      <c r="E629" s="5"/>
      <c r="F629" s="5"/>
      <c r="G629" s="5"/>
      <c r="H629" s="5"/>
      <c r="I629" s="5"/>
      <c r="J629" s="5"/>
      <c r="K629" s="5"/>
      <c r="L629" s="5"/>
      <c r="M629" s="5"/>
      <c r="N629" s="5"/>
      <c r="O629" s="5"/>
      <c r="P629" s="5"/>
      <c r="Q629" s="5"/>
      <c r="R629" s="5"/>
      <c r="S629" s="5"/>
      <c r="T629" s="5"/>
      <c r="U629" s="5"/>
      <c r="V629" s="5"/>
      <c r="W629" s="5"/>
      <c r="X629" s="5"/>
      <c r="Y629" s="5"/>
      <c r="Z629" s="5"/>
      <c r="AA629" s="5"/>
      <c r="AB629" s="5"/>
      <c r="AC629" s="5"/>
      <c r="AD629" s="5"/>
      <c r="AE629" s="5"/>
    </row>
    <row r="630" ht="15.75" customHeight="1">
      <c r="A630" s="5"/>
      <c r="B630" s="5"/>
      <c r="C630" s="5"/>
      <c r="D630" s="5"/>
      <c r="E630" s="5"/>
      <c r="F630" s="5"/>
      <c r="G630" s="5"/>
      <c r="H630" s="5"/>
      <c r="I630" s="5"/>
      <c r="J630" s="5"/>
      <c r="K630" s="5"/>
      <c r="L630" s="5"/>
      <c r="M630" s="5"/>
      <c r="N630" s="5"/>
      <c r="O630" s="5"/>
      <c r="P630" s="5"/>
      <c r="Q630" s="5"/>
      <c r="R630" s="5"/>
      <c r="S630" s="5"/>
      <c r="T630" s="5"/>
      <c r="U630" s="5"/>
      <c r="V630" s="5"/>
      <c r="W630" s="5"/>
      <c r="X630" s="5"/>
      <c r="Y630" s="5"/>
      <c r="Z630" s="5"/>
      <c r="AA630" s="5"/>
      <c r="AB630" s="5"/>
      <c r="AC630" s="5"/>
      <c r="AD630" s="5"/>
      <c r="AE630" s="5"/>
    </row>
    <row r="631" ht="15.75" customHeight="1">
      <c r="A631" s="5"/>
      <c r="B631" s="5"/>
      <c r="C631" s="5"/>
      <c r="D631" s="5"/>
      <c r="E631" s="5"/>
      <c r="F631" s="5"/>
      <c r="G631" s="5"/>
      <c r="H631" s="5"/>
      <c r="I631" s="5"/>
      <c r="J631" s="5"/>
      <c r="K631" s="5"/>
      <c r="L631" s="5"/>
      <c r="M631" s="5"/>
      <c r="N631" s="5"/>
      <c r="O631" s="5"/>
      <c r="P631" s="5"/>
      <c r="Q631" s="5"/>
      <c r="R631" s="5"/>
      <c r="S631" s="5"/>
      <c r="T631" s="5"/>
      <c r="U631" s="5"/>
      <c r="V631" s="5"/>
      <c r="W631" s="5"/>
      <c r="X631" s="5"/>
      <c r="Y631" s="5"/>
      <c r="Z631" s="5"/>
      <c r="AA631" s="5"/>
      <c r="AB631" s="5"/>
      <c r="AC631" s="5"/>
      <c r="AD631" s="5"/>
      <c r="AE631" s="5"/>
    </row>
    <row r="632" ht="15.75" customHeight="1">
      <c r="A632" s="5"/>
      <c r="B632" s="5"/>
      <c r="C632" s="5"/>
      <c r="D632" s="5"/>
      <c r="E632" s="5"/>
      <c r="F632" s="5"/>
      <c r="G632" s="5"/>
      <c r="H632" s="5"/>
      <c r="I632" s="5"/>
      <c r="J632" s="5"/>
      <c r="K632" s="5"/>
      <c r="L632" s="5"/>
      <c r="M632" s="5"/>
      <c r="N632" s="5"/>
      <c r="O632" s="5"/>
      <c r="P632" s="5"/>
      <c r="Q632" s="5"/>
      <c r="R632" s="5"/>
      <c r="S632" s="5"/>
      <c r="T632" s="5"/>
      <c r="U632" s="5"/>
      <c r="V632" s="5"/>
      <c r="W632" s="5"/>
      <c r="X632" s="5"/>
      <c r="Y632" s="5"/>
      <c r="Z632" s="5"/>
      <c r="AA632" s="5"/>
      <c r="AB632" s="5"/>
      <c r="AC632" s="5"/>
      <c r="AD632" s="5"/>
      <c r="AE632" s="5"/>
    </row>
    <row r="633" ht="15.75" customHeight="1">
      <c r="A633" s="5"/>
      <c r="B633" s="5"/>
      <c r="C633" s="5"/>
      <c r="D633" s="5"/>
      <c r="E633" s="5"/>
      <c r="F633" s="5"/>
      <c r="G633" s="5"/>
      <c r="H633" s="5"/>
      <c r="I633" s="5"/>
      <c r="J633" s="5"/>
      <c r="K633" s="5"/>
      <c r="L633" s="5"/>
      <c r="M633" s="5"/>
      <c r="N633" s="5"/>
      <c r="O633" s="5"/>
      <c r="P633" s="5"/>
      <c r="Q633" s="5"/>
      <c r="R633" s="5"/>
      <c r="S633" s="5"/>
      <c r="T633" s="5"/>
      <c r="U633" s="5"/>
      <c r="V633" s="5"/>
      <c r="W633" s="5"/>
      <c r="X633" s="5"/>
      <c r="Y633" s="5"/>
      <c r="Z633" s="5"/>
      <c r="AA633" s="5"/>
      <c r="AB633" s="5"/>
      <c r="AC633" s="5"/>
      <c r="AD633" s="5"/>
      <c r="AE633" s="5"/>
    </row>
    <row r="634" ht="15.75" customHeight="1">
      <c r="A634" s="5"/>
      <c r="B634" s="5"/>
      <c r="C634" s="5"/>
      <c r="D634" s="5"/>
      <c r="E634" s="5"/>
      <c r="F634" s="5"/>
      <c r="G634" s="5"/>
      <c r="H634" s="5"/>
      <c r="I634" s="5"/>
      <c r="J634" s="5"/>
      <c r="K634" s="5"/>
      <c r="L634" s="5"/>
      <c r="M634" s="5"/>
      <c r="N634" s="5"/>
      <c r="O634" s="5"/>
      <c r="P634" s="5"/>
      <c r="Q634" s="5"/>
      <c r="R634" s="5"/>
      <c r="S634" s="5"/>
      <c r="T634" s="5"/>
      <c r="U634" s="5"/>
      <c r="V634" s="5"/>
      <c r="W634" s="5"/>
      <c r="X634" s="5"/>
      <c r="Y634" s="5"/>
      <c r="Z634" s="5"/>
      <c r="AA634" s="5"/>
      <c r="AB634" s="5"/>
      <c r="AC634" s="5"/>
      <c r="AD634" s="5"/>
      <c r="AE634" s="5"/>
    </row>
    <row r="635" ht="15.75" customHeight="1">
      <c r="A635" s="5"/>
      <c r="B635" s="5"/>
      <c r="C635" s="5"/>
      <c r="D635" s="5"/>
      <c r="E635" s="5"/>
      <c r="F635" s="5"/>
      <c r="G635" s="5"/>
      <c r="H635" s="5"/>
      <c r="I635" s="5"/>
      <c r="J635" s="5"/>
      <c r="K635" s="5"/>
      <c r="L635" s="5"/>
      <c r="M635" s="5"/>
      <c r="N635" s="5"/>
      <c r="O635" s="5"/>
      <c r="P635" s="5"/>
      <c r="Q635" s="5"/>
      <c r="R635" s="5"/>
      <c r="S635" s="5"/>
      <c r="T635" s="5"/>
      <c r="U635" s="5"/>
      <c r="V635" s="5"/>
      <c r="W635" s="5"/>
      <c r="X635" s="5"/>
      <c r="Y635" s="5"/>
      <c r="Z635" s="5"/>
      <c r="AA635" s="5"/>
      <c r="AB635" s="5"/>
      <c r="AC635" s="5"/>
      <c r="AD635" s="5"/>
      <c r="AE635" s="5"/>
    </row>
    <row r="636" ht="15.75" customHeight="1">
      <c r="A636" s="5"/>
      <c r="B636" s="5"/>
      <c r="C636" s="5"/>
      <c r="D636" s="5"/>
      <c r="E636" s="5"/>
      <c r="F636" s="5"/>
      <c r="G636" s="5"/>
      <c r="H636" s="5"/>
      <c r="I636" s="5"/>
      <c r="J636" s="5"/>
      <c r="K636" s="5"/>
      <c r="L636" s="5"/>
      <c r="M636" s="5"/>
      <c r="N636" s="5"/>
      <c r="O636" s="5"/>
      <c r="P636" s="5"/>
      <c r="Q636" s="5"/>
      <c r="R636" s="5"/>
      <c r="S636" s="5"/>
      <c r="T636" s="5"/>
      <c r="U636" s="5"/>
      <c r="V636" s="5"/>
      <c r="W636" s="5"/>
      <c r="X636" s="5"/>
      <c r="Y636" s="5"/>
      <c r="Z636" s="5"/>
      <c r="AA636" s="5"/>
      <c r="AB636" s="5"/>
      <c r="AC636" s="5"/>
      <c r="AD636" s="5"/>
      <c r="AE636" s="5"/>
    </row>
    <row r="637" ht="15.75" customHeight="1">
      <c r="A637" s="5"/>
      <c r="B637" s="5"/>
      <c r="C637" s="5"/>
      <c r="D637" s="5"/>
      <c r="E637" s="5"/>
      <c r="F637" s="5"/>
      <c r="G637" s="5"/>
      <c r="H637" s="5"/>
      <c r="I637" s="5"/>
      <c r="J637" s="5"/>
      <c r="K637" s="5"/>
      <c r="L637" s="5"/>
      <c r="M637" s="5"/>
      <c r="N637" s="5"/>
      <c r="O637" s="5"/>
      <c r="P637" s="5"/>
      <c r="Q637" s="5"/>
      <c r="R637" s="5"/>
      <c r="S637" s="5"/>
      <c r="T637" s="5"/>
      <c r="U637" s="5"/>
      <c r="V637" s="5"/>
      <c r="W637" s="5"/>
      <c r="X637" s="5"/>
      <c r="Y637" s="5"/>
      <c r="Z637" s="5"/>
      <c r="AA637" s="5"/>
      <c r="AB637" s="5"/>
      <c r="AC637" s="5"/>
      <c r="AD637" s="5"/>
      <c r="AE637" s="5"/>
    </row>
    <row r="638" ht="15.75" customHeight="1">
      <c r="A638" s="5"/>
      <c r="B638" s="5"/>
      <c r="C638" s="5"/>
      <c r="D638" s="5"/>
      <c r="E638" s="5"/>
      <c r="F638" s="5"/>
      <c r="G638" s="5"/>
      <c r="H638" s="5"/>
      <c r="I638" s="5"/>
      <c r="J638" s="5"/>
      <c r="K638" s="5"/>
      <c r="L638" s="5"/>
      <c r="M638" s="5"/>
      <c r="N638" s="5"/>
      <c r="O638" s="5"/>
      <c r="P638" s="5"/>
      <c r="Q638" s="5"/>
      <c r="R638" s="5"/>
      <c r="S638" s="5"/>
      <c r="T638" s="5"/>
      <c r="U638" s="5"/>
      <c r="V638" s="5"/>
      <c r="W638" s="5"/>
      <c r="X638" s="5"/>
      <c r="Y638" s="5"/>
      <c r="Z638" s="5"/>
      <c r="AA638" s="5"/>
      <c r="AB638" s="5"/>
      <c r="AC638" s="5"/>
      <c r="AD638" s="5"/>
      <c r="AE638" s="5"/>
    </row>
    <row r="639" ht="15.75" customHeight="1">
      <c r="A639" s="5"/>
      <c r="B639" s="5"/>
      <c r="C639" s="5"/>
      <c r="D639" s="5"/>
      <c r="E639" s="5"/>
      <c r="F639" s="5"/>
      <c r="G639" s="5"/>
      <c r="H639" s="5"/>
      <c r="I639" s="5"/>
      <c r="J639" s="5"/>
      <c r="K639" s="5"/>
      <c r="L639" s="5"/>
      <c r="M639" s="5"/>
      <c r="N639" s="5"/>
      <c r="O639" s="5"/>
      <c r="P639" s="5"/>
      <c r="Q639" s="5"/>
      <c r="R639" s="5"/>
      <c r="S639" s="5"/>
      <c r="T639" s="5"/>
      <c r="U639" s="5"/>
      <c r="V639" s="5"/>
      <c r="W639" s="5"/>
      <c r="X639" s="5"/>
      <c r="Y639" s="5"/>
      <c r="Z639" s="5"/>
      <c r="AA639" s="5"/>
      <c r="AB639" s="5"/>
      <c r="AC639" s="5"/>
      <c r="AD639" s="5"/>
      <c r="AE639" s="5"/>
    </row>
    <row r="640" ht="15.75" customHeight="1">
      <c r="A640" s="5"/>
      <c r="B640" s="5"/>
      <c r="C640" s="5"/>
      <c r="D640" s="5"/>
      <c r="E640" s="5"/>
      <c r="F640" s="5"/>
      <c r="G640" s="5"/>
      <c r="H640" s="5"/>
      <c r="I640" s="5"/>
      <c r="J640" s="5"/>
      <c r="K640" s="5"/>
      <c r="L640" s="5"/>
      <c r="M640" s="5"/>
      <c r="N640" s="5"/>
      <c r="O640" s="5"/>
      <c r="P640" s="5"/>
      <c r="Q640" s="5"/>
      <c r="R640" s="5"/>
      <c r="S640" s="5"/>
      <c r="T640" s="5"/>
      <c r="U640" s="5"/>
      <c r="V640" s="5"/>
      <c r="W640" s="5"/>
      <c r="X640" s="5"/>
      <c r="Y640" s="5"/>
      <c r="Z640" s="5"/>
      <c r="AA640" s="5"/>
      <c r="AB640" s="5"/>
      <c r="AC640" s="5"/>
      <c r="AD640" s="5"/>
      <c r="AE640" s="5"/>
    </row>
    <row r="641" ht="15.75" customHeight="1">
      <c r="A641" s="5"/>
      <c r="B641" s="5"/>
      <c r="C641" s="5"/>
      <c r="D641" s="5"/>
      <c r="E641" s="5"/>
      <c r="F641" s="5"/>
      <c r="G641" s="5"/>
      <c r="H641" s="5"/>
      <c r="I641" s="5"/>
      <c r="J641" s="5"/>
      <c r="K641" s="5"/>
      <c r="L641" s="5"/>
      <c r="M641" s="5"/>
      <c r="N641" s="5"/>
      <c r="O641" s="5"/>
      <c r="P641" s="5"/>
      <c r="Q641" s="5"/>
      <c r="R641" s="5"/>
      <c r="S641" s="5"/>
      <c r="T641" s="5"/>
      <c r="U641" s="5"/>
      <c r="V641" s="5"/>
      <c r="W641" s="5"/>
      <c r="X641" s="5"/>
      <c r="Y641" s="5"/>
      <c r="Z641" s="5"/>
      <c r="AA641" s="5"/>
      <c r="AB641" s="5"/>
      <c r="AC641" s="5"/>
      <c r="AD641" s="5"/>
      <c r="AE641" s="5"/>
    </row>
    <row r="642" ht="15.75" customHeight="1">
      <c r="A642" s="5"/>
      <c r="B642" s="5"/>
      <c r="C642" s="5"/>
      <c r="D642" s="5"/>
      <c r="E642" s="5"/>
      <c r="F642" s="5"/>
      <c r="G642" s="5"/>
      <c r="H642" s="5"/>
      <c r="I642" s="5"/>
      <c r="J642" s="5"/>
      <c r="K642" s="5"/>
      <c r="L642" s="5"/>
      <c r="M642" s="5"/>
      <c r="N642" s="5"/>
      <c r="O642" s="5"/>
      <c r="P642" s="5"/>
      <c r="Q642" s="5"/>
      <c r="R642" s="5"/>
      <c r="S642" s="5"/>
      <c r="T642" s="5"/>
      <c r="U642" s="5"/>
      <c r="V642" s="5"/>
      <c r="W642" s="5"/>
      <c r="X642" s="5"/>
      <c r="Y642" s="5"/>
      <c r="Z642" s="5"/>
      <c r="AA642" s="5"/>
      <c r="AB642" s="5"/>
      <c r="AC642" s="5"/>
      <c r="AD642" s="5"/>
      <c r="AE642" s="5"/>
    </row>
    <row r="643" ht="15.75" customHeight="1">
      <c r="A643" s="5"/>
      <c r="B643" s="5"/>
      <c r="C643" s="5"/>
      <c r="D643" s="5"/>
      <c r="E643" s="5"/>
      <c r="F643" s="5"/>
      <c r="G643" s="5"/>
      <c r="H643" s="5"/>
      <c r="I643" s="5"/>
      <c r="J643" s="5"/>
      <c r="K643" s="5"/>
      <c r="L643" s="5"/>
      <c r="M643" s="5"/>
      <c r="N643" s="5"/>
      <c r="O643" s="5"/>
      <c r="P643" s="5"/>
      <c r="Q643" s="5"/>
      <c r="R643" s="5"/>
      <c r="S643" s="5"/>
      <c r="T643" s="5"/>
      <c r="U643" s="5"/>
      <c r="V643" s="5"/>
      <c r="W643" s="5"/>
      <c r="X643" s="5"/>
      <c r="Y643" s="5"/>
      <c r="Z643" s="5"/>
      <c r="AA643" s="5"/>
      <c r="AB643" s="5"/>
      <c r="AC643" s="5"/>
      <c r="AD643" s="5"/>
      <c r="AE643" s="5"/>
    </row>
    <row r="644" ht="15.75" customHeight="1">
      <c r="A644" s="5"/>
      <c r="B644" s="5"/>
      <c r="C644" s="5"/>
      <c r="D644" s="5"/>
      <c r="E644" s="5"/>
      <c r="F644" s="5"/>
      <c r="G644" s="5"/>
      <c r="H644" s="5"/>
      <c r="I644" s="5"/>
      <c r="J644" s="5"/>
      <c r="K644" s="5"/>
      <c r="L644" s="5"/>
      <c r="M644" s="5"/>
      <c r="N644" s="5"/>
      <c r="O644" s="5"/>
      <c r="P644" s="5"/>
      <c r="Q644" s="5"/>
      <c r="R644" s="5"/>
      <c r="S644" s="5"/>
      <c r="T644" s="5"/>
      <c r="U644" s="5"/>
      <c r="V644" s="5"/>
      <c r="W644" s="5"/>
      <c r="X644" s="5"/>
      <c r="Y644" s="5"/>
      <c r="Z644" s="5"/>
      <c r="AA644" s="5"/>
      <c r="AB644" s="5"/>
      <c r="AC644" s="5"/>
      <c r="AD644" s="5"/>
      <c r="AE644" s="5"/>
    </row>
    <row r="645" ht="15.75" customHeight="1">
      <c r="A645" s="5"/>
      <c r="B645" s="5"/>
      <c r="C645" s="5"/>
      <c r="D645" s="5"/>
      <c r="E645" s="5"/>
      <c r="F645" s="5"/>
      <c r="G645" s="5"/>
      <c r="H645" s="5"/>
      <c r="I645" s="5"/>
      <c r="J645" s="5"/>
      <c r="K645" s="5"/>
      <c r="L645" s="5"/>
      <c r="M645" s="5"/>
      <c r="N645" s="5"/>
      <c r="O645" s="5"/>
      <c r="P645" s="5"/>
      <c r="Q645" s="5"/>
      <c r="R645" s="5"/>
      <c r="S645" s="5"/>
      <c r="T645" s="5"/>
      <c r="U645" s="5"/>
      <c r="V645" s="5"/>
      <c r="W645" s="5"/>
      <c r="X645" s="5"/>
      <c r="Y645" s="5"/>
      <c r="Z645" s="5"/>
      <c r="AA645" s="5"/>
      <c r="AB645" s="5"/>
      <c r="AC645" s="5"/>
      <c r="AD645" s="5"/>
      <c r="AE645" s="5"/>
    </row>
    <row r="646" ht="15.75" customHeight="1">
      <c r="A646" s="5"/>
      <c r="B646" s="5"/>
      <c r="C646" s="5"/>
      <c r="D646" s="5"/>
      <c r="E646" s="5"/>
      <c r="F646" s="5"/>
      <c r="G646" s="5"/>
      <c r="H646" s="5"/>
      <c r="I646" s="5"/>
      <c r="J646" s="5"/>
      <c r="K646" s="5"/>
      <c r="L646" s="5"/>
      <c r="M646" s="5"/>
      <c r="N646" s="5"/>
      <c r="O646" s="5"/>
      <c r="P646" s="5"/>
      <c r="Q646" s="5"/>
      <c r="R646" s="5"/>
      <c r="S646" s="5"/>
      <c r="T646" s="5"/>
      <c r="U646" s="5"/>
      <c r="V646" s="5"/>
      <c r="W646" s="5"/>
      <c r="X646" s="5"/>
      <c r="Y646" s="5"/>
      <c r="Z646" s="5"/>
      <c r="AA646" s="5"/>
      <c r="AB646" s="5"/>
      <c r="AC646" s="5"/>
      <c r="AD646" s="5"/>
      <c r="AE646" s="5"/>
    </row>
    <row r="647" ht="15.75" customHeight="1">
      <c r="A647" s="5"/>
      <c r="B647" s="5"/>
      <c r="C647" s="5"/>
      <c r="D647" s="5"/>
      <c r="E647" s="5"/>
      <c r="F647" s="5"/>
      <c r="G647" s="5"/>
      <c r="H647" s="5"/>
      <c r="I647" s="5"/>
      <c r="J647" s="5"/>
      <c r="K647" s="5"/>
      <c r="L647" s="5"/>
      <c r="M647" s="5"/>
      <c r="N647" s="5"/>
      <c r="O647" s="5"/>
      <c r="P647" s="5"/>
      <c r="Q647" s="5"/>
      <c r="R647" s="5"/>
      <c r="S647" s="5"/>
      <c r="T647" s="5"/>
      <c r="U647" s="5"/>
      <c r="V647" s="5"/>
      <c r="W647" s="5"/>
      <c r="X647" s="5"/>
      <c r="Y647" s="5"/>
      <c r="Z647" s="5"/>
      <c r="AA647" s="5"/>
      <c r="AB647" s="5"/>
      <c r="AC647" s="5"/>
      <c r="AD647" s="5"/>
      <c r="AE647" s="5"/>
    </row>
    <row r="648" ht="15.75" customHeight="1">
      <c r="A648" s="5"/>
      <c r="B648" s="5"/>
      <c r="C648" s="5"/>
      <c r="D648" s="5"/>
      <c r="E648" s="5"/>
      <c r="F648" s="5"/>
      <c r="G648" s="5"/>
      <c r="H648" s="5"/>
      <c r="I648" s="5"/>
      <c r="J648" s="5"/>
      <c r="K648" s="5"/>
      <c r="L648" s="5"/>
      <c r="M648" s="5"/>
      <c r="N648" s="5"/>
      <c r="O648" s="5"/>
      <c r="P648" s="5"/>
      <c r="Q648" s="5"/>
      <c r="R648" s="5"/>
      <c r="S648" s="5"/>
      <c r="T648" s="5"/>
      <c r="U648" s="5"/>
      <c r="V648" s="5"/>
      <c r="W648" s="5"/>
      <c r="X648" s="5"/>
      <c r="Y648" s="5"/>
      <c r="Z648" s="5"/>
      <c r="AA648" s="5"/>
      <c r="AB648" s="5"/>
      <c r="AC648" s="5"/>
      <c r="AD648" s="5"/>
      <c r="AE648" s="5"/>
    </row>
    <row r="649" ht="15.75" customHeight="1">
      <c r="A649" s="5"/>
      <c r="B649" s="5"/>
      <c r="C649" s="5"/>
      <c r="D649" s="5"/>
      <c r="E649" s="5"/>
      <c r="F649" s="5"/>
      <c r="G649" s="5"/>
      <c r="H649" s="5"/>
      <c r="I649" s="5"/>
      <c r="J649" s="5"/>
      <c r="K649" s="5"/>
      <c r="L649" s="5"/>
      <c r="M649" s="5"/>
      <c r="N649" s="5"/>
      <c r="O649" s="5"/>
      <c r="P649" s="5"/>
      <c r="Q649" s="5"/>
      <c r="R649" s="5"/>
      <c r="S649" s="5"/>
      <c r="T649" s="5"/>
      <c r="U649" s="5"/>
      <c r="V649" s="5"/>
      <c r="W649" s="5"/>
      <c r="X649" s="5"/>
      <c r="Y649" s="5"/>
      <c r="Z649" s="5"/>
      <c r="AA649" s="5"/>
      <c r="AB649" s="5"/>
      <c r="AC649" s="5"/>
      <c r="AD649" s="5"/>
      <c r="AE649" s="5"/>
    </row>
    <row r="650" ht="15.75" customHeight="1">
      <c r="A650" s="5"/>
      <c r="B650" s="5"/>
      <c r="C650" s="5"/>
      <c r="D650" s="5"/>
      <c r="E650" s="5"/>
      <c r="F650" s="5"/>
      <c r="G650" s="5"/>
      <c r="H650" s="5"/>
      <c r="I650" s="5"/>
      <c r="J650" s="5"/>
      <c r="K650" s="5"/>
      <c r="L650" s="5"/>
      <c r="M650" s="5"/>
      <c r="N650" s="5"/>
      <c r="O650" s="5"/>
      <c r="P650" s="5"/>
      <c r="Q650" s="5"/>
      <c r="R650" s="5"/>
      <c r="S650" s="5"/>
      <c r="T650" s="5"/>
      <c r="U650" s="5"/>
      <c r="V650" s="5"/>
      <c r="W650" s="5"/>
      <c r="X650" s="5"/>
      <c r="Y650" s="5"/>
      <c r="Z650" s="5"/>
      <c r="AA650" s="5"/>
      <c r="AB650" s="5"/>
      <c r="AC650" s="5"/>
      <c r="AD650" s="5"/>
      <c r="AE650" s="5"/>
    </row>
    <row r="651" ht="15.75" customHeight="1">
      <c r="A651" s="5"/>
      <c r="B651" s="5"/>
      <c r="C651" s="5"/>
      <c r="D651" s="5"/>
      <c r="E651" s="5"/>
      <c r="F651" s="5"/>
      <c r="G651" s="5"/>
      <c r="H651" s="5"/>
      <c r="I651" s="5"/>
      <c r="J651" s="5"/>
      <c r="K651" s="5"/>
      <c r="L651" s="5"/>
      <c r="M651" s="5"/>
      <c r="N651" s="5"/>
      <c r="O651" s="5"/>
      <c r="P651" s="5"/>
      <c r="Q651" s="5"/>
      <c r="R651" s="5"/>
      <c r="S651" s="5"/>
      <c r="T651" s="5"/>
      <c r="U651" s="5"/>
      <c r="V651" s="5"/>
      <c r="W651" s="5"/>
      <c r="X651" s="5"/>
      <c r="Y651" s="5"/>
      <c r="Z651" s="5"/>
      <c r="AA651" s="5"/>
      <c r="AB651" s="5"/>
      <c r="AC651" s="5"/>
      <c r="AD651" s="5"/>
      <c r="AE651" s="5"/>
    </row>
    <row r="652" ht="15.75" customHeight="1">
      <c r="A652" s="5"/>
      <c r="B652" s="5"/>
      <c r="C652" s="5"/>
      <c r="D652" s="5"/>
      <c r="E652" s="5"/>
      <c r="F652" s="5"/>
      <c r="G652" s="5"/>
      <c r="H652" s="5"/>
      <c r="I652" s="5"/>
      <c r="J652" s="5"/>
      <c r="K652" s="5"/>
      <c r="L652" s="5"/>
      <c r="M652" s="5"/>
      <c r="N652" s="5"/>
      <c r="O652" s="5"/>
      <c r="P652" s="5"/>
      <c r="Q652" s="5"/>
      <c r="R652" s="5"/>
      <c r="S652" s="5"/>
      <c r="T652" s="5"/>
      <c r="U652" s="5"/>
      <c r="V652" s="5"/>
      <c r="W652" s="5"/>
      <c r="X652" s="5"/>
      <c r="Y652" s="5"/>
      <c r="Z652" s="5"/>
      <c r="AA652" s="5"/>
      <c r="AB652" s="5"/>
      <c r="AC652" s="5"/>
      <c r="AD652" s="5"/>
      <c r="AE652" s="5"/>
    </row>
    <row r="653" ht="15.75" customHeight="1">
      <c r="A653" s="5"/>
      <c r="B653" s="5"/>
      <c r="C653" s="5"/>
      <c r="D653" s="5"/>
      <c r="E653" s="5"/>
      <c r="F653" s="5"/>
      <c r="G653" s="5"/>
      <c r="H653" s="5"/>
      <c r="I653" s="5"/>
      <c r="J653" s="5"/>
      <c r="K653" s="5"/>
      <c r="L653" s="5"/>
      <c r="M653" s="5"/>
      <c r="N653" s="5"/>
      <c r="O653" s="5"/>
      <c r="P653" s="5"/>
      <c r="Q653" s="5"/>
      <c r="R653" s="5"/>
      <c r="S653" s="5"/>
      <c r="T653" s="5"/>
      <c r="U653" s="5"/>
      <c r="V653" s="5"/>
      <c r="W653" s="5"/>
      <c r="X653" s="5"/>
      <c r="Y653" s="5"/>
      <c r="Z653" s="5"/>
      <c r="AA653" s="5"/>
      <c r="AB653" s="5"/>
      <c r="AC653" s="5"/>
      <c r="AD653" s="5"/>
      <c r="AE653" s="5"/>
    </row>
    <row r="654" ht="15.75" customHeight="1">
      <c r="A654" s="5"/>
      <c r="B654" s="5"/>
      <c r="C654" s="5"/>
      <c r="D654" s="5"/>
      <c r="E654" s="5"/>
      <c r="F654" s="5"/>
      <c r="G654" s="5"/>
      <c r="H654" s="5"/>
      <c r="I654" s="5"/>
      <c r="J654" s="5"/>
      <c r="K654" s="5"/>
      <c r="L654" s="5"/>
      <c r="M654" s="5"/>
      <c r="N654" s="5"/>
      <c r="O654" s="5"/>
      <c r="P654" s="5"/>
      <c r="Q654" s="5"/>
      <c r="R654" s="5"/>
      <c r="S654" s="5"/>
      <c r="T654" s="5"/>
      <c r="U654" s="5"/>
      <c r="V654" s="5"/>
      <c r="W654" s="5"/>
      <c r="X654" s="5"/>
      <c r="Y654" s="5"/>
      <c r="Z654" s="5"/>
      <c r="AA654" s="5"/>
      <c r="AB654" s="5"/>
      <c r="AC654" s="5"/>
      <c r="AD654" s="5"/>
      <c r="AE654" s="5"/>
    </row>
    <row r="655" ht="15.75" customHeight="1">
      <c r="A655" s="5"/>
      <c r="B655" s="5"/>
      <c r="C655" s="5"/>
      <c r="D655" s="5"/>
      <c r="E655" s="5"/>
      <c r="F655" s="5"/>
      <c r="G655" s="5"/>
      <c r="H655" s="5"/>
      <c r="I655" s="5"/>
      <c r="J655" s="5"/>
      <c r="K655" s="5"/>
      <c r="L655" s="5"/>
      <c r="M655" s="5"/>
      <c r="N655" s="5"/>
      <c r="O655" s="5"/>
      <c r="P655" s="5"/>
      <c r="Q655" s="5"/>
      <c r="R655" s="5"/>
      <c r="S655" s="5"/>
      <c r="T655" s="5"/>
      <c r="U655" s="5"/>
      <c r="V655" s="5"/>
      <c r="W655" s="5"/>
      <c r="X655" s="5"/>
      <c r="Y655" s="5"/>
      <c r="Z655" s="5"/>
      <c r="AA655" s="5"/>
      <c r="AB655" s="5"/>
      <c r="AC655" s="5"/>
      <c r="AD655" s="5"/>
      <c r="AE655" s="5"/>
    </row>
    <row r="656" ht="15.75" customHeight="1">
      <c r="A656" s="5"/>
      <c r="B656" s="5"/>
      <c r="C656" s="5"/>
      <c r="D656" s="5"/>
      <c r="E656" s="5"/>
      <c r="F656" s="5"/>
      <c r="G656" s="5"/>
      <c r="H656" s="5"/>
      <c r="I656" s="5"/>
      <c r="J656" s="5"/>
      <c r="K656" s="5"/>
      <c r="L656" s="5"/>
      <c r="M656" s="5"/>
      <c r="N656" s="5"/>
      <c r="O656" s="5"/>
      <c r="P656" s="5"/>
      <c r="Q656" s="5"/>
      <c r="R656" s="5"/>
      <c r="S656" s="5"/>
      <c r="T656" s="5"/>
      <c r="U656" s="5"/>
      <c r="V656" s="5"/>
      <c r="W656" s="5"/>
      <c r="X656" s="5"/>
      <c r="Y656" s="5"/>
      <c r="Z656" s="5"/>
      <c r="AA656" s="5"/>
      <c r="AB656" s="5"/>
      <c r="AC656" s="5"/>
      <c r="AD656" s="5"/>
      <c r="AE656" s="5"/>
    </row>
    <row r="657" ht="15.75" customHeight="1">
      <c r="A657" s="5"/>
      <c r="B657" s="5"/>
      <c r="C657" s="5"/>
      <c r="D657" s="5"/>
      <c r="E657" s="5"/>
      <c r="F657" s="5"/>
      <c r="G657" s="5"/>
      <c r="H657" s="5"/>
      <c r="I657" s="5"/>
      <c r="J657" s="5"/>
      <c r="K657" s="5"/>
      <c r="L657" s="5"/>
      <c r="M657" s="5"/>
      <c r="N657" s="5"/>
      <c r="O657" s="5"/>
      <c r="P657" s="5"/>
      <c r="Q657" s="5"/>
      <c r="R657" s="5"/>
      <c r="S657" s="5"/>
      <c r="T657" s="5"/>
      <c r="U657" s="5"/>
      <c r="V657" s="5"/>
      <c r="W657" s="5"/>
      <c r="X657" s="5"/>
      <c r="Y657" s="5"/>
      <c r="Z657" s="5"/>
      <c r="AA657" s="5"/>
      <c r="AB657" s="5"/>
      <c r="AC657" s="5"/>
      <c r="AD657" s="5"/>
      <c r="AE657" s="5"/>
    </row>
    <row r="658" ht="15.75" customHeight="1">
      <c r="A658" s="5"/>
      <c r="B658" s="5"/>
      <c r="C658" s="5"/>
      <c r="D658" s="5"/>
      <c r="E658" s="5"/>
      <c r="F658" s="5"/>
      <c r="G658" s="5"/>
      <c r="H658" s="5"/>
      <c r="I658" s="5"/>
      <c r="J658" s="5"/>
      <c r="K658" s="5"/>
      <c r="L658" s="5"/>
      <c r="M658" s="5"/>
      <c r="N658" s="5"/>
      <c r="O658" s="5"/>
      <c r="P658" s="5"/>
      <c r="Q658" s="5"/>
      <c r="R658" s="5"/>
      <c r="S658" s="5"/>
      <c r="T658" s="5"/>
      <c r="U658" s="5"/>
      <c r="V658" s="5"/>
      <c r="W658" s="5"/>
      <c r="X658" s="5"/>
      <c r="Y658" s="5"/>
      <c r="Z658" s="5"/>
      <c r="AA658" s="5"/>
      <c r="AB658" s="5"/>
      <c r="AC658" s="5"/>
      <c r="AD658" s="5"/>
      <c r="AE658" s="5"/>
    </row>
    <row r="659" ht="15.75" customHeight="1">
      <c r="A659" s="5"/>
      <c r="B659" s="5"/>
      <c r="C659" s="5"/>
      <c r="D659" s="5"/>
      <c r="E659" s="5"/>
      <c r="F659" s="5"/>
      <c r="G659" s="5"/>
      <c r="H659" s="5"/>
      <c r="I659" s="5"/>
      <c r="J659" s="5"/>
      <c r="K659" s="5"/>
      <c r="L659" s="5"/>
      <c r="M659" s="5"/>
      <c r="N659" s="5"/>
      <c r="O659" s="5"/>
      <c r="P659" s="5"/>
      <c r="Q659" s="5"/>
      <c r="R659" s="5"/>
      <c r="S659" s="5"/>
      <c r="T659" s="5"/>
      <c r="U659" s="5"/>
      <c r="V659" s="5"/>
      <c r="W659" s="5"/>
      <c r="X659" s="5"/>
      <c r="Y659" s="5"/>
      <c r="Z659" s="5"/>
      <c r="AA659" s="5"/>
      <c r="AB659" s="5"/>
      <c r="AC659" s="5"/>
      <c r="AD659" s="5"/>
      <c r="AE659" s="5"/>
    </row>
    <row r="660" ht="15.75" customHeight="1">
      <c r="A660" s="5"/>
      <c r="B660" s="5"/>
      <c r="C660" s="5"/>
      <c r="D660" s="5"/>
      <c r="E660" s="5"/>
      <c r="F660" s="5"/>
      <c r="G660" s="5"/>
      <c r="H660" s="5"/>
      <c r="I660" s="5"/>
      <c r="J660" s="5"/>
      <c r="K660" s="5"/>
      <c r="L660" s="5"/>
      <c r="M660" s="5"/>
      <c r="N660" s="5"/>
      <c r="O660" s="5"/>
      <c r="P660" s="5"/>
      <c r="Q660" s="5"/>
      <c r="R660" s="5"/>
      <c r="S660" s="5"/>
      <c r="T660" s="5"/>
      <c r="U660" s="5"/>
      <c r="V660" s="5"/>
      <c r="W660" s="5"/>
      <c r="X660" s="5"/>
      <c r="Y660" s="5"/>
      <c r="Z660" s="5"/>
      <c r="AA660" s="5"/>
      <c r="AB660" s="5"/>
      <c r="AC660" s="5"/>
      <c r="AD660" s="5"/>
      <c r="AE660" s="5"/>
    </row>
    <row r="661" ht="15.75" customHeight="1">
      <c r="A661" s="5"/>
      <c r="B661" s="5"/>
      <c r="C661" s="5"/>
      <c r="D661" s="5"/>
      <c r="E661" s="5"/>
      <c r="F661" s="5"/>
      <c r="G661" s="5"/>
      <c r="H661" s="5"/>
      <c r="I661" s="5"/>
      <c r="J661" s="5"/>
      <c r="K661" s="5"/>
      <c r="L661" s="5"/>
      <c r="M661" s="5"/>
      <c r="N661" s="5"/>
      <c r="O661" s="5"/>
      <c r="P661" s="5"/>
      <c r="Q661" s="5"/>
      <c r="R661" s="5"/>
      <c r="S661" s="5"/>
      <c r="T661" s="5"/>
      <c r="U661" s="5"/>
      <c r="V661" s="5"/>
      <c r="W661" s="5"/>
      <c r="X661" s="5"/>
      <c r="Y661" s="5"/>
      <c r="Z661" s="5"/>
      <c r="AA661" s="5"/>
      <c r="AB661" s="5"/>
      <c r="AC661" s="5"/>
      <c r="AD661" s="5"/>
      <c r="AE661" s="5"/>
    </row>
    <row r="662" ht="15.75" customHeight="1">
      <c r="A662" s="5"/>
      <c r="B662" s="5"/>
      <c r="C662" s="5"/>
      <c r="D662" s="5"/>
      <c r="E662" s="5"/>
      <c r="F662" s="5"/>
      <c r="G662" s="5"/>
      <c r="H662" s="5"/>
      <c r="I662" s="5"/>
      <c r="J662" s="5"/>
      <c r="K662" s="5"/>
      <c r="L662" s="5"/>
      <c r="M662" s="5"/>
      <c r="N662" s="5"/>
      <c r="O662" s="5"/>
      <c r="P662" s="5"/>
      <c r="Q662" s="5"/>
      <c r="R662" s="5"/>
      <c r="S662" s="5"/>
      <c r="T662" s="5"/>
      <c r="U662" s="5"/>
      <c r="V662" s="5"/>
      <c r="W662" s="5"/>
      <c r="X662" s="5"/>
      <c r="Y662" s="5"/>
      <c r="Z662" s="5"/>
      <c r="AA662" s="5"/>
      <c r="AB662" s="5"/>
      <c r="AC662" s="5"/>
      <c r="AD662" s="5"/>
      <c r="AE662" s="5"/>
    </row>
    <row r="663" ht="15.75" customHeight="1">
      <c r="A663" s="5"/>
      <c r="B663" s="5"/>
      <c r="C663" s="5"/>
      <c r="D663" s="5"/>
      <c r="E663" s="5"/>
      <c r="F663" s="5"/>
      <c r="G663" s="5"/>
      <c r="H663" s="5"/>
      <c r="I663" s="5"/>
      <c r="J663" s="5"/>
      <c r="K663" s="5"/>
      <c r="L663" s="5"/>
      <c r="M663" s="5"/>
      <c r="N663" s="5"/>
      <c r="O663" s="5"/>
      <c r="P663" s="5"/>
      <c r="Q663" s="5"/>
      <c r="R663" s="5"/>
      <c r="S663" s="5"/>
      <c r="T663" s="5"/>
      <c r="U663" s="5"/>
      <c r="V663" s="5"/>
      <c r="W663" s="5"/>
      <c r="X663" s="5"/>
      <c r="Y663" s="5"/>
      <c r="Z663" s="5"/>
      <c r="AA663" s="5"/>
      <c r="AB663" s="5"/>
      <c r="AC663" s="5"/>
      <c r="AD663" s="5"/>
      <c r="AE663" s="5"/>
    </row>
    <row r="664" ht="15.75" customHeight="1">
      <c r="A664" s="5"/>
      <c r="B664" s="5"/>
      <c r="C664" s="5"/>
      <c r="D664" s="5"/>
      <c r="E664" s="5"/>
      <c r="F664" s="5"/>
      <c r="G664" s="5"/>
      <c r="H664" s="5"/>
      <c r="I664" s="5"/>
      <c r="J664" s="5"/>
      <c r="K664" s="5"/>
      <c r="L664" s="5"/>
      <c r="M664" s="5"/>
      <c r="N664" s="5"/>
      <c r="O664" s="5"/>
      <c r="P664" s="5"/>
      <c r="Q664" s="5"/>
      <c r="R664" s="5"/>
      <c r="S664" s="5"/>
      <c r="T664" s="5"/>
      <c r="U664" s="5"/>
      <c r="V664" s="5"/>
      <c r="W664" s="5"/>
      <c r="X664" s="5"/>
      <c r="Y664" s="5"/>
      <c r="Z664" s="5"/>
      <c r="AA664" s="5"/>
      <c r="AB664" s="5"/>
      <c r="AC664" s="5"/>
      <c r="AD664" s="5"/>
      <c r="AE664" s="5"/>
    </row>
    <row r="665" ht="15.75" customHeight="1">
      <c r="A665" s="5"/>
      <c r="B665" s="5"/>
      <c r="C665" s="5"/>
      <c r="D665" s="5"/>
      <c r="E665" s="5"/>
      <c r="F665" s="5"/>
      <c r="G665" s="5"/>
      <c r="H665" s="5"/>
      <c r="I665" s="5"/>
      <c r="J665" s="5"/>
      <c r="K665" s="5"/>
      <c r="L665" s="5"/>
      <c r="M665" s="5"/>
      <c r="N665" s="5"/>
      <c r="O665" s="5"/>
      <c r="P665" s="5"/>
      <c r="Q665" s="5"/>
      <c r="R665" s="5"/>
      <c r="S665" s="5"/>
      <c r="T665" s="5"/>
      <c r="U665" s="5"/>
      <c r="V665" s="5"/>
      <c r="W665" s="5"/>
      <c r="X665" s="5"/>
      <c r="Y665" s="5"/>
      <c r="Z665" s="5"/>
      <c r="AA665" s="5"/>
      <c r="AB665" s="5"/>
      <c r="AC665" s="5"/>
      <c r="AD665" s="5"/>
      <c r="AE665" s="5"/>
    </row>
    <row r="666" ht="15.75" customHeight="1">
      <c r="A666" s="5"/>
      <c r="B666" s="5"/>
      <c r="C666" s="5"/>
      <c r="D666" s="5"/>
      <c r="E666" s="5"/>
      <c r="F666" s="5"/>
      <c r="G666" s="5"/>
      <c r="H666" s="5"/>
      <c r="I666" s="5"/>
      <c r="J666" s="5"/>
      <c r="K666" s="5"/>
      <c r="L666" s="5"/>
      <c r="M666" s="5"/>
      <c r="N666" s="5"/>
      <c r="O666" s="5"/>
      <c r="P666" s="5"/>
      <c r="Q666" s="5"/>
      <c r="R666" s="5"/>
      <c r="S666" s="5"/>
      <c r="T666" s="5"/>
      <c r="U666" s="5"/>
      <c r="V666" s="5"/>
      <c r="W666" s="5"/>
      <c r="X666" s="5"/>
      <c r="Y666" s="5"/>
      <c r="Z666" s="5"/>
      <c r="AA666" s="5"/>
      <c r="AB666" s="5"/>
      <c r="AC666" s="5"/>
      <c r="AD666" s="5"/>
      <c r="AE666" s="5"/>
    </row>
    <row r="667" ht="15.75" customHeight="1">
      <c r="A667" s="5"/>
      <c r="B667" s="5"/>
      <c r="C667" s="5"/>
      <c r="D667" s="5"/>
      <c r="E667" s="5"/>
      <c r="F667" s="5"/>
      <c r="G667" s="5"/>
      <c r="H667" s="5"/>
      <c r="I667" s="5"/>
      <c r="J667" s="5"/>
      <c r="K667" s="5"/>
      <c r="L667" s="5"/>
      <c r="M667" s="5"/>
      <c r="N667" s="5"/>
      <c r="O667" s="5"/>
      <c r="P667" s="5"/>
      <c r="Q667" s="5"/>
      <c r="R667" s="5"/>
      <c r="S667" s="5"/>
      <c r="T667" s="5"/>
      <c r="U667" s="5"/>
      <c r="V667" s="5"/>
      <c r="W667" s="5"/>
      <c r="X667" s="5"/>
      <c r="Y667" s="5"/>
      <c r="Z667" s="5"/>
      <c r="AA667" s="5"/>
      <c r="AB667" s="5"/>
      <c r="AC667" s="5"/>
      <c r="AD667" s="5"/>
      <c r="AE667" s="5"/>
    </row>
    <row r="668" ht="15.75" customHeight="1">
      <c r="A668" s="5"/>
      <c r="B668" s="5"/>
      <c r="C668" s="5"/>
      <c r="D668" s="5"/>
      <c r="E668" s="5"/>
      <c r="F668" s="5"/>
      <c r="G668" s="5"/>
      <c r="H668" s="5"/>
      <c r="I668" s="5"/>
      <c r="J668" s="5"/>
      <c r="K668" s="5"/>
      <c r="L668" s="5"/>
      <c r="M668" s="5"/>
      <c r="N668" s="5"/>
      <c r="O668" s="5"/>
      <c r="P668" s="5"/>
      <c r="Q668" s="5"/>
      <c r="R668" s="5"/>
      <c r="S668" s="5"/>
      <c r="T668" s="5"/>
      <c r="U668" s="5"/>
      <c r="V668" s="5"/>
      <c r="W668" s="5"/>
      <c r="X668" s="5"/>
      <c r="Y668" s="5"/>
      <c r="Z668" s="5"/>
      <c r="AA668" s="5"/>
      <c r="AB668" s="5"/>
      <c r="AC668" s="5"/>
      <c r="AD668" s="5"/>
      <c r="AE668" s="5"/>
    </row>
    <row r="669" ht="15.75" customHeight="1">
      <c r="A669" s="5"/>
      <c r="B669" s="5"/>
      <c r="C669" s="5"/>
      <c r="D669" s="5"/>
      <c r="E669" s="5"/>
      <c r="F669" s="5"/>
      <c r="G669" s="5"/>
      <c r="H669" s="5"/>
      <c r="I669" s="5"/>
      <c r="J669" s="5"/>
      <c r="K669" s="5"/>
      <c r="L669" s="5"/>
      <c r="M669" s="5"/>
      <c r="N669" s="5"/>
      <c r="O669" s="5"/>
      <c r="P669" s="5"/>
      <c r="Q669" s="5"/>
      <c r="R669" s="5"/>
      <c r="S669" s="5"/>
      <c r="T669" s="5"/>
      <c r="U669" s="5"/>
      <c r="V669" s="5"/>
      <c r="W669" s="5"/>
      <c r="X669" s="5"/>
      <c r="Y669" s="5"/>
      <c r="Z669" s="5"/>
      <c r="AA669" s="5"/>
      <c r="AB669" s="5"/>
      <c r="AC669" s="5"/>
      <c r="AD669" s="5"/>
      <c r="AE669" s="5"/>
    </row>
    <row r="670" ht="15.75" customHeight="1">
      <c r="A670" s="5"/>
      <c r="B670" s="5"/>
      <c r="C670" s="5"/>
      <c r="D670" s="5"/>
      <c r="E670" s="5"/>
      <c r="F670" s="5"/>
      <c r="G670" s="5"/>
      <c r="H670" s="5"/>
      <c r="I670" s="5"/>
      <c r="J670" s="5"/>
      <c r="K670" s="5"/>
      <c r="L670" s="5"/>
      <c r="M670" s="5"/>
      <c r="N670" s="5"/>
      <c r="O670" s="5"/>
      <c r="P670" s="5"/>
      <c r="Q670" s="5"/>
      <c r="R670" s="5"/>
      <c r="S670" s="5"/>
      <c r="T670" s="5"/>
      <c r="U670" s="5"/>
      <c r="V670" s="5"/>
      <c r="W670" s="5"/>
      <c r="X670" s="5"/>
      <c r="Y670" s="5"/>
      <c r="Z670" s="5"/>
      <c r="AA670" s="5"/>
      <c r="AB670" s="5"/>
      <c r="AC670" s="5"/>
      <c r="AD670" s="5"/>
      <c r="AE670" s="5"/>
    </row>
    <row r="671" ht="15.75" customHeight="1">
      <c r="A671" s="5"/>
      <c r="B671" s="5"/>
      <c r="C671" s="5"/>
      <c r="D671" s="5"/>
      <c r="E671" s="5"/>
      <c r="F671" s="5"/>
      <c r="G671" s="5"/>
      <c r="H671" s="5"/>
      <c r="I671" s="5"/>
      <c r="J671" s="5"/>
      <c r="K671" s="5"/>
      <c r="L671" s="5"/>
      <c r="M671" s="5"/>
      <c r="N671" s="5"/>
      <c r="O671" s="5"/>
      <c r="P671" s="5"/>
      <c r="Q671" s="5"/>
      <c r="R671" s="5"/>
      <c r="S671" s="5"/>
      <c r="T671" s="5"/>
      <c r="U671" s="5"/>
      <c r="V671" s="5"/>
      <c r="W671" s="5"/>
      <c r="X671" s="5"/>
      <c r="Y671" s="5"/>
      <c r="Z671" s="5"/>
      <c r="AA671" s="5"/>
      <c r="AB671" s="5"/>
      <c r="AC671" s="5"/>
      <c r="AD671" s="5"/>
      <c r="AE671" s="5"/>
    </row>
    <row r="672" ht="15.75" customHeight="1">
      <c r="A672" s="5"/>
      <c r="B672" s="5"/>
      <c r="C672" s="5"/>
      <c r="D672" s="5"/>
      <c r="E672" s="5"/>
      <c r="F672" s="5"/>
      <c r="G672" s="5"/>
      <c r="H672" s="5"/>
      <c r="I672" s="5"/>
      <c r="J672" s="5"/>
      <c r="K672" s="5"/>
      <c r="L672" s="5"/>
      <c r="M672" s="5"/>
      <c r="N672" s="5"/>
      <c r="O672" s="5"/>
      <c r="P672" s="5"/>
      <c r="Q672" s="5"/>
      <c r="R672" s="5"/>
      <c r="S672" s="5"/>
      <c r="T672" s="5"/>
      <c r="U672" s="5"/>
      <c r="V672" s="5"/>
      <c r="W672" s="5"/>
      <c r="X672" s="5"/>
      <c r="Y672" s="5"/>
      <c r="Z672" s="5"/>
      <c r="AA672" s="5"/>
      <c r="AB672" s="5"/>
      <c r="AC672" s="5"/>
      <c r="AD672" s="5"/>
      <c r="AE672" s="5"/>
    </row>
    <row r="673" ht="15.75" customHeight="1">
      <c r="A673" s="5"/>
      <c r="B673" s="5"/>
      <c r="C673" s="5"/>
      <c r="D673" s="5"/>
      <c r="E673" s="5"/>
      <c r="F673" s="5"/>
      <c r="G673" s="5"/>
      <c r="H673" s="5"/>
      <c r="I673" s="5"/>
      <c r="J673" s="5"/>
      <c r="K673" s="5"/>
      <c r="L673" s="5"/>
      <c r="M673" s="5"/>
      <c r="N673" s="5"/>
      <c r="O673" s="5"/>
      <c r="P673" s="5"/>
      <c r="Q673" s="5"/>
      <c r="R673" s="5"/>
      <c r="S673" s="5"/>
      <c r="T673" s="5"/>
      <c r="U673" s="5"/>
      <c r="V673" s="5"/>
      <c r="W673" s="5"/>
      <c r="X673" s="5"/>
      <c r="Y673" s="5"/>
      <c r="Z673" s="5"/>
      <c r="AA673" s="5"/>
      <c r="AB673" s="5"/>
      <c r="AC673" s="5"/>
      <c r="AD673" s="5"/>
      <c r="AE673" s="5"/>
    </row>
    <row r="674" ht="15.75" customHeight="1">
      <c r="A674" s="5"/>
      <c r="B674" s="5"/>
      <c r="C674" s="5"/>
      <c r="D674" s="5"/>
      <c r="E674" s="5"/>
      <c r="F674" s="5"/>
      <c r="G674" s="5"/>
      <c r="H674" s="5"/>
      <c r="I674" s="5"/>
      <c r="J674" s="5"/>
      <c r="K674" s="5"/>
      <c r="L674" s="5"/>
      <c r="M674" s="5"/>
      <c r="N674" s="5"/>
      <c r="O674" s="5"/>
      <c r="P674" s="5"/>
      <c r="Q674" s="5"/>
      <c r="R674" s="5"/>
      <c r="S674" s="5"/>
      <c r="T674" s="5"/>
      <c r="U674" s="5"/>
      <c r="V674" s="5"/>
      <c r="W674" s="5"/>
      <c r="X674" s="5"/>
      <c r="Y674" s="5"/>
      <c r="Z674" s="5"/>
      <c r="AA674" s="5"/>
      <c r="AB674" s="5"/>
      <c r="AC674" s="5"/>
      <c r="AD674" s="5"/>
      <c r="AE674" s="5"/>
    </row>
    <row r="675" ht="15.75" customHeight="1">
      <c r="A675" s="5"/>
      <c r="B675" s="5"/>
      <c r="C675" s="5"/>
      <c r="D675" s="5"/>
      <c r="E675" s="5"/>
      <c r="F675" s="5"/>
      <c r="G675" s="5"/>
      <c r="H675" s="5"/>
      <c r="I675" s="5"/>
      <c r="J675" s="5"/>
      <c r="K675" s="5"/>
      <c r="L675" s="5"/>
      <c r="M675" s="5"/>
      <c r="N675" s="5"/>
      <c r="O675" s="5"/>
      <c r="P675" s="5"/>
      <c r="Q675" s="5"/>
      <c r="R675" s="5"/>
      <c r="S675" s="5"/>
      <c r="T675" s="5"/>
      <c r="U675" s="5"/>
      <c r="V675" s="5"/>
      <c r="W675" s="5"/>
      <c r="X675" s="5"/>
      <c r="Y675" s="5"/>
      <c r="Z675" s="5"/>
      <c r="AA675" s="5"/>
      <c r="AB675" s="5"/>
      <c r="AC675" s="5"/>
      <c r="AD675" s="5"/>
      <c r="AE675" s="5"/>
    </row>
    <row r="676" ht="15.75" customHeight="1">
      <c r="A676" s="5"/>
      <c r="B676" s="5"/>
      <c r="C676" s="5"/>
      <c r="D676" s="5"/>
      <c r="E676" s="5"/>
      <c r="F676" s="5"/>
      <c r="G676" s="5"/>
      <c r="H676" s="5"/>
      <c r="I676" s="5"/>
      <c r="J676" s="5"/>
      <c r="K676" s="5"/>
      <c r="L676" s="5"/>
      <c r="M676" s="5"/>
      <c r="N676" s="5"/>
      <c r="O676" s="5"/>
      <c r="P676" s="5"/>
      <c r="Q676" s="5"/>
      <c r="R676" s="5"/>
      <c r="S676" s="5"/>
      <c r="T676" s="5"/>
      <c r="U676" s="5"/>
      <c r="V676" s="5"/>
      <c r="W676" s="5"/>
      <c r="X676" s="5"/>
      <c r="Y676" s="5"/>
      <c r="Z676" s="5"/>
      <c r="AA676" s="5"/>
      <c r="AB676" s="5"/>
      <c r="AC676" s="5"/>
      <c r="AD676" s="5"/>
      <c r="AE676" s="5"/>
    </row>
    <row r="677" ht="15.75" customHeight="1">
      <c r="A677" s="5"/>
      <c r="B677" s="5"/>
      <c r="C677" s="5"/>
      <c r="D677" s="5"/>
      <c r="E677" s="5"/>
      <c r="F677" s="5"/>
      <c r="G677" s="5"/>
      <c r="H677" s="5"/>
      <c r="I677" s="5"/>
      <c r="J677" s="5"/>
      <c r="K677" s="5"/>
      <c r="L677" s="5"/>
      <c r="M677" s="5"/>
      <c r="N677" s="5"/>
      <c r="O677" s="5"/>
      <c r="P677" s="5"/>
      <c r="Q677" s="5"/>
      <c r="R677" s="5"/>
      <c r="S677" s="5"/>
      <c r="T677" s="5"/>
      <c r="U677" s="5"/>
      <c r="V677" s="5"/>
      <c r="W677" s="5"/>
      <c r="X677" s="5"/>
      <c r="Y677" s="5"/>
      <c r="Z677" s="5"/>
      <c r="AA677" s="5"/>
      <c r="AB677" s="5"/>
      <c r="AC677" s="5"/>
      <c r="AD677" s="5"/>
      <c r="AE677" s="5"/>
    </row>
    <row r="678" ht="15.75" customHeight="1">
      <c r="A678" s="5"/>
      <c r="B678" s="5"/>
      <c r="C678" s="5"/>
      <c r="D678" s="5"/>
      <c r="E678" s="5"/>
      <c r="F678" s="5"/>
      <c r="G678" s="5"/>
      <c r="H678" s="5"/>
      <c r="I678" s="5"/>
      <c r="J678" s="5"/>
      <c r="K678" s="5"/>
      <c r="L678" s="5"/>
      <c r="M678" s="5"/>
      <c r="N678" s="5"/>
      <c r="O678" s="5"/>
      <c r="P678" s="5"/>
      <c r="Q678" s="5"/>
      <c r="R678" s="5"/>
      <c r="S678" s="5"/>
      <c r="T678" s="5"/>
      <c r="U678" s="5"/>
      <c r="V678" s="5"/>
      <c r="W678" s="5"/>
      <c r="X678" s="5"/>
      <c r="Y678" s="5"/>
      <c r="Z678" s="5"/>
      <c r="AA678" s="5"/>
      <c r="AB678" s="5"/>
      <c r="AC678" s="5"/>
      <c r="AD678" s="5"/>
      <c r="AE678" s="5"/>
    </row>
    <row r="679" ht="15.75" customHeight="1">
      <c r="A679" s="5"/>
      <c r="B679" s="5"/>
      <c r="C679" s="5"/>
      <c r="D679" s="5"/>
      <c r="E679" s="5"/>
      <c r="F679" s="5"/>
      <c r="G679" s="5"/>
      <c r="H679" s="5"/>
      <c r="I679" s="5"/>
      <c r="J679" s="5"/>
      <c r="K679" s="5"/>
      <c r="L679" s="5"/>
      <c r="M679" s="5"/>
      <c r="N679" s="5"/>
      <c r="O679" s="5"/>
      <c r="P679" s="5"/>
      <c r="Q679" s="5"/>
      <c r="R679" s="5"/>
      <c r="S679" s="5"/>
      <c r="T679" s="5"/>
      <c r="U679" s="5"/>
      <c r="V679" s="5"/>
      <c r="W679" s="5"/>
      <c r="X679" s="5"/>
      <c r="Y679" s="5"/>
      <c r="Z679" s="5"/>
      <c r="AA679" s="5"/>
      <c r="AB679" s="5"/>
      <c r="AC679" s="5"/>
      <c r="AD679" s="5"/>
      <c r="AE679" s="5"/>
    </row>
    <row r="680" ht="15.75" customHeight="1">
      <c r="A680" s="5"/>
      <c r="B680" s="5"/>
      <c r="C680" s="5"/>
      <c r="D680" s="5"/>
      <c r="E680" s="5"/>
      <c r="F680" s="5"/>
      <c r="G680" s="5"/>
      <c r="H680" s="5"/>
      <c r="I680" s="5"/>
      <c r="J680" s="5"/>
      <c r="K680" s="5"/>
      <c r="L680" s="5"/>
      <c r="M680" s="5"/>
      <c r="N680" s="5"/>
      <c r="O680" s="5"/>
      <c r="P680" s="5"/>
      <c r="Q680" s="5"/>
      <c r="R680" s="5"/>
      <c r="S680" s="5"/>
      <c r="T680" s="5"/>
      <c r="U680" s="5"/>
      <c r="V680" s="5"/>
      <c r="W680" s="5"/>
      <c r="X680" s="5"/>
      <c r="Y680" s="5"/>
      <c r="Z680" s="5"/>
      <c r="AA680" s="5"/>
      <c r="AB680" s="5"/>
      <c r="AC680" s="5"/>
      <c r="AD680" s="5"/>
      <c r="AE680" s="5"/>
    </row>
    <row r="681" ht="15.75" customHeight="1">
      <c r="A681" s="5"/>
      <c r="B681" s="5"/>
      <c r="C681" s="5"/>
      <c r="D681" s="5"/>
      <c r="E681" s="5"/>
      <c r="F681" s="5"/>
      <c r="G681" s="5"/>
      <c r="H681" s="5"/>
      <c r="I681" s="5"/>
      <c r="J681" s="5"/>
      <c r="K681" s="5"/>
      <c r="L681" s="5"/>
      <c r="M681" s="5"/>
      <c r="N681" s="5"/>
      <c r="O681" s="5"/>
      <c r="P681" s="5"/>
      <c r="Q681" s="5"/>
      <c r="R681" s="5"/>
      <c r="S681" s="5"/>
      <c r="T681" s="5"/>
      <c r="U681" s="5"/>
      <c r="V681" s="5"/>
      <c r="W681" s="5"/>
      <c r="X681" s="5"/>
      <c r="Y681" s="5"/>
      <c r="Z681" s="5"/>
      <c r="AA681" s="5"/>
      <c r="AB681" s="5"/>
      <c r="AC681" s="5"/>
      <c r="AD681" s="5"/>
      <c r="AE681" s="5"/>
    </row>
    <row r="682" ht="15.75" customHeight="1">
      <c r="A682" s="5"/>
      <c r="B682" s="5"/>
      <c r="C682" s="5"/>
      <c r="D682" s="5"/>
      <c r="E682" s="5"/>
      <c r="F682" s="5"/>
      <c r="G682" s="5"/>
      <c r="H682" s="5"/>
      <c r="I682" s="5"/>
      <c r="J682" s="5"/>
      <c r="K682" s="5"/>
      <c r="L682" s="5"/>
      <c r="M682" s="5"/>
      <c r="N682" s="5"/>
      <c r="O682" s="5"/>
      <c r="P682" s="5"/>
      <c r="Q682" s="5"/>
      <c r="R682" s="5"/>
      <c r="S682" s="5"/>
      <c r="T682" s="5"/>
      <c r="U682" s="5"/>
      <c r="V682" s="5"/>
      <c r="W682" s="5"/>
      <c r="X682" s="5"/>
      <c r="Y682" s="5"/>
      <c r="Z682" s="5"/>
      <c r="AA682" s="5"/>
      <c r="AB682" s="5"/>
      <c r="AC682" s="5"/>
      <c r="AD682" s="5"/>
      <c r="AE682" s="5"/>
    </row>
    <row r="683" ht="15.75" customHeight="1">
      <c r="A683" s="5"/>
      <c r="B683" s="5"/>
      <c r="C683" s="5"/>
      <c r="D683" s="5"/>
      <c r="E683" s="5"/>
      <c r="F683" s="5"/>
      <c r="G683" s="5"/>
      <c r="H683" s="5"/>
      <c r="I683" s="5"/>
      <c r="J683" s="5"/>
      <c r="K683" s="5"/>
      <c r="L683" s="5"/>
      <c r="M683" s="5"/>
      <c r="N683" s="5"/>
      <c r="O683" s="5"/>
      <c r="P683" s="5"/>
      <c r="Q683" s="5"/>
      <c r="R683" s="5"/>
      <c r="S683" s="5"/>
      <c r="T683" s="5"/>
      <c r="U683" s="5"/>
      <c r="V683" s="5"/>
      <c r="W683" s="5"/>
      <c r="X683" s="5"/>
      <c r="Y683" s="5"/>
      <c r="Z683" s="5"/>
      <c r="AA683" s="5"/>
      <c r="AB683" s="5"/>
      <c r="AC683" s="5"/>
      <c r="AD683" s="5"/>
      <c r="AE683" s="5"/>
    </row>
    <row r="684" ht="15.75" customHeight="1">
      <c r="A684" s="5"/>
      <c r="B684" s="5"/>
      <c r="C684" s="5"/>
      <c r="D684" s="5"/>
      <c r="E684" s="5"/>
      <c r="F684" s="5"/>
      <c r="G684" s="5"/>
      <c r="H684" s="5"/>
      <c r="I684" s="5"/>
      <c r="J684" s="5"/>
      <c r="K684" s="5"/>
      <c r="L684" s="5"/>
      <c r="M684" s="5"/>
      <c r="N684" s="5"/>
      <c r="O684" s="5"/>
      <c r="P684" s="5"/>
      <c r="Q684" s="5"/>
      <c r="R684" s="5"/>
      <c r="S684" s="5"/>
      <c r="T684" s="5"/>
      <c r="U684" s="5"/>
      <c r="V684" s="5"/>
      <c r="W684" s="5"/>
      <c r="X684" s="5"/>
      <c r="Y684" s="5"/>
      <c r="Z684" s="5"/>
      <c r="AA684" s="5"/>
      <c r="AB684" s="5"/>
      <c r="AC684" s="5"/>
      <c r="AD684" s="5"/>
      <c r="AE684" s="5"/>
    </row>
    <row r="685" ht="15.75" customHeight="1">
      <c r="A685" s="5"/>
      <c r="B685" s="5"/>
      <c r="C685" s="5"/>
      <c r="D685" s="5"/>
      <c r="E685" s="5"/>
      <c r="F685" s="5"/>
      <c r="G685" s="5"/>
      <c r="H685" s="5"/>
      <c r="I685" s="5"/>
      <c r="J685" s="5"/>
      <c r="K685" s="5"/>
      <c r="L685" s="5"/>
      <c r="M685" s="5"/>
      <c r="N685" s="5"/>
      <c r="O685" s="5"/>
      <c r="P685" s="5"/>
      <c r="Q685" s="5"/>
      <c r="R685" s="5"/>
      <c r="S685" s="5"/>
      <c r="T685" s="5"/>
      <c r="U685" s="5"/>
      <c r="V685" s="5"/>
      <c r="W685" s="5"/>
      <c r="X685" s="5"/>
      <c r="Y685" s="5"/>
      <c r="Z685" s="5"/>
      <c r="AA685" s="5"/>
      <c r="AB685" s="5"/>
      <c r="AC685" s="5"/>
      <c r="AD685" s="5"/>
      <c r="AE685" s="5"/>
    </row>
    <row r="686" ht="15.75" customHeight="1">
      <c r="A686" s="5"/>
      <c r="B686" s="5"/>
      <c r="C686" s="5"/>
      <c r="D686" s="5"/>
      <c r="E686" s="5"/>
      <c r="F686" s="5"/>
      <c r="G686" s="5"/>
      <c r="H686" s="5"/>
      <c r="I686" s="5"/>
      <c r="J686" s="5"/>
      <c r="K686" s="5"/>
      <c r="L686" s="5"/>
      <c r="M686" s="5"/>
      <c r="N686" s="5"/>
      <c r="O686" s="5"/>
      <c r="P686" s="5"/>
      <c r="Q686" s="5"/>
      <c r="R686" s="5"/>
      <c r="S686" s="5"/>
      <c r="T686" s="5"/>
      <c r="U686" s="5"/>
      <c r="V686" s="5"/>
      <c r="W686" s="5"/>
      <c r="X686" s="5"/>
      <c r="Y686" s="5"/>
      <c r="Z686" s="5"/>
      <c r="AA686" s="5"/>
      <c r="AB686" s="5"/>
      <c r="AC686" s="5"/>
      <c r="AD686" s="5"/>
      <c r="AE686" s="5"/>
    </row>
    <row r="687" ht="15.75" customHeight="1">
      <c r="A687" s="5"/>
      <c r="B687" s="5"/>
      <c r="C687" s="5"/>
      <c r="D687" s="5"/>
      <c r="E687" s="5"/>
      <c r="F687" s="5"/>
      <c r="G687" s="5"/>
      <c r="H687" s="5"/>
      <c r="I687" s="5"/>
      <c r="J687" s="5"/>
      <c r="K687" s="5"/>
      <c r="L687" s="5"/>
      <c r="M687" s="5"/>
      <c r="N687" s="5"/>
      <c r="O687" s="5"/>
      <c r="P687" s="5"/>
      <c r="Q687" s="5"/>
      <c r="R687" s="5"/>
      <c r="S687" s="5"/>
      <c r="T687" s="5"/>
      <c r="U687" s="5"/>
      <c r="V687" s="5"/>
      <c r="W687" s="5"/>
      <c r="X687" s="5"/>
      <c r="Y687" s="5"/>
      <c r="Z687" s="5"/>
      <c r="AA687" s="5"/>
      <c r="AB687" s="5"/>
      <c r="AC687" s="5"/>
      <c r="AD687" s="5"/>
      <c r="AE687" s="5"/>
    </row>
    <row r="688" ht="15.75" customHeight="1">
      <c r="A688" s="5"/>
      <c r="B688" s="5"/>
      <c r="C688" s="5"/>
      <c r="D688" s="5"/>
      <c r="E688" s="5"/>
      <c r="F688" s="5"/>
      <c r="G688" s="5"/>
      <c r="H688" s="5"/>
      <c r="I688" s="5"/>
      <c r="J688" s="5"/>
      <c r="K688" s="5"/>
      <c r="L688" s="5"/>
      <c r="M688" s="5"/>
      <c r="N688" s="5"/>
      <c r="O688" s="5"/>
      <c r="P688" s="5"/>
      <c r="Q688" s="5"/>
      <c r="R688" s="5"/>
      <c r="S688" s="5"/>
      <c r="T688" s="5"/>
      <c r="U688" s="5"/>
      <c r="V688" s="5"/>
      <c r="W688" s="5"/>
      <c r="X688" s="5"/>
      <c r="Y688" s="5"/>
      <c r="Z688" s="5"/>
      <c r="AA688" s="5"/>
      <c r="AB688" s="5"/>
      <c r="AC688" s="5"/>
      <c r="AD688" s="5"/>
      <c r="AE688" s="5"/>
    </row>
    <row r="689" ht="15.75" customHeight="1">
      <c r="A689" s="5"/>
      <c r="B689" s="5"/>
      <c r="C689" s="5"/>
      <c r="D689" s="5"/>
      <c r="E689" s="5"/>
      <c r="F689" s="5"/>
      <c r="G689" s="5"/>
      <c r="H689" s="5"/>
      <c r="I689" s="5"/>
      <c r="J689" s="5"/>
      <c r="K689" s="5"/>
      <c r="L689" s="5"/>
      <c r="M689" s="5"/>
      <c r="N689" s="5"/>
      <c r="O689" s="5"/>
      <c r="P689" s="5"/>
      <c r="Q689" s="5"/>
      <c r="R689" s="5"/>
      <c r="S689" s="5"/>
      <c r="T689" s="5"/>
      <c r="U689" s="5"/>
      <c r="V689" s="5"/>
      <c r="W689" s="5"/>
      <c r="X689" s="5"/>
      <c r="Y689" s="5"/>
      <c r="Z689" s="5"/>
      <c r="AA689" s="5"/>
      <c r="AB689" s="5"/>
      <c r="AC689" s="5"/>
      <c r="AD689" s="5"/>
      <c r="AE689" s="5"/>
    </row>
    <row r="690" ht="15.75" customHeight="1">
      <c r="A690" s="5"/>
      <c r="B690" s="5"/>
      <c r="C690" s="5"/>
      <c r="D690" s="5"/>
      <c r="E690" s="5"/>
      <c r="F690" s="5"/>
      <c r="G690" s="5"/>
      <c r="H690" s="5"/>
      <c r="I690" s="5"/>
      <c r="J690" s="5"/>
      <c r="K690" s="5"/>
      <c r="L690" s="5"/>
      <c r="M690" s="5"/>
      <c r="N690" s="5"/>
      <c r="O690" s="5"/>
      <c r="P690" s="5"/>
      <c r="Q690" s="5"/>
      <c r="R690" s="5"/>
      <c r="S690" s="5"/>
      <c r="T690" s="5"/>
      <c r="U690" s="5"/>
      <c r="V690" s="5"/>
      <c r="W690" s="5"/>
      <c r="X690" s="5"/>
      <c r="Y690" s="5"/>
      <c r="Z690" s="5"/>
      <c r="AA690" s="5"/>
      <c r="AB690" s="5"/>
      <c r="AC690" s="5"/>
      <c r="AD690" s="5"/>
      <c r="AE690" s="5"/>
    </row>
    <row r="691" ht="15.75" customHeight="1">
      <c r="A691" s="5"/>
      <c r="B691" s="5"/>
      <c r="C691" s="5"/>
      <c r="D691" s="5"/>
      <c r="E691" s="5"/>
      <c r="F691" s="5"/>
      <c r="G691" s="5"/>
      <c r="H691" s="5"/>
      <c r="I691" s="5"/>
      <c r="J691" s="5"/>
      <c r="K691" s="5"/>
      <c r="L691" s="5"/>
      <c r="M691" s="5"/>
      <c r="N691" s="5"/>
      <c r="O691" s="5"/>
      <c r="P691" s="5"/>
      <c r="Q691" s="5"/>
      <c r="R691" s="5"/>
      <c r="S691" s="5"/>
      <c r="T691" s="5"/>
      <c r="U691" s="5"/>
      <c r="V691" s="5"/>
      <c r="W691" s="5"/>
      <c r="X691" s="5"/>
      <c r="Y691" s="5"/>
      <c r="Z691" s="5"/>
      <c r="AA691" s="5"/>
      <c r="AB691" s="5"/>
      <c r="AC691" s="5"/>
      <c r="AD691" s="5"/>
      <c r="AE691" s="5"/>
    </row>
    <row r="692" ht="15.75" customHeight="1">
      <c r="A692" s="5"/>
      <c r="B692" s="5"/>
      <c r="C692" s="5"/>
      <c r="D692" s="5"/>
      <c r="E692" s="5"/>
      <c r="F692" s="5"/>
      <c r="G692" s="5"/>
      <c r="H692" s="5"/>
      <c r="I692" s="5"/>
      <c r="J692" s="5"/>
      <c r="K692" s="5"/>
      <c r="L692" s="5"/>
      <c r="M692" s="5"/>
      <c r="N692" s="5"/>
      <c r="O692" s="5"/>
      <c r="P692" s="5"/>
      <c r="Q692" s="5"/>
      <c r="R692" s="5"/>
      <c r="S692" s="5"/>
      <c r="T692" s="5"/>
      <c r="U692" s="5"/>
      <c r="V692" s="5"/>
      <c r="W692" s="5"/>
      <c r="X692" s="5"/>
      <c r="Y692" s="5"/>
      <c r="Z692" s="5"/>
      <c r="AA692" s="5"/>
      <c r="AB692" s="5"/>
      <c r="AC692" s="5"/>
      <c r="AD692" s="5"/>
      <c r="AE692" s="5"/>
    </row>
    <row r="693" ht="15.75" customHeight="1">
      <c r="A693" s="5"/>
      <c r="B693" s="5"/>
      <c r="C693" s="5"/>
      <c r="D693" s="5"/>
      <c r="E693" s="5"/>
      <c r="F693" s="5"/>
      <c r="G693" s="5"/>
      <c r="H693" s="5"/>
      <c r="I693" s="5"/>
      <c r="J693" s="5"/>
      <c r="K693" s="5"/>
      <c r="L693" s="5"/>
      <c r="M693" s="5"/>
      <c r="N693" s="5"/>
      <c r="O693" s="5"/>
      <c r="P693" s="5"/>
      <c r="Q693" s="5"/>
      <c r="R693" s="5"/>
      <c r="S693" s="5"/>
      <c r="T693" s="5"/>
      <c r="U693" s="5"/>
      <c r="V693" s="5"/>
      <c r="W693" s="5"/>
      <c r="X693" s="5"/>
      <c r="Y693" s="5"/>
      <c r="Z693" s="5"/>
      <c r="AA693" s="5"/>
      <c r="AB693" s="5"/>
      <c r="AC693" s="5"/>
      <c r="AD693" s="5"/>
      <c r="AE693" s="5"/>
    </row>
    <row r="694" ht="15.75" customHeight="1">
      <c r="A694" s="5"/>
      <c r="B694" s="5"/>
      <c r="C694" s="5"/>
      <c r="D694" s="5"/>
      <c r="E694" s="5"/>
      <c r="F694" s="5"/>
      <c r="G694" s="5"/>
      <c r="H694" s="5"/>
      <c r="I694" s="5"/>
      <c r="J694" s="5"/>
      <c r="K694" s="5"/>
      <c r="L694" s="5"/>
      <c r="M694" s="5"/>
      <c r="N694" s="5"/>
      <c r="O694" s="5"/>
      <c r="P694" s="5"/>
      <c r="Q694" s="5"/>
      <c r="R694" s="5"/>
      <c r="S694" s="5"/>
      <c r="T694" s="5"/>
      <c r="U694" s="5"/>
      <c r="V694" s="5"/>
      <c r="W694" s="5"/>
      <c r="X694" s="5"/>
      <c r="Y694" s="5"/>
      <c r="Z694" s="5"/>
      <c r="AA694" s="5"/>
      <c r="AB694" s="5"/>
      <c r="AC694" s="5"/>
      <c r="AD694" s="5"/>
      <c r="AE694" s="5"/>
    </row>
    <row r="695" ht="15.75" customHeight="1">
      <c r="A695" s="5"/>
      <c r="B695" s="5"/>
      <c r="C695" s="5"/>
      <c r="D695" s="5"/>
      <c r="E695" s="5"/>
      <c r="F695" s="5"/>
      <c r="G695" s="5"/>
      <c r="H695" s="5"/>
      <c r="I695" s="5"/>
      <c r="J695" s="5"/>
      <c r="K695" s="5"/>
      <c r="L695" s="5"/>
      <c r="M695" s="5"/>
      <c r="N695" s="5"/>
      <c r="O695" s="5"/>
      <c r="P695" s="5"/>
      <c r="Q695" s="5"/>
      <c r="R695" s="5"/>
      <c r="S695" s="5"/>
      <c r="T695" s="5"/>
      <c r="U695" s="5"/>
      <c r="V695" s="5"/>
      <c r="W695" s="5"/>
      <c r="X695" s="5"/>
      <c r="Y695" s="5"/>
      <c r="Z695" s="5"/>
      <c r="AA695" s="5"/>
      <c r="AB695" s="5"/>
      <c r="AC695" s="5"/>
      <c r="AD695" s="5"/>
      <c r="AE695" s="5"/>
    </row>
    <row r="696" ht="15.75" customHeight="1">
      <c r="A696" s="5"/>
      <c r="B696" s="5"/>
      <c r="C696" s="5"/>
      <c r="D696" s="5"/>
      <c r="E696" s="5"/>
      <c r="F696" s="5"/>
      <c r="G696" s="5"/>
      <c r="H696" s="5"/>
      <c r="I696" s="5"/>
      <c r="J696" s="5"/>
      <c r="K696" s="5"/>
      <c r="L696" s="5"/>
      <c r="M696" s="5"/>
      <c r="N696" s="5"/>
      <c r="O696" s="5"/>
      <c r="P696" s="5"/>
      <c r="Q696" s="5"/>
      <c r="R696" s="5"/>
      <c r="S696" s="5"/>
      <c r="T696" s="5"/>
      <c r="U696" s="5"/>
      <c r="V696" s="5"/>
      <c r="W696" s="5"/>
      <c r="X696" s="5"/>
      <c r="Y696" s="5"/>
      <c r="Z696" s="5"/>
      <c r="AA696" s="5"/>
      <c r="AB696" s="5"/>
      <c r="AC696" s="5"/>
      <c r="AD696" s="5"/>
      <c r="AE696" s="5"/>
    </row>
    <row r="697" ht="15.75" customHeight="1">
      <c r="A697" s="5"/>
      <c r="B697" s="5"/>
      <c r="C697" s="5"/>
      <c r="D697" s="5"/>
      <c r="E697" s="5"/>
      <c r="F697" s="5"/>
      <c r="G697" s="5"/>
      <c r="H697" s="5"/>
      <c r="I697" s="5"/>
      <c r="J697" s="5"/>
      <c r="K697" s="5"/>
      <c r="L697" s="5"/>
      <c r="M697" s="5"/>
      <c r="N697" s="5"/>
      <c r="O697" s="5"/>
      <c r="P697" s="5"/>
      <c r="Q697" s="5"/>
      <c r="R697" s="5"/>
      <c r="S697" s="5"/>
      <c r="T697" s="5"/>
      <c r="U697" s="5"/>
      <c r="V697" s="5"/>
      <c r="W697" s="5"/>
      <c r="X697" s="5"/>
      <c r="Y697" s="5"/>
      <c r="Z697" s="5"/>
      <c r="AA697" s="5"/>
      <c r="AB697" s="5"/>
      <c r="AC697" s="5"/>
      <c r="AD697" s="5"/>
      <c r="AE697" s="5"/>
    </row>
    <row r="698" ht="15.75" customHeight="1">
      <c r="A698" s="5"/>
      <c r="B698" s="5"/>
      <c r="C698" s="5"/>
      <c r="D698" s="5"/>
      <c r="E698" s="5"/>
      <c r="F698" s="5"/>
      <c r="G698" s="5"/>
      <c r="H698" s="5"/>
      <c r="I698" s="5"/>
      <c r="J698" s="5"/>
      <c r="K698" s="5"/>
      <c r="L698" s="5"/>
      <c r="M698" s="5"/>
      <c r="N698" s="5"/>
      <c r="O698" s="5"/>
      <c r="P698" s="5"/>
      <c r="Q698" s="5"/>
      <c r="R698" s="5"/>
      <c r="S698" s="5"/>
      <c r="T698" s="5"/>
      <c r="U698" s="5"/>
      <c r="V698" s="5"/>
      <c r="W698" s="5"/>
      <c r="X698" s="5"/>
      <c r="Y698" s="5"/>
      <c r="Z698" s="5"/>
      <c r="AA698" s="5"/>
      <c r="AB698" s="5"/>
      <c r="AC698" s="5"/>
      <c r="AD698" s="5"/>
      <c r="AE698" s="5"/>
    </row>
    <row r="699" ht="15.75" customHeight="1">
      <c r="A699" s="5"/>
      <c r="B699" s="5"/>
      <c r="C699" s="5"/>
      <c r="D699" s="5"/>
      <c r="E699" s="5"/>
      <c r="F699" s="5"/>
      <c r="G699" s="5"/>
      <c r="H699" s="5"/>
      <c r="I699" s="5"/>
      <c r="J699" s="5"/>
      <c r="K699" s="5"/>
      <c r="L699" s="5"/>
      <c r="M699" s="5"/>
      <c r="N699" s="5"/>
      <c r="O699" s="5"/>
      <c r="P699" s="5"/>
      <c r="Q699" s="5"/>
      <c r="R699" s="5"/>
      <c r="S699" s="5"/>
      <c r="T699" s="5"/>
      <c r="U699" s="5"/>
      <c r="V699" s="5"/>
      <c r="W699" s="5"/>
      <c r="X699" s="5"/>
      <c r="Y699" s="5"/>
      <c r="Z699" s="5"/>
      <c r="AA699" s="5"/>
      <c r="AB699" s="5"/>
      <c r="AC699" s="5"/>
      <c r="AD699" s="5"/>
      <c r="AE699" s="5"/>
    </row>
    <row r="700" ht="15.75" customHeight="1">
      <c r="A700" s="5"/>
      <c r="B700" s="5"/>
      <c r="C700" s="5"/>
      <c r="D700" s="5"/>
      <c r="E700" s="5"/>
      <c r="F700" s="5"/>
      <c r="G700" s="5"/>
      <c r="H700" s="5"/>
      <c r="I700" s="5"/>
      <c r="J700" s="5"/>
      <c r="K700" s="5"/>
      <c r="L700" s="5"/>
      <c r="M700" s="5"/>
      <c r="N700" s="5"/>
      <c r="O700" s="5"/>
      <c r="P700" s="5"/>
      <c r="Q700" s="5"/>
      <c r="R700" s="5"/>
      <c r="S700" s="5"/>
      <c r="T700" s="5"/>
      <c r="U700" s="5"/>
      <c r="V700" s="5"/>
      <c r="W700" s="5"/>
      <c r="X700" s="5"/>
      <c r="Y700" s="5"/>
      <c r="Z700" s="5"/>
      <c r="AA700" s="5"/>
      <c r="AB700" s="5"/>
      <c r="AC700" s="5"/>
      <c r="AD700" s="5"/>
      <c r="AE700" s="5"/>
    </row>
    <row r="701" ht="15.75" customHeight="1">
      <c r="A701" s="5"/>
      <c r="B701" s="5"/>
      <c r="C701" s="5"/>
      <c r="D701" s="5"/>
      <c r="E701" s="5"/>
      <c r="F701" s="5"/>
      <c r="G701" s="5"/>
      <c r="H701" s="5"/>
      <c r="I701" s="5"/>
      <c r="J701" s="5"/>
      <c r="K701" s="5"/>
      <c r="L701" s="5"/>
      <c r="M701" s="5"/>
      <c r="N701" s="5"/>
      <c r="O701" s="5"/>
      <c r="P701" s="5"/>
      <c r="Q701" s="5"/>
      <c r="R701" s="5"/>
      <c r="S701" s="5"/>
      <c r="T701" s="5"/>
      <c r="U701" s="5"/>
      <c r="V701" s="5"/>
      <c r="W701" s="5"/>
      <c r="X701" s="5"/>
      <c r="Y701" s="5"/>
      <c r="Z701" s="5"/>
      <c r="AA701" s="5"/>
      <c r="AB701" s="5"/>
      <c r="AC701" s="5"/>
      <c r="AD701" s="5"/>
      <c r="AE701" s="5"/>
    </row>
    <row r="702" ht="15.75" customHeight="1">
      <c r="A702" s="5"/>
      <c r="B702" s="5"/>
      <c r="C702" s="5"/>
      <c r="D702" s="5"/>
      <c r="E702" s="5"/>
      <c r="F702" s="5"/>
      <c r="G702" s="5"/>
      <c r="H702" s="5"/>
      <c r="I702" s="5"/>
      <c r="J702" s="5"/>
      <c r="K702" s="5"/>
      <c r="L702" s="5"/>
      <c r="M702" s="5"/>
      <c r="N702" s="5"/>
      <c r="O702" s="5"/>
      <c r="P702" s="5"/>
      <c r="Q702" s="5"/>
      <c r="R702" s="5"/>
      <c r="S702" s="5"/>
      <c r="T702" s="5"/>
      <c r="U702" s="5"/>
      <c r="V702" s="5"/>
      <c r="W702" s="5"/>
      <c r="X702" s="5"/>
      <c r="Y702" s="5"/>
      <c r="Z702" s="5"/>
      <c r="AA702" s="5"/>
      <c r="AB702" s="5"/>
      <c r="AC702" s="5"/>
      <c r="AD702" s="5"/>
      <c r="AE702" s="5"/>
    </row>
    <row r="703" ht="15.75" customHeight="1">
      <c r="A703" s="5"/>
      <c r="B703" s="5"/>
      <c r="C703" s="5"/>
      <c r="D703" s="5"/>
      <c r="E703" s="5"/>
      <c r="F703" s="5"/>
      <c r="G703" s="5"/>
      <c r="H703" s="5"/>
      <c r="I703" s="5"/>
      <c r="J703" s="5"/>
      <c r="K703" s="5"/>
      <c r="L703" s="5"/>
      <c r="M703" s="5"/>
      <c r="N703" s="5"/>
      <c r="O703" s="5"/>
      <c r="P703" s="5"/>
      <c r="Q703" s="5"/>
      <c r="R703" s="5"/>
      <c r="S703" s="5"/>
      <c r="T703" s="5"/>
      <c r="U703" s="5"/>
      <c r="V703" s="5"/>
      <c r="W703" s="5"/>
      <c r="X703" s="5"/>
      <c r="Y703" s="5"/>
      <c r="Z703" s="5"/>
      <c r="AA703" s="5"/>
      <c r="AB703" s="5"/>
      <c r="AC703" s="5"/>
      <c r="AD703" s="5"/>
      <c r="AE703" s="5"/>
    </row>
    <row r="704" ht="15.75" customHeight="1">
      <c r="A704" s="5"/>
      <c r="B704" s="5"/>
      <c r="C704" s="5"/>
      <c r="D704" s="5"/>
      <c r="E704" s="5"/>
      <c r="F704" s="5"/>
      <c r="G704" s="5"/>
      <c r="H704" s="5"/>
      <c r="I704" s="5"/>
      <c r="J704" s="5"/>
      <c r="K704" s="5"/>
      <c r="L704" s="5"/>
      <c r="M704" s="5"/>
      <c r="N704" s="5"/>
      <c r="O704" s="5"/>
      <c r="P704" s="5"/>
      <c r="Q704" s="5"/>
      <c r="R704" s="5"/>
      <c r="S704" s="5"/>
      <c r="T704" s="5"/>
      <c r="U704" s="5"/>
      <c r="V704" s="5"/>
      <c r="W704" s="5"/>
      <c r="X704" s="5"/>
      <c r="Y704" s="5"/>
      <c r="Z704" s="5"/>
      <c r="AA704" s="5"/>
      <c r="AB704" s="5"/>
      <c r="AC704" s="5"/>
      <c r="AD704" s="5"/>
      <c r="AE704" s="5"/>
    </row>
    <row r="705" ht="15.75" customHeight="1">
      <c r="A705" s="5"/>
      <c r="B705" s="5"/>
      <c r="C705" s="5"/>
      <c r="D705" s="5"/>
      <c r="E705" s="5"/>
      <c r="F705" s="5"/>
      <c r="G705" s="5"/>
      <c r="H705" s="5"/>
      <c r="I705" s="5"/>
      <c r="J705" s="5"/>
      <c r="K705" s="5"/>
      <c r="L705" s="5"/>
      <c r="M705" s="5"/>
      <c r="N705" s="5"/>
      <c r="O705" s="5"/>
      <c r="P705" s="5"/>
      <c r="Q705" s="5"/>
      <c r="R705" s="5"/>
      <c r="S705" s="5"/>
      <c r="T705" s="5"/>
      <c r="U705" s="5"/>
      <c r="V705" s="5"/>
      <c r="W705" s="5"/>
      <c r="X705" s="5"/>
      <c r="Y705" s="5"/>
      <c r="Z705" s="5"/>
      <c r="AA705" s="5"/>
      <c r="AB705" s="5"/>
      <c r="AC705" s="5"/>
      <c r="AD705" s="5"/>
      <c r="AE705" s="5"/>
    </row>
    <row r="706" ht="15.75" customHeight="1">
      <c r="A706" s="5"/>
      <c r="B706" s="5"/>
      <c r="C706" s="5"/>
      <c r="D706" s="5"/>
      <c r="E706" s="5"/>
      <c r="F706" s="5"/>
      <c r="G706" s="5"/>
      <c r="H706" s="5"/>
      <c r="I706" s="5"/>
      <c r="J706" s="5"/>
      <c r="K706" s="5"/>
      <c r="L706" s="5"/>
      <c r="M706" s="5"/>
      <c r="N706" s="5"/>
      <c r="O706" s="5"/>
      <c r="P706" s="5"/>
      <c r="Q706" s="5"/>
      <c r="R706" s="5"/>
      <c r="S706" s="5"/>
      <c r="T706" s="5"/>
      <c r="U706" s="5"/>
      <c r="V706" s="5"/>
      <c r="W706" s="5"/>
      <c r="X706" s="5"/>
      <c r="Y706" s="5"/>
      <c r="Z706" s="5"/>
      <c r="AA706" s="5"/>
      <c r="AB706" s="5"/>
      <c r="AC706" s="5"/>
      <c r="AD706" s="5"/>
      <c r="AE706" s="5"/>
    </row>
    <row r="707" ht="15.75" customHeight="1">
      <c r="A707" s="5"/>
      <c r="B707" s="5"/>
      <c r="C707" s="5"/>
      <c r="D707" s="5"/>
      <c r="E707" s="5"/>
      <c r="F707" s="5"/>
      <c r="G707" s="5"/>
      <c r="H707" s="5"/>
      <c r="I707" s="5"/>
      <c r="J707" s="5"/>
      <c r="K707" s="5"/>
      <c r="L707" s="5"/>
      <c r="M707" s="5"/>
      <c r="N707" s="5"/>
      <c r="O707" s="5"/>
      <c r="P707" s="5"/>
      <c r="Q707" s="5"/>
      <c r="R707" s="5"/>
      <c r="S707" s="5"/>
      <c r="T707" s="5"/>
      <c r="U707" s="5"/>
      <c r="V707" s="5"/>
      <c r="W707" s="5"/>
      <c r="X707" s="5"/>
      <c r="Y707" s="5"/>
      <c r="Z707" s="5"/>
      <c r="AA707" s="5"/>
      <c r="AB707" s="5"/>
      <c r="AC707" s="5"/>
      <c r="AD707" s="5"/>
      <c r="AE707" s="5"/>
    </row>
    <row r="708" ht="15.75" customHeight="1">
      <c r="A708" s="5"/>
      <c r="B708" s="5"/>
      <c r="C708" s="5"/>
      <c r="D708" s="5"/>
      <c r="E708" s="5"/>
      <c r="F708" s="5"/>
      <c r="G708" s="5"/>
      <c r="H708" s="5"/>
      <c r="I708" s="5"/>
      <c r="J708" s="5"/>
      <c r="K708" s="5"/>
      <c r="L708" s="5"/>
      <c r="M708" s="5"/>
      <c r="N708" s="5"/>
      <c r="O708" s="5"/>
      <c r="P708" s="5"/>
      <c r="Q708" s="5"/>
      <c r="R708" s="5"/>
      <c r="S708" s="5"/>
      <c r="T708" s="5"/>
      <c r="U708" s="5"/>
      <c r="V708" s="5"/>
      <c r="W708" s="5"/>
      <c r="X708" s="5"/>
      <c r="Y708" s="5"/>
      <c r="Z708" s="5"/>
      <c r="AA708" s="5"/>
      <c r="AB708" s="5"/>
      <c r="AC708" s="5"/>
      <c r="AD708" s="5"/>
      <c r="AE708" s="5"/>
    </row>
    <row r="709" ht="15.75" customHeight="1">
      <c r="A709" s="5"/>
      <c r="B709" s="5"/>
      <c r="C709" s="5"/>
      <c r="D709" s="5"/>
      <c r="E709" s="5"/>
      <c r="F709" s="5"/>
      <c r="G709" s="5"/>
      <c r="H709" s="5"/>
      <c r="I709" s="5"/>
      <c r="J709" s="5"/>
      <c r="K709" s="5"/>
      <c r="L709" s="5"/>
      <c r="M709" s="5"/>
      <c r="N709" s="5"/>
      <c r="O709" s="5"/>
      <c r="P709" s="5"/>
      <c r="Q709" s="5"/>
      <c r="R709" s="5"/>
      <c r="S709" s="5"/>
      <c r="T709" s="5"/>
      <c r="U709" s="5"/>
      <c r="V709" s="5"/>
      <c r="W709" s="5"/>
      <c r="X709" s="5"/>
      <c r="Y709" s="5"/>
      <c r="Z709" s="5"/>
      <c r="AA709" s="5"/>
      <c r="AB709" s="5"/>
      <c r="AC709" s="5"/>
      <c r="AD709" s="5"/>
      <c r="AE709" s="5"/>
    </row>
    <row r="710" ht="15.75" customHeight="1">
      <c r="A710" s="5"/>
      <c r="B710" s="5"/>
      <c r="C710" s="5"/>
      <c r="D710" s="5"/>
      <c r="E710" s="5"/>
      <c r="F710" s="5"/>
      <c r="G710" s="5"/>
      <c r="H710" s="5"/>
      <c r="I710" s="5"/>
      <c r="J710" s="5"/>
      <c r="K710" s="5"/>
      <c r="L710" s="5"/>
      <c r="M710" s="5"/>
      <c r="N710" s="5"/>
      <c r="O710" s="5"/>
      <c r="P710" s="5"/>
      <c r="Q710" s="5"/>
      <c r="R710" s="5"/>
      <c r="S710" s="5"/>
      <c r="T710" s="5"/>
      <c r="U710" s="5"/>
      <c r="V710" s="5"/>
      <c r="W710" s="5"/>
      <c r="X710" s="5"/>
      <c r="Y710" s="5"/>
      <c r="Z710" s="5"/>
      <c r="AA710" s="5"/>
      <c r="AB710" s="5"/>
      <c r="AC710" s="5"/>
      <c r="AD710" s="5"/>
      <c r="AE710" s="5"/>
    </row>
    <row r="711" ht="15.75" customHeight="1">
      <c r="A711" s="5"/>
      <c r="B711" s="5"/>
      <c r="C711" s="5"/>
      <c r="D711" s="5"/>
      <c r="E711" s="5"/>
      <c r="F711" s="5"/>
      <c r="G711" s="5"/>
      <c r="H711" s="5"/>
      <c r="I711" s="5"/>
      <c r="J711" s="5"/>
      <c r="K711" s="5"/>
      <c r="L711" s="5"/>
      <c r="M711" s="5"/>
      <c r="N711" s="5"/>
      <c r="O711" s="5"/>
      <c r="P711" s="5"/>
      <c r="Q711" s="5"/>
      <c r="R711" s="5"/>
      <c r="S711" s="5"/>
      <c r="T711" s="5"/>
      <c r="U711" s="5"/>
      <c r="V711" s="5"/>
      <c r="W711" s="5"/>
      <c r="X711" s="5"/>
      <c r="Y711" s="5"/>
      <c r="Z711" s="5"/>
      <c r="AA711" s="5"/>
      <c r="AB711" s="5"/>
      <c r="AC711" s="5"/>
      <c r="AD711" s="5"/>
      <c r="AE711" s="5"/>
    </row>
    <row r="712" ht="15.75" customHeight="1">
      <c r="A712" s="5"/>
      <c r="B712" s="5"/>
      <c r="C712" s="5"/>
      <c r="D712" s="5"/>
      <c r="E712" s="5"/>
      <c r="F712" s="5"/>
      <c r="G712" s="5"/>
      <c r="H712" s="5"/>
      <c r="I712" s="5"/>
      <c r="J712" s="5"/>
      <c r="K712" s="5"/>
      <c r="L712" s="5"/>
      <c r="M712" s="5"/>
      <c r="N712" s="5"/>
      <c r="O712" s="5"/>
      <c r="P712" s="5"/>
      <c r="Q712" s="5"/>
      <c r="R712" s="5"/>
      <c r="S712" s="5"/>
      <c r="T712" s="5"/>
      <c r="U712" s="5"/>
      <c r="V712" s="5"/>
      <c r="W712" s="5"/>
      <c r="X712" s="5"/>
      <c r="Y712" s="5"/>
      <c r="Z712" s="5"/>
      <c r="AA712" s="5"/>
      <c r="AB712" s="5"/>
      <c r="AC712" s="5"/>
      <c r="AD712" s="5"/>
      <c r="AE712" s="5"/>
    </row>
    <row r="713" ht="15.75" customHeight="1">
      <c r="A713" s="5"/>
      <c r="B713" s="5"/>
      <c r="C713" s="5"/>
      <c r="D713" s="5"/>
      <c r="E713" s="5"/>
      <c r="F713" s="5"/>
      <c r="G713" s="5"/>
      <c r="H713" s="5"/>
      <c r="I713" s="5"/>
      <c r="J713" s="5"/>
      <c r="K713" s="5"/>
      <c r="L713" s="5"/>
      <c r="M713" s="5"/>
      <c r="N713" s="5"/>
      <c r="O713" s="5"/>
      <c r="P713" s="5"/>
      <c r="Q713" s="5"/>
      <c r="R713" s="5"/>
      <c r="S713" s="5"/>
      <c r="T713" s="5"/>
      <c r="U713" s="5"/>
      <c r="V713" s="5"/>
      <c r="W713" s="5"/>
      <c r="X713" s="5"/>
      <c r="Y713" s="5"/>
      <c r="Z713" s="5"/>
      <c r="AA713" s="5"/>
      <c r="AB713" s="5"/>
      <c r="AC713" s="5"/>
      <c r="AD713" s="5"/>
      <c r="AE713" s="5"/>
    </row>
    <row r="714" ht="15.75" customHeight="1">
      <c r="A714" s="5"/>
      <c r="B714" s="5"/>
      <c r="C714" s="5"/>
      <c r="D714" s="5"/>
      <c r="E714" s="5"/>
      <c r="F714" s="5"/>
      <c r="G714" s="5"/>
      <c r="H714" s="5"/>
      <c r="I714" s="5"/>
      <c r="J714" s="5"/>
      <c r="K714" s="5"/>
      <c r="L714" s="5"/>
      <c r="M714" s="5"/>
      <c r="N714" s="5"/>
      <c r="O714" s="5"/>
      <c r="P714" s="5"/>
      <c r="Q714" s="5"/>
      <c r="R714" s="5"/>
      <c r="S714" s="5"/>
      <c r="T714" s="5"/>
      <c r="U714" s="5"/>
      <c r="V714" s="5"/>
      <c r="W714" s="5"/>
      <c r="X714" s="5"/>
      <c r="Y714" s="5"/>
      <c r="Z714" s="5"/>
      <c r="AA714" s="5"/>
      <c r="AB714" s="5"/>
      <c r="AC714" s="5"/>
      <c r="AD714" s="5"/>
      <c r="AE714" s="5"/>
    </row>
    <row r="715" ht="15.75" customHeight="1">
      <c r="A715" s="5"/>
      <c r="B715" s="5"/>
      <c r="C715" s="5"/>
      <c r="D715" s="5"/>
      <c r="E715" s="5"/>
      <c r="F715" s="5"/>
      <c r="G715" s="5"/>
      <c r="H715" s="5"/>
      <c r="I715" s="5"/>
      <c r="J715" s="5"/>
      <c r="K715" s="5"/>
      <c r="L715" s="5"/>
      <c r="M715" s="5"/>
      <c r="N715" s="5"/>
      <c r="O715" s="5"/>
      <c r="P715" s="5"/>
      <c r="Q715" s="5"/>
      <c r="R715" s="5"/>
      <c r="S715" s="5"/>
      <c r="T715" s="5"/>
      <c r="U715" s="5"/>
      <c r="V715" s="5"/>
      <c r="W715" s="5"/>
      <c r="X715" s="5"/>
      <c r="Y715" s="5"/>
      <c r="Z715" s="5"/>
      <c r="AA715" s="5"/>
      <c r="AB715" s="5"/>
      <c r="AC715" s="5"/>
      <c r="AD715" s="5"/>
      <c r="AE715" s="5"/>
    </row>
    <row r="716" ht="15.75" customHeight="1">
      <c r="A716" s="5"/>
      <c r="B716" s="5"/>
      <c r="C716" s="5"/>
      <c r="D716" s="5"/>
      <c r="E716" s="5"/>
      <c r="F716" s="5"/>
      <c r="G716" s="5"/>
      <c r="H716" s="5"/>
      <c r="I716" s="5"/>
      <c r="J716" s="5"/>
      <c r="K716" s="5"/>
      <c r="L716" s="5"/>
      <c r="M716" s="5"/>
      <c r="N716" s="5"/>
      <c r="O716" s="5"/>
      <c r="P716" s="5"/>
      <c r="Q716" s="5"/>
      <c r="R716" s="5"/>
      <c r="S716" s="5"/>
      <c r="T716" s="5"/>
      <c r="U716" s="5"/>
      <c r="V716" s="5"/>
      <c r="W716" s="5"/>
      <c r="X716" s="5"/>
      <c r="Y716" s="5"/>
      <c r="Z716" s="5"/>
      <c r="AA716" s="5"/>
      <c r="AB716" s="5"/>
      <c r="AC716" s="5"/>
      <c r="AD716" s="5"/>
      <c r="AE716" s="5"/>
    </row>
    <row r="717" ht="15.75" customHeight="1">
      <c r="A717" s="5"/>
      <c r="B717" s="5"/>
      <c r="C717" s="5"/>
      <c r="D717" s="5"/>
      <c r="E717" s="5"/>
      <c r="F717" s="5"/>
      <c r="G717" s="5"/>
      <c r="H717" s="5"/>
      <c r="I717" s="5"/>
      <c r="J717" s="5"/>
      <c r="K717" s="5"/>
      <c r="L717" s="5"/>
      <c r="M717" s="5"/>
      <c r="N717" s="5"/>
      <c r="O717" s="5"/>
      <c r="P717" s="5"/>
      <c r="Q717" s="5"/>
      <c r="R717" s="5"/>
      <c r="S717" s="5"/>
      <c r="T717" s="5"/>
      <c r="U717" s="5"/>
      <c r="V717" s="5"/>
      <c r="W717" s="5"/>
      <c r="X717" s="5"/>
      <c r="Y717" s="5"/>
      <c r="Z717" s="5"/>
      <c r="AA717" s="5"/>
      <c r="AB717" s="5"/>
      <c r="AC717" s="5"/>
      <c r="AD717" s="5"/>
      <c r="AE717" s="5"/>
    </row>
    <row r="718" ht="15.75" customHeight="1">
      <c r="A718" s="5"/>
      <c r="B718" s="5"/>
      <c r="C718" s="5"/>
      <c r="D718" s="5"/>
      <c r="E718" s="5"/>
      <c r="F718" s="5"/>
      <c r="G718" s="5"/>
      <c r="H718" s="5"/>
      <c r="I718" s="5"/>
      <c r="J718" s="5"/>
      <c r="K718" s="5"/>
      <c r="L718" s="5"/>
      <c r="M718" s="5"/>
      <c r="N718" s="5"/>
      <c r="O718" s="5"/>
      <c r="P718" s="5"/>
      <c r="Q718" s="5"/>
      <c r="R718" s="5"/>
      <c r="S718" s="5"/>
      <c r="T718" s="5"/>
      <c r="U718" s="5"/>
      <c r="V718" s="5"/>
      <c r="W718" s="5"/>
      <c r="X718" s="5"/>
      <c r="Y718" s="5"/>
      <c r="Z718" s="5"/>
      <c r="AA718" s="5"/>
      <c r="AB718" s="5"/>
      <c r="AC718" s="5"/>
      <c r="AD718" s="5"/>
      <c r="AE718" s="5"/>
    </row>
    <row r="719" ht="15.75" customHeight="1">
      <c r="A719" s="5"/>
      <c r="B719" s="5"/>
      <c r="C719" s="5"/>
      <c r="D719" s="5"/>
      <c r="E719" s="5"/>
      <c r="F719" s="5"/>
      <c r="G719" s="5"/>
      <c r="H719" s="5"/>
      <c r="I719" s="5"/>
      <c r="J719" s="5"/>
      <c r="K719" s="5"/>
      <c r="L719" s="5"/>
      <c r="M719" s="5"/>
      <c r="N719" s="5"/>
      <c r="O719" s="5"/>
      <c r="P719" s="5"/>
      <c r="Q719" s="5"/>
      <c r="R719" s="5"/>
      <c r="S719" s="5"/>
      <c r="T719" s="5"/>
      <c r="U719" s="5"/>
      <c r="V719" s="5"/>
      <c r="W719" s="5"/>
      <c r="X719" s="5"/>
      <c r="Y719" s="5"/>
      <c r="Z719" s="5"/>
      <c r="AA719" s="5"/>
      <c r="AB719" s="5"/>
      <c r="AC719" s="5"/>
      <c r="AD719" s="5"/>
      <c r="AE719" s="5"/>
    </row>
    <row r="720" ht="15.75" customHeight="1">
      <c r="A720" s="5"/>
      <c r="B720" s="5"/>
      <c r="C720" s="5"/>
      <c r="D720" s="5"/>
      <c r="E720" s="5"/>
      <c r="F720" s="5"/>
      <c r="G720" s="5"/>
      <c r="H720" s="5"/>
      <c r="I720" s="5"/>
      <c r="J720" s="5"/>
      <c r="K720" s="5"/>
      <c r="L720" s="5"/>
      <c r="M720" s="5"/>
      <c r="N720" s="5"/>
      <c r="O720" s="5"/>
      <c r="P720" s="5"/>
      <c r="Q720" s="5"/>
      <c r="R720" s="5"/>
      <c r="S720" s="5"/>
      <c r="T720" s="5"/>
      <c r="U720" s="5"/>
      <c r="V720" s="5"/>
      <c r="W720" s="5"/>
      <c r="X720" s="5"/>
      <c r="Y720" s="5"/>
      <c r="Z720" s="5"/>
      <c r="AA720" s="5"/>
      <c r="AB720" s="5"/>
      <c r="AC720" s="5"/>
      <c r="AD720" s="5"/>
      <c r="AE720" s="5"/>
    </row>
    <row r="721" ht="15.75" customHeight="1">
      <c r="A721" s="5"/>
      <c r="B721" s="5"/>
      <c r="C721" s="5"/>
      <c r="D721" s="5"/>
      <c r="E721" s="5"/>
      <c r="F721" s="5"/>
      <c r="G721" s="5"/>
      <c r="H721" s="5"/>
      <c r="I721" s="5"/>
      <c r="J721" s="5"/>
      <c r="K721" s="5"/>
      <c r="L721" s="5"/>
      <c r="M721" s="5"/>
      <c r="N721" s="5"/>
      <c r="O721" s="5"/>
      <c r="P721" s="5"/>
      <c r="Q721" s="5"/>
      <c r="R721" s="5"/>
      <c r="S721" s="5"/>
      <c r="T721" s="5"/>
      <c r="U721" s="5"/>
      <c r="V721" s="5"/>
      <c r="W721" s="5"/>
      <c r="X721" s="5"/>
      <c r="Y721" s="5"/>
      <c r="Z721" s="5"/>
      <c r="AA721" s="5"/>
      <c r="AB721" s="5"/>
      <c r="AC721" s="5"/>
      <c r="AD721" s="5"/>
      <c r="AE721" s="5"/>
    </row>
    <row r="722" ht="15.75" customHeight="1">
      <c r="A722" s="5"/>
      <c r="B722" s="5"/>
      <c r="C722" s="5"/>
      <c r="D722" s="5"/>
      <c r="E722" s="5"/>
      <c r="F722" s="5"/>
      <c r="G722" s="5"/>
      <c r="H722" s="5"/>
      <c r="I722" s="5"/>
      <c r="J722" s="5"/>
      <c r="K722" s="5"/>
      <c r="L722" s="5"/>
      <c r="M722" s="5"/>
      <c r="N722" s="5"/>
      <c r="O722" s="5"/>
      <c r="P722" s="5"/>
      <c r="Q722" s="5"/>
      <c r="R722" s="5"/>
      <c r="S722" s="5"/>
      <c r="T722" s="5"/>
      <c r="U722" s="5"/>
      <c r="V722" s="5"/>
      <c r="W722" s="5"/>
      <c r="X722" s="5"/>
      <c r="Y722" s="5"/>
      <c r="Z722" s="5"/>
      <c r="AA722" s="5"/>
      <c r="AB722" s="5"/>
      <c r="AC722" s="5"/>
      <c r="AD722" s="5"/>
      <c r="AE722" s="5"/>
    </row>
    <row r="723" ht="15.75" customHeight="1">
      <c r="A723" s="5"/>
      <c r="B723" s="5"/>
      <c r="C723" s="5"/>
      <c r="D723" s="5"/>
      <c r="E723" s="5"/>
      <c r="F723" s="5"/>
      <c r="G723" s="5"/>
      <c r="H723" s="5"/>
      <c r="I723" s="5"/>
      <c r="J723" s="5"/>
      <c r="K723" s="5"/>
      <c r="L723" s="5"/>
      <c r="M723" s="5"/>
      <c r="N723" s="5"/>
      <c r="O723" s="5"/>
      <c r="P723" s="5"/>
      <c r="Q723" s="5"/>
      <c r="R723" s="5"/>
      <c r="S723" s="5"/>
      <c r="T723" s="5"/>
      <c r="U723" s="5"/>
      <c r="V723" s="5"/>
      <c r="W723" s="5"/>
      <c r="X723" s="5"/>
      <c r="Y723" s="5"/>
      <c r="Z723" s="5"/>
      <c r="AA723" s="5"/>
      <c r="AB723" s="5"/>
      <c r="AC723" s="5"/>
      <c r="AD723" s="5"/>
      <c r="AE723" s="5"/>
    </row>
    <row r="724" ht="15.75" customHeight="1">
      <c r="A724" s="5"/>
      <c r="B724" s="5"/>
      <c r="C724" s="5"/>
      <c r="D724" s="5"/>
      <c r="E724" s="5"/>
      <c r="F724" s="5"/>
      <c r="G724" s="5"/>
      <c r="H724" s="5"/>
      <c r="I724" s="5"/>
      <c r="J724" s="5"/>
      <c r="K724" s="5"/>
      <c r="L724" s="5"/>
      <c r="M724" s="5"/>
      <c r="N724" s="5"/>
      <c r="O724" s="5"/>
      <c r="P724" s="5"/>
      <c r="Q724" s="5"/>
      <c r="R724" s="5"/>
      <c r="S724" s="5"/>
      <c r="T724" s="5"/>
      <c r="U724" s="5"/>
      <c r="V724" s="5"/>
      <c r="W724" s="5"/>
      <c r="X724" s="5"/>
      <c r="Y724" s="5"/>
      <c r="Z724" s="5"/>
      <c r="AA724" s="5"/>
      <c r="AB724" s="5"/>
      <c r="AC724" s="5"/>
      <c r="AD724" s="5"/>
      <c r="AE724" s="5"/>
    </row>
    <row r="725" ht="15.75" customHeight="1">
      <c r="A725" s="5"/>
      <c r="B725" s="5"/>
      <c r="C725" s="5"/>
      <c r="D725" s="5"/>
      <c r="E725" s="5"/>
      <c r="F725" s="5"/>
      <c r="G725" s="5"/>
      <c r="H725" s="5"/>
      <c r="I725" s="5"/>
      <c r="J725" s="5"/>
      <c r="K725" s="5"/>
      <c r="L725" s="5"/>
      <c r="M725" s="5"/>
      <c r="N725" s="5"/>
      <c r="O725" s="5"/>
      <c r="P725" s="5"/>
      <c r="Q725" s="5"/>
      <c r="R725" s="5"/>
      <c r="S725" s="5"/>
      <c r="T725" s="5"/>
      <c r="U725" s="5"/>
      <c r="V725" s="5"/>
      <c r="W725" s="5"/>
      <c r="X725" s="5"/>
      <c r="Y725" s="5"/>
      <c r="Z725" s="5"/>
      <c r="AA725" s="5"/>
      <c r="AB725" s="5"/>
      <c r="AC725" s="5"/>
      <c r="AD725" s="5"/>
      <c r="AE725" s="5"/>
    </row>
    <row r="726" ht="15.75" customHeight="1">
      <c r="A726" s="5"/>
      <c r="B726" s="5"/>
      <c r="C726" s="5"/>
      <c r="D726" s="5"/>
      <c r="E726" s="5"/>
      <c r="F726" s="5"/>
      <c r="G726" s="5"/>
      <c r="H726" s="5"/>
      <c r="I726" s="5"/>
      <c r="J726" s="5"/>
      <c r="K726" s="5"/>
      <c r="L726" s="5"/>
      <c r="M726" s="5"/>
      <c r="N726" s="5"/>
      <c r="O726" s="5"/>
      <c r="P726" s="5"/>
      <c r="Q726" s="5"/>
      <c r="R726" s="5"/>
      <c r="S726" s="5"/>
      <c r="T726" s="5"/>
      <c r="U726" s="5"/>
      <c r="V726" s="5"/>
      <c r="W726" s="5"/>
      <c r="X726" s="5"/>
      <c r="Y726" s="5"/>
      <c r="Z726" s="5"/>
      <c r="AA726" s="5"/>
      <c r="AB726" s="5"/>
      <c r="AC726" s="5"/>
      <c r="AD726" s="5"/>
      <c r="AE726" s="5"/>
    </row>
    <row r="727" ht="15.75" customHeight="1">
      <c r="A727" s="5"/>
      <c r="B727" s="5"/>
      <c r="C727" s="5"/>
      <c r="D727" s="5"/>
      <c r="E727" s="5"/>
      <c r="F727" s="5"/>
      <c r="G727" s="5"/>
      <c r="H727" s="5"/>
      <c r="I727" s="5"/>
      <c r="J727" s="5"/>
      <c r="K727" s="5"/>
      <c r="L727" s="5"/>
      <c r="M727" s="5"/>
      <c r="N727" s="5"/>
      <c r="O727" s="5"/>
      <c r="P727" s="5"/>
      <c r="Q727" s="5"/>
      <c r="R727" s="5"/>
      <c r="S727" s="5"/>
      <c r="T727" s="5"/>
      <c r="U727" s="5"/>
      <c r="V727" s="5"/>
      <c r="W727" s="5"/>
      <c r="X727" s="5"/>
      <c r="Y727" s="5"/>
      <c r="Z727" s="5"/>
      <c r="AA727" s="5"/>
      <c r="AB727" s="5"/>
      <c r="AC727" s="5"/>
      <c r="AD727" s="5"/>
      <c r="AE727" s="5"/>
    </row>
    <row r="728" ht="15.75" customHeight="1">
      <c r="A728" s="5"/>
      <c r="B728" s="5"/>
      <c r="C728" s="5"/>
      <c r="D728" s="5"/>
      <c r="E728" s="5"/>
      <c r="F728" s="5"/>
      <c r="G728" s="5"/>
      <c r="H728" s="5"/>
      <c r="I728" s="5"/>
      <c r="J728" s="5"/>
      <c r="K728" s="5"/>
      <c r="L728" s="5"/>
      <c r="M728" s="5"/>
      <c r="N728" s="5"/>
      <c r="O728" s="5"/>
      <c r="P728" s="5"/>
      <c r="Q728" s="5"/>
      <c r="R728" s="5"/>
      <c r="S728" s="5"/>
      <c r="T728" s="5"/>
      <c r="U728" s="5"/>
      <c r="V728" s="5"/>
      <c r="W728" s="5"/>
      <c r="X728" s="5"/>
      <c r="Y728" s="5"/>
      <c r="Z728" s="5"/>
      <c r="AA728" s="5"/>
      <c r="AB728" s="5"/>
      <c r="AC728" s="5"/>
      <c r="AD728" s="5"/>
      <c r="AE728" s="5"/>
    </row>
    <row r="729" ht="15.75" customHeight="1">
      <c r="A729" s="5"/>
      <c r="B729" s="5"/>
      <c r="C729" s="5"/>
      <c r="D729" s="5"/>
      <c r="E729" s="5"/>
      <c r="F729" s="5"/>
      <c r="G729" s="5"/>
      <c r="H729" s="5"/>
      <c r="I729" s="5"/>
      <c r="J729" s="5"/>
      <c r="K729" s="5"/>
      <c r="L729" s="5"/>
      <c r="M729" s="5"/>
      <c r="N729" s="5"/>
      <c r="O729" s="5"/>
      <c r="P729" s="5"/>
      <c r="Q729" s="5"/>
      <c r="R729" s="5"/>
      <c r="S729" s="5"/>
      <c r="T729" s="5"/>
      <c r="U729" s="5"/>
      <c r="V729" s="5"/>
      <c r="W729" s="5"/>
      <c r="X729" s="5"/>
      <c r="Y729" s="5"/>
      <c r="Z729" s="5"/>
      <c r="AA729" s="5"/>
      <c r="AB729" s="5"/>
      <c r="AC729" s="5"/>
      <c r="AD729" s="5"/>
      <c r="AE729" s="5"/>
    </row>
    <row r="730" ht="15.75" customHeight="1">
      <c r="A730" s="5"/>
      <c r="B730" s="5"/>
      <c r="C730" s="5"/>
      <c r="D730" s="5"/>
      <c r="E730" s="5"/>
      <c r="F730" s="5"/>
      <c r="G730" s="5"/>
      <c r="H730" s="5"/>
      <c r="I730" s="5"/>
      <c r="J730" s="5"/>
      <c r="K730" s="5"/>
      <c r="L730" s="5"/>
      <c r="M730" s="5"/>
      <c r="N730" s="5"/>
      <c r="O730" s="5"/>
      <c r="P730" s="5"/>
      <c r="Q730" s="5"/>
      <c r="R730" s="5"/>
      <c r="S730" s="5"/>
      <c r="T730" s="5"/>
      <c r="U730" s="5"/>
      <c r="V730" s="5"/>
      <c r="W730" s="5"/>
      <c r="X730" s="5"/>
      <c r="Y730" s="5"/>
      <c r="Z730" s="5"/>
      <c r="AA730" s="5"/>
      <c r="AB730" s="5"/>
      <c r="AC730" s="5"/>
      <c r="AD730" s="5"/>
      <c r="AE730" s="5"/>
    </row>
    <row r="731" ht="15.75" customHeight="1">
      <c r="A731" s="5"/>
      <c r="B731" s="5"/>
      <c r="C731" s="5"/>
      <c r="D731" s="5"/>
      <c r="E731" s="5"/>
      <c r="F731" s="5"/>
      <c r="G731" s="5"/>
      <c r="H731" s="5"/>
      <c r="I731" s="5"/>
      <c r="J731" s="5"/>
      <c r="K731" s="5"/>
      <c r="L731" s="5"/>
      <c r="M731" s="5"/>
      <c r="N731" s="5"/>
      <c r="O731" s="5"/>
      <c r="P731" s="5"/>
      <c r="Q731" s="5"/>
      <c r="R731" s="5"/>
      <c r="S731" s="5"/>
      <c r="T731" s="5"/>
      <c r="U731" s="5"/>
      <c r="V731" s="5"/>
      <c r="W731" s="5"/>
      <c r="X731" s="5"/>
      <c r="Y731" s="5"/>
      <c r="Z731" s="5"/>
      <c r="AA731" s="5"/>
      <c r="AB731" s="5"/>
      <c r="AC731" s="5"/>
      <c r="AD731" s="5"/>
      <c r="AE731" s="5"/>
    </row>
    <row r="732" ht="15.75" customHeight="1">
      <c r="A732" s="5"/>
      <c r="B732" s="5"/>
      <c r="C732" s="5"/>
      <c r="D732" s="5"/>
      <c r="E732" s="5"/>
      <c r="F732" s="5"/>
      <c r="G732" s="5"/>
      <c r="H732" s="5"/>
      <c r="I732" s="5"/>
      <c r="J732" s="5"/>
      <c r="K732" s="5"/>
      <c r="L732" s="5"/>
      <c r="M732" s="5"/>
      <c r="N732" s="5"/>
      <c r="O732" s="5"/>
      <c r="P732" s="5"/>
      <c r="Q732" s="5"/>
      <c r="R732" s="5"/>
      <c r="S732" s="5"/>
      <c r="T732" s="5"/>
      <c r="U732" s="5"/>
      <c r="V732" s="5"/>
      <c r="W732" s="5"/>
      <c r="X732" s="5"/>
      <c r="Y732" s="5"/>
      <c r="Z732" s="5"/>
      <c r="AA732" s="5"/>
      <c r="AB732" s="5"/>
      <c r="AC732" s="5"/>
      <c r="AD732" s="5"/>
      <c r="AE732" s="5"/>
    </row>
    <row r="733" ht="15.75" customHeight="1">
      <c r="A733" s="5"/>
      <c r="B733" s="5"/>
      <c r="C733" s="5"/>
      <c r="D733" s="5"/>
      <c r="E733" s="5"/>
      <c r="F733" s="5"/>
      <c r="G733" s="5"/>
      <c r="H733" s="5"/>
      <c r="I733" s="5"/>
      <c r="J733" s="5"/>
      <c r="K733" s="5"/>
      <c r="L733" s="5"/>
      <c r="M733" s="5"/>
      <c r="N733" s="5"/>
      <c r="O733" s="5"/>
      <c r="P733" s="5"/>
      <c r="Q733" s="5"/>
      <c r="R733" s="5"/>
      <c r="S733" s="5"/>
      <c r="T733" s="5"/>
      <c r="U733" s="5"/>
      <c r="V733" s="5"/>
      <c r="W733" s="5"/>
      <c r="X733" s="5"/>
      <c r="Y733" s="5"/>
      <c r="Z733" s="5"/>
      <c r="AA733" s="5"/>
      <c r="AB733" s="5"/>
      <c r="AC733" s="5"/>
      <c r="AD733" s="5"/>
      <c r="AE733" s="5"/>
    </row>
    <row r="734" ht="15.75" customHeight="1">
      <c r="A734" s="5"/>
      <c r="B734" s="5"/>
      <c r="C734" s="5"/>
      <c r="D734" s="5"/>
      <c r="E734" s="5"/>
      <c r="F734" s="5"/>
      <c r="G734" s="5"/>
      <c r="H734" s="5"/>
      <c r="I734" s="5"/>
      <c r="J734" s="5"/>
      <c r="K734" s="5"/>
      <c r="L734" s="5"/>
      <c r="M734" s="5"/>
      <c r="N734" s="5"/>
      <c r="O734" s="5"/>
      <c r="P734" s="5"/>
      <c r="Q734" s="5"/>
      <c r="R734" s="5"/>
      <c r="S734" s="5"/>
      <c r="T734" s="5"/>
      <c r="U734" s="5"/>
      <c r="V734" s="5"/>
      <c r="W734" s="5"/>
      <c r="X734" s="5"/>
      <c r="Y734" s="5"/>
      <c r="Z734" s="5"/>
      <c r="AA734" s="5"/>
      <c r="AB734" s="5"/>
      <c r="AC734" s="5"/>
      <c r="AD734" s="5"/>
      <c r="AE734" s="5"/>
    </row>
    <row r="735" ht="15.75" customHeight="1">
      <c r="A735" s="5"/>
      <c r="B735" s="5"/>
      <c r="C735" s="5"/>
      <c r="D735" s="5"/>
      <c r="E735" s="5"/>
      <c r="F735" s="5"/>
      <c r="G735" s="5"/>
      <c r="H735" s="5"/>
      <c r="I735" s="5"/>
      <c r="J735" s="5"/>
      <c r="K735" s="5"/>
      <c r="L735" s="5"/>
      <c r="M735" s="5"/>
      <c r="N735" s="5"/>
      <c r="O735" s="5"/>
      <c r="P735" s="5"/>
      <c r="Q735" s="5"/>
      <c r="R735" s="5"/>
      <c r="S735" s="5"/>
      <c r="T735" s="5"/>
      <c r="U735" s="5"/>
      <c r="V735" s="5"/>
      <c r="W735" s="5"/>
      <c r="X735" s="5"/>
      <c r="Y735" s="5"/>
      <c r="Z735" s="5"/>
      <c r="AA735" s="5"/>
      <c r="AB735" s="5"/>
      <c r="AC735" s="5"/>
      <c r="AD735" s="5"/>
      <c r="AE735" s="5"/>
    </row>
    <row r="736" ht="15.75" customHeight="1">
      <c r="A736" s="5"/>
      <c r="B736" s="5"/>
      <c r="C736" s="5"/>
      <c r="D736" s="5"/>
      <c r="E736" s="5"/>
      <c r="F736" s="5"/>
      <c r="G736" s="5"/>
      <c r="H736" s="5"/>
      <c r="I736" s="5"/>
      <c r="J736" s="5"/>
      <c r="K736" s="5"/>
      <c r="L736" s="5"/>
      <c r="M736" s="5"/>
      <c r="N736" s="5"/>
      <c r="O736" s="5"/>
      <c r="P736" s="5"/>
      <c r="Q736" s="5"/>
      <c r="R736" s="5"/>
      <c r="S736" s="5"/>
      <c r="T736" s="5"/>
      <c r="U736" s="5"/>
      <c r="V736" s="5"/>
      <c r="W736" s="5"/>
      <c r="X736" s="5"/>
      <c r="Y736" s="5"/>
      <c r="Z736" s="5"/>
      <c r="AA736" s="5"/>
      <c r="AB736" s="5"/>
      <c r="AC736" s="5"/>
      <c r="AD736" s="5"/>
      <c r="AE736" s="5"/>
    </row>
    <row r="737" ht="15.75" customHeight="1">
      <c r="A737" s="5"/>
      <c r="B737" s="5"/>
      <c r="C737" s="5"/>
      <c r="D737" s="5"/>
      <c r="E737" s="5"/>
      <c r="F737" s="5"/>
      <c r="G737" s="5"/>
      <c r="H737" s="5"/>
      <c r="I737" s="5"/>
      <c r="J737" s="5"/>
      <c r="K737" s="5"/>
      <c r="L737" s="5"/>
      <c r="M737" s="5"/>
      <c r="N737" s="5"/>
      <c r="O737" s="5"/>
      <c r="P737" s="5"/>
      <c r="Q737" s="5"/>
      <c r="R737" s="5"/>
      <c r="S737" s="5"/>
      <c r="T737" s="5"/>
      <c r="U737" s="5"/>
      <c r="V737" s="5"/>
      <c r="W737" s="5"/>
      <c r="X737" s="5"/>
      <c r="Y737" s="5"/>
      <c r="Z737" s="5"/>
      <c r="AA737" s="5"/>
      <c r="AB737" s="5"/>
      <c r="AC737" s="5"/>
      <c r="AD737" s="5"/>
      <c r="AE737" s="5"/>
    </row>
    <row r="738" ht="15.75" customHeight="1">
      <c r="A738" s="5"/>
      <c r="B738" s="5"/>
      <c r="C738" s="5"/>
      <c r="D738" s="5"/>
      <c r="E738" s="5"/>
      <c r="F738" s="5"/>
      <c r="G738" s="5"/>
      <c r="H738" s="5"/>
      <c r="I738" s="5"/>
      <c r="J738" s="5"/>
      <c r="K738" s="5"/>
      <c r="L738" s="5"/>
      <c r="M738" s="5"/>
      <c r="N738" s="5"/>
      <c r="O738" s="5"/>
      <c r="P738" s="5"/>
      <c r="Q738" s="5"/>
      <c r="R738" s="5"/>
      <c r="S738" s="5"/>
      <c r="T738" s="5"/>
      <c r="U738" s="5"/>
      <c r="V738" s="5"/>
      <c r="W738" s="5"/>
      <c r="X738" s="5"/>
      <c r="Y738" s="5"/>
      <c r="Z738" s="5"/>
      <c r="AA738" s="5"/>
      <c r="AB738" s="5"/>
      <c r="AC738" s="5"/>
      <c r="AD738" s="5"/>
      <c r="AE738" s="5"/>
    </row>
    <row r="739" ht="15.75" customHeight="1">
      <c r="A739" s="5"/>
      <c r="B739" s="5"/>
      <c r="C739" s="5"/>
      <c r="D739" s="5"/>
      <c r="E739" s="5"/>
      <c r="F739" s="5"/>
      <c r="G739" s="5"/>
      <c r="H739" s="5"/>
      <c r="I739" s="5"/>
      <c r="J739" s="5"/>
      <c r="K739" s="5"/>
      <c r="L739" s="5"/>
      <c r="M739" s="5"/>
      <c r="N739" s="5"/>
      <c r="O739" s="5"/>
      <c r="P739" s="5"/>
      <c r="Q739" s="5"/>
      <c r="R739" s="5"/>
      <c r="S739" s="5"/>
      <c r="T739" s="5"/>
      <c r="U739" s="5"/>
      <c r="V739" s="5"/>
      <c r="W739" s="5"/>
      <c r="X739" s="5"/>
      <c r="Y739" s="5"/>
      <c r="Z739" s="5"/>
      <c r="AA739" s="5"/>
      <c r="AB739" s="5"/>
      <c r="AC739" s="5"/>
      <c r="AD739" s="5"/>
      <c r="AE739" s="5"/>
    </row>
    <row r="740" ht="15.75" customHeight="1">
      <c r="A740" s="5"/>
      <c r="B740" s="5"/>
      <c r="C740" s="5"/>
      <c r="D740" s="5"/>
      <c r="E740" s="5"/>
      <c r="F740" s="5"/>
      <c r="G740" s="5"/>
      <c r="H740" s="5"/>
      <c r="I740" s="5"/>
      <c r="J740" s="5"/>
      <c r="K740" s="5"/>
      <c r="L740" s="5"/>
      <c r="M740" s="5"/>
      <c r="N740" s="5"/>
      <c r="O740" s="5"/>
      <c r="P740" s="5"/>
      <c r="Q740" s="5"/>
      <c r="R740" s="5"/>
      <c r="S740" s="5"/>
      <c r="T740" s="5"/>
      <c r="U740" s="5"/>
      <c r="V740" s="5"/>
      <c r="W740" s="5"/>
      <c r="X740" s="5"/>
      <c r="Y740" s="5"/>
      <c r="Z740" s="5"/>
      <c r="AA740" s="5"/>
      <c r="AB740" s="5"/>
      <c r="AC740" s="5"/>
      <c r="AD740" s="5"/>
      <c r="AE740" s="5"/>
    </row>
    <row r="741" ht="15.75" customHeight="1">
      <c r="A741" s="5"/>
      <c r="B741" s="5"/>
      <c r="C741" s="5"/>
      <c r="D741" s="5"/>
      <c r="E741" s="5"/>
      <c r="F741" s="5"/>
      <c r="G741" s="5"/>
      <c r="H741" s="5"/>
      <c r="I741" s="5"/>
      <c r="J741" s="5"/>
      <c r="K741" s="5"/>
      <c r="L741" s="5"/>
      <c r="M741" s="5"/>
      <c r="N741" s="5"/>
      <c r="O741" s="5"/>
      <c r="P741" s="5"/>
      <c r="Q741" s="5"/>
      <c r="R741" s="5"/>
      <c r="S741" s="5"/>
      <c r="T741" s="5"/>
      <c r="U741" s="5"/>
      <c r="V741" s="5"/>
      <c r="W741" s="5"/>
      <c r="X741" s="5"/>
      <c r="Y741" s="5"/>
      <c r="Z741" s="5"/>
      <c r="AA741" s="5"/>
      <c r="AB741" s="5"/>
      <c r="AC741" s="5"/>
      <c r="AD741" s="5"/>
      <c r="AE741" s="5"/>
    </row>
    <row r="742" ht="15.75" customHeight="1">
      <c r="A742" s="5"/>
      <c r="B742" s="5"/>
      <c r="C742" s="5"/>
      <c r="D742" s="5"/>
      <c r="E742" s="5"/>
      <c r="F742" s="5"/>
      <c r="G742" s="5"/>
      <c r="H742" s="5"/>
      <c r="I742" s="5"/>
      <c r="J742" s="5"/>
      <c r="K742" s="5"/>
      <c r="L742" s="5"/>
      <c r="M742" s="5"/>
      <c r="N742" s="5"/>
      <c r="O742" s="5"/>
      <c r="P742" s="5"/>
      <c r="Q742" s="5"/>
      <c r="R742" s="5"/>
      <c r="S742" s="5"/>
      <c r="T742" s="5"/>
      <c r="U742" s="5"/>
      <c r="V742" s="5"/>
      <c r="W742" s="5"/>
      <c r="X742" s="5"/>
      <c r="Y742" s="5"/>
      <c r="Z742" s="5"/>
      <c r="AA742" s="5"/>
      <c r="AB742" s="5"/>
      <c r="AC742" s="5"/>
      <c r="AD742" s="5"/>
      <c r="AE742" s="5"/>
    </row>
    <row r="743" ht="15.75" customHeight="1">
      <c r="A743" s="5"/>
      <c r="B743" s="5"/>
      <c r="C743" s="5"/>
      <c r="D743" s="5"/>
      <c r="E743" s="5"/>
      <c r="F743" s="5"/>
      <c r="G743" s="5"/>
      <c r="H743" s="5"/>
      <c r="I743" s="5"/>
      <c r="J743" s="5"/>
      <c r="K743" s="5"/>
      <c r="L743" s="5"/>
      <c r="M743" s="5"/>
      <c r="N743" s="5"/>
      <c r="O743" s="5"/>
      <c r="P743" s="5"/>
      <c r="Q743" s="5"/>
      <c r="R743" s="5"/>
      <c r="S743" s="5"/>
      <c r="T743" s="5"/>
      <c r="U743" s="5"/>
      <c r="V743" s="5"/>
      <c r="W743" s="5"/>
      <c r="X743" s="5"/>
      <c r="Y743" s="5"/>
      <c r="Z743" s="5"/>
      <c r="AA743" s="5"/>
      <c r="AB743" s="5"/>
      <c r="AC743" s="5"/>
      <c r="AD743" s="5"/>
      <c r="AE743" s="5"/>
    </row>
    <row r="744" ht="15.75" customHeight="1">
      <c r="A744" s="5"/>
      <c r="B744" s="5"/>
      <c r="C744" s="5"/>
      <c r="D744" s="5"/>
      <c r="E744" s="5"/>
      <c r="F744" s="5"/>
      <c r="G744" s="5"/>
      <c r="H744" s="5"/>
      <c r="I744" s="5"/>
      <c r="J744" s="5"/>
      <c r="K744" s="5"/>
      <c r="L744" s="5"/>
      <c r="M744" s="5"/>
      <c r="N744" s="5"/>
      <c r="O744" s="5"/>
      <c r="P744" s="5"/>
      <c r="Q744" s="5"/>
      <c r="R744" s="5"/>
      <c r="S744" s="5"/>
      <c r="T744" s="5"/>
      <c r="U744" s="5"/>
      <c r="V744" s="5"/>
      <c r="W744" s="5"/>
      <c r="X744" s="5"/>
      <c r="Y744" s="5"/>
      <c r="Z744" s="5"/>
      <c r="AA744" s="5"/>
      <c r="AB744" s="5"/>
      <c r="AC744" s="5"/>
      <c r="AD744" s="5"/>
      <c r="AE744" s="5"/>
    </row>
    <row r="745" ht="15.75" customHeight="1">
      <c r="A745" s="5"/>
      <c r="B745" s="5"/>
      <c r="C745" s="5"/>
      <c r="D745" s="5"/>
      <c r="E745" s="5"/>
      <c r="F745" s="5"/>
      <c r="G745" s="5"/>
      <c r="H745" s="5"/>
      <c r="I745" s="5"/>
      <c r="J745" s="5"/>
      <c r="K745" s="5"/>
      <c r="L745" s="5"/>
      <c r="M745" s="5"/>
      <c r="N745" s="5"/>
      <c r="O745" s="5"/>
      <c r="P745" s="5"/>
      <c r="Q745" s="5"/>
      <c r="R745" s="5"/>
      <c r="S745" s="5"/>
      <c r="T745" s="5"/>
      <c r="U745" s="5"/>
      <c r="V745" s="5"/>
      <c r="W745" s="5"/>
      <c r="X745" s="5"/>
      <c r="Y745" s="5"/>
      <c r="Z745" s="5"/>
      <c r="AA745" s="5"/>
      <c r="AB745" s="5"/>
      <c r="AC745" s="5"/>
      <c r="AD745" s="5"/>
      <c r="AE745" s="5"/>
    </row>
    <row r="746" ht="15.75" customHeight="1">
      <c r="A746" s="5"/>
      <c r="B746" s="5"/>
      <c r="C746" s="5"/>
      <c r="D746" s="5"/>
      <c r="E746" s="5"/>
      <c r="F746" s="5"/>
      <c r="G746" s="5"/>
      <c r="H746" s="5"/>
      <c r="I746" s="5"/>
      <c r="J746" s="5"/>
      <c r="K746" s="5"/>
      <c r="L746" s="5"/>
      <c r="M746" s="5"/>
      <c r="N746" s="5"/>
      <c r="O746" s="5"/>
      <c r="P746" s="5"/>
      <c r="Q746" s="5"/>
      <c r="R746" s="5"/>
      <c r="S746" s="5"/>
      <c r="T746" s="5"/>
      <c r="U746" s="5"/>
      <c r="V746" s="5"/>
      <c r="W746" s="5"/>
      <c r="X746" s="5"/>
      <c r="Y746" s="5"/>
      <c r="Z746" s="5"/>
      <c r="AA746" s="5"/>
      <c r="AB746" s="5"/>
      <c r="AC746" s="5"/>
      <c r="AD746" s="5"/>
      <c r="AE746" s="5"/>
    </row>
    <row r="747" ht="15.75" customHeight="1">
      <c r="A747" s="5"/>
      <c r="B747" s="5"/>
      <c r="C747" s="5"/>
      <c r="D747" s="5"/>
      <c r="E747" s="5"/>
      <c r="F747" s="5"/>
      <c r="G747" s="5"/>
      <c r="H747" s="5"/>
      <c r="I747" s="5"/>
      <c r="J747" s="5"/>
      <c r="K747" s="5"/>
      <c r="L747" s="5"/>
      <c r="M747" s="5"/>
      <c r="N747" s="5"/>
      <c r="O747" s="5"/>
      <c r="P747" s="5"/>
      <c r="Q747" s="5"/>
      <c r="R747" s="5"/>
      <c r="S747" s="5"/>
      <c r="T747" s="5"/>
      <c r="U747" s="5"/>
      <c r="V747" s="5"/>
      <c r="W747" s="5"/>
      <c r="X747" s="5"/>
      <c r="Y747" s="5"/>
      <c r="Z747" s="5"/>
      <c r="AA747" s="5"/>
      <c r="AB747" s="5"/>
      <c r="AC747" s="5"/>
      <c r="AD747" s="5"/>
      <c r="AE747" s="5"/>
    </row>
    <row r="748" ht="15.75" customHeight="1">
      <c r="A748" s="5"/>
      <c r="B748" s="5"/>
      <c r="C748" s="5"/>
      <c r="D748" s="5"/>
      <c r="E748" s="5"/>
      <c r="F748" s="5"/>
      <c r="G748" s="5"/>
      <c r="H748" s="5"/>
      <c r="I748" s="5"/>
      <c r="J748" s="5"/>
      <c r="K748" s="5"/>
      <c r="L748" s="5"/>
      <c r="M748" s="5"/>
      <c r="N748" s="5"/>
      <c r="O748" s="5"/>
      <c r="P748" s="5"/>
      <c r="Q748" s="5"/>
      <c r="R748" s="5"/>
      <c r="S748" s="5"/>
      <c r="T748" s="5"/>
      <c r="U748" s="5"/>
      <c r="V748" s="5"/>
      <c r="W748" s="5"/>
      <c r="X748" s="5"/>
      <c r="Y748" s="5"/>
      <c r="Z748" s="5"/>
      <c r="AA748" s="5"/>
      <c r="AB748" s="5"/>
      <c r="AC748" s="5"/>
      <c r="AD748" s="5"/>
      <c r="AE748" s="5"/>
    </row>
    <row r="749" ht="15.75" customHeight="1">
      <c r="A749" s="5"/>
      <c r="B749" s="5"/>
      <c r="C749" s="5"/>
      <c r="D749" s="5"/>
      <c r="E749" s="5"/>
      <c r="F749" s="5"/>
      <c r="G749" s="5"/>
      <c r="H749" s="5"/>
      <c r="I749" s="5"/>
      <c r="J749" s="5"/>
      <c r="K749" s="5"/>
      <c r="L749" s="5"/>
      <c r="M749" s="5"/>
      <c r="N749" s="5"/>
      <c r="O749" s="5"/>
      <c r="P749" s="5"/>
      <c r="Q749" s="5"/>
      <c r="R749" s="5"/>
      <c r="S749" s="5"/>
      <c r="T749" s="5"/>
      <c r="U749" s="5"/>
      <c r="V749" s="5"/>
      <c r="W749" s="5"/>
      <c r="X749" s="5"/>
      <c r="Y749" s="5"/>
      <c r="Z749" s="5"/>
      <c r="AA749" s="5"/>
      <c r="AB749" s="5"/>
      <c r="AC749" s="5"/>
      <c r="AD749" s="5"/>
      <c r="AE749" s="5"/>
    </row>
    <row r="750" ht="15.75" customHeight="1">
      <c r="A750" s="5"/>
      <c r="B750" s="5"/>
      <c r="C750" s="5"/>
      <c r="D750" s="5"/>
      <c r="E750" s="5"/>
      <c r="F750" s="5"/>
      <c r="G750" s="5"/>
      <c r="H750" s="5"/>
      <c r="I750" s="5"/>
      <c r="J750" s="5"/>
      <c r="K750" s="5"/>
      <c r="L750" s="5"/>
      <c r="M750" s="5"/>
      <c r="N750" s="5"/>
      <c r="O750" s="5"/>
      <c r="P750" s="5"/>
      <c r="Q750" s="5"/>
      <c r="R750" s="5"/>
      <c r="S750" s="5"/>
      <c r="T750" s="5"/>
      <c r="U750" s="5"/>
      <c r="V750" s="5"/>
      <c r="W750" s="5"/>
      <c r="X750" s="5"/>
      <c r="Y750" s="5"/>
      <c r="Z750" s="5"/>
      <c r="AA750" s="5"/>
      <c r="AB750" s="5"/>
      <c r="AC750" s="5"/>
      <c r="AD750" s="5"/>
      <c r="AE750" s="5"/>
    </row>
    <row r="751" ht="15.75" customHeight="1">
      <c r="A751" s="5"/>
      <c r="B751" s="5"/>
      <c r="C751" s="5"/>
      <c r="D751" s="5"/>
      <c r="E751" s="5"/>
      <c r="F751" s="5"/>
      <c r="G751" s="5"/>
      <c r="H751" s="5"/>
      <c r="I751" s="5"/>
      <c r="J751" s="5"/>
      <c r="K751" s="5"/>
      <c r="L751" s="5"/>
      <c r="M751" s="5"/>
      <c r="N751" s="5"/>
      <c r="O751" s="5"/>
      <c r="P751" s="5"/>
      <c r="Q751" s="5"/>
      <c r="R751" s="5"/>
      <c r="S751" s="5"/>
      <c r="T751" s="5"/>
      <c r="U751" s="5"/>
      <c r="V751" s="5"/>
      <c r="W751" s="5"/>
      <c r="X751" s="5"/>
      <c r="Y751" s="5"/>
      <c r="Z751" s="5"/>
      <c r="AA751" s="5"/>
      <c r="AB751" s="5"/>
      <c r="AC751" s="5"/>
      <c r="AD751" s="5"/>
      <c r="AE751" s="5"/>
    </row>
    <row r="752" ht="15.75" customHeight="1">
      <c r="A752" s="5"/>
      <c r="B752" s="5"/>
      <c r="C752" s="5"/>
      <c r="D752" s="5"/>
      <c r="E752" s="5"/>
      <c r="F752" s="5"/>
      <c r="G752" s="5"/>
      <c r="H752" s="5"/>
      <c r="I752" s="5"/>
      <c r="J752" s="5"/>
      <c r="K752" s="5"/>
      <c r="L752" s="5"/>
      <c r="M752" s="5"/>
      <c r="N752" s="5"/>
      <c r="O752" s="5"/>
      <c r="P752" s="5"/>
      <c r="Q752" s="5"/>
      <c r="R752" s="5"/>
      <c r="S752" s="5"/>
      <c r="T752" s="5"/>
      <c r="U752" s="5"/>
      <c r="V752" s="5"/>
      <c r="W752" s="5"/>
      <c r="X752" s="5"/>
      <c r="Y752" s="5"/>
      <c r="Z752" s="5"/>
      <c r="AA752" s="5"/>
      <c r="AB752" s="5"/>
      <c r="AC752" s="5"/>
      <c r="AD752" s="5"/>
      <c r="AE752" s="5"/>
    </row>
    <row r="753" ht="15.75" customHeight="1">
      <c r="A753" s="5"/>
      <c r="B753" s="5"/>
      <c r="C753" s="5"/>
      <c r="D753" s="5"/>
      <c r="E753" s="5"/>
      <c r="F753" s="5"/>
      <c r="G753" s="5"/>
      <c r="H753" s="5"/>
      <c r="I753" s="5"/>
      <c r="J753" s="5"/>
      <c r="K753" s="5"/>
      <c r="L753" s="5"/>
      <c r="M753" s="5"/>
      <c r="N753" s="5"/>
      <c r="O753" s="5"/>
      <c r="P753" s="5"/>
      <c r="Q753" s="5"/>
      <c r="R753" s="5"/>
      <c r="S753" s="5"/>
      <c r="T753" s="5"/>
      <c r="U753" s="5"/>
      <c r="V753" s="5"/>
      <c r="W753" s="5"/>
      <c r="X753" s="5"/>
      <c r="Y753" s="5"/>
      <c r="Z753" s="5"/>
      <c r="AA753" s="5"/>
      <c r="AB753" s="5"/>
      <c r="AC753" s="5"/>
      <c r="AD753" s="5"/>
      <c r="AE753" s="5"/>
    </row>
    <row r="754" ht="15.75" customHeight="1">
      <c r="A754" s="5"/>
      <c r="B754" s="5"/>
      <c r="C754" s="5"/>
      <c r="D754" s="5"/>
      <c r="E754" s="5"/>
      <c r="F754" s="5"/>
      <c r="G754" s="5"/>
      <c r="H754" s="5"/>
      <c r="I754" s="5"/>
      <c r="J754" s="5"/>
      <c r="K754" s="5"/>
      <c r="L754" s="5"/>
      <c r="M754" s="5"/>
      <c r="N754" s="5"/>
      <c r="O754" s="5"/>
      <c r="P754" s="5"/>
      <c r="Q754" s="5"/>
      <c r="R754" s="5"/>
      <c r="S754" s="5"/>
      <c r="T754" s="5"/>
      <c r="U754" s="5"/>
      <c r="V754" s="5"/>
      <c r="W754" s="5"/>
      <c r="X754" s="5"/>
      <c r="Y754" s="5"/>
      <c r="Z754" s="5"/>
      <c r="AA754" s="5"/>
      <c r="AB754" s="5"/>
      <c r="AC754" s="5"/>
      <c r="AD754" s="5"/>
      <c r="AE754" s="5"/>
    </row>
    <row r="755" ht="15.75" customHeight="1">
      <c r="A755" s="5"/>
      <c r="B755" s="5"/>
      <c r="C755" s="5"/>
      <c r="D755" s="5"/>
      <c r="E755" s="5"/>
      <c r="F755" s="5"/>
      <c r="G755" s="5"/>
      <c r="H755" s="5"/>
      <c r="I755" s="5"/>
      <c r="J755" s="5"/>
      <c r="K755" s="5"/>
      <c r="L755" s="5"/>
      <c r="M755" s="5"/>
      <c r="N755" s="5"/>
      <c r="O755" s="5"/>
      <c r="P755" s="5"/>
      <c r="Q755" s="5"/>
      <c r="R755" s="5"/>
      <c r="S755" s="5"/>
      <c r="T755" s="5"/>
      <c r="U755" s="5"/>
      <c r="V755" s="5"/>
      <c r="W755" s="5"/>
      <c r="X755" s="5"/>
      <c r="Y755" s="5"/>
      <c r="Z755" s="5"/>
      <c r="AA755" s="5"/>
      <c r="AB755" s="5"/>
      <c r="AC755" s="5"/>
      <c r="AD755" s="5"/>
      <c r="AE755" s="5"/>
    </row>
    <row r="756" ht="15.75" customHeight="1">
      <c r="A756" s="5"/>
      <c r="B756" s="5"/>
      <c r="C756" s="5"/>
      <c r="D756" s="5"/>
      <c r="E756" s="5"/>
      <c r="F756" s="5"/>
      <c r="G756" s="5"/>
      <c r="H756" s="5"/>
      <c r="I756" s="5"/>
      <c r="J756" s="5"/>
      <c r="K756" s="5"/>
      <c r="L756" s="5"/>
      <c r="M756" s="5"/>
      <c r="N756" s="5"/>
      <c r="O756" s="5"/>
      <c r="P756" s="5"/>
      <c r="Q756" s="5"/>
      <c r="R756" s="5"/>
      <c r="S756" s="5"/>
      <c r="T756" s="5"/>
      <c r="U756" s="5"/>
      <c r="V756" s="5"/>
      <c r="W756" s="5"/>
      <c r="X756" s="5"/>
      <c r="Y756" s="5"/>
      <c r="Z756" s="5"/>
      <c r="AA756" s="5"/>
      <c r="AB756" s="5"/>
      <c r="AC756" s="5"/>
      <c r="AD756" s="5"/>
      <c r="AE756" s="5"/>
    </row>
    <row r="757" ht="15.75" customHeight="1">
      <c r="A757" s="5"/>
      <c r="B757" s="5"/>
      <c r="C757" s="5"/>
      <c r="D757" s="5"/>
      <c r="E757" s="5"/>
      <c r="F757" s="5"/>
      <c r="G757" s="5"/>
      <c r="H757" s="5"/>
      <c r="I757" s="5"/>
      <c r="J757" s="5"/>
      <c r="K757" s="5"/>
      <c r="L757" s="5"/>
      <c r="M757" s="5"/>
      <c r="N757" s="5"/>
      <c r="O757" s="5"/>
      <c r="P757" s="5"/>
      <c r="Q757" s="5"/>
      <c r="R757" s="5"/>
      <c r="S757" s="5"/>
      <c r="T757" s="5"/>
      <c r="U757" s="5"/>
      <c r="V757" s="5"/>
      <c r="W757" s="5"/>
      <c r="X757" s="5"/>
      <c r="Y757" s="5"/>
      <c r="Z757" s="5"/>
      <c r="AA757" s="5"/>
      <c r="AB757" s="5"/>
      <c r="AC757" s="5"/>
      <c r="AD757" s="5"/>
      <c r="AE757" s="5"/>
    </row>
    <row r="758" ht="15.75" customHeight="1">
      <c r="A758" s="5"/>
      <c r="B758" s="5"/>
      <c r="C758" s="5"/>
      <c r="D758" s="5"/>
      <c r="E758" s="5"/>
      <c r="F758" s="5"/>
      <c r="G758" s="5"/>
      <c r="H758" s="5"/>
      <c r="I758" s="5"/>
      <c r="J758" s="5"/>
      <c r="K758" s="5"/>
      <c r="L758" s="5"/>
      <c r="M758" s="5"/>
      <c r="N758" s="5"/>
      <c r="O758" s="5"/>
      <c r="P758" s="5"/>
      <c r="Q758" s="5"/>
      <c r="R758" s="5"/>
      <c r="S758" s="5"/>
      <c r="T758" s="5"/>
      <c r="U758" s="5"/>
      <c r="V758" s="5"/>
      <c r="W758" s="5"/>
      <c r="X758" s="5"/>
      <c r="Y758" s="5"/>
      <c r="Z758" s="5"/>
      <c r="AA758" s="5"/>
      <c r="AB758" s="5"/>
      <c r="AC758" s="5"/>
      <c r="AD758" s="5"/>
      <c r="AE758" s="5"/>
    </row>
    <row r="759" ht="15.75" customHeight="1">
      <c r="A759" s="5"/>
      <c r="B759" s="5"/>
      <c r="C759" s="5"/>
      <c r="D759" s="5"/>
      <c r="E759" s="5"/>
      <c r="F759" s="5"/>
      <c r="G759" s="5"/>
      <c r="H759" s="5"/>
      <c r="I759" s="5"/>
      <c r="J759" s="5"/>
      <c r="K759" s="5"/>
      <c r="L759" s="5"/>
      <c r="M759" s="5"/>
      <c r="N759" s="5"/>
      <c r="O759" s="5"/>
      <c r="P759" s="5"/>
      <c r="Q759" s="5"/>
      <c r="R759" s="5"/>
      <c r="S759" s="5"/>
      <c r="T759" s="5"/>
      <c r="U759" s="5"/>
      <c r="V759" s="5"/>
      <c r="W759" s="5"/>
      <c r="X759" s="5"/>
      <c r="Y759" s="5"/>
      <c r="Z759" s="5"/>
      <c r="AA759" s="5"/>
      <c r="AB759" s="5"/>
      <c r="AC759" s="5"/>
      <c r="AD759" s="5"/>
      <c r="AE759" s="5"/>
    </row>
    <row r="760" ht="15.75" customHeight="1">
      <c r="A760" s="5"/>
      <c r="B760" s="5"/>
      <c r="C760" s="5"/>
      <c r="D760" s="5"/>
      <c r="E760" s="5"/>
      <c r="F760" s="5"/>
      <c r="G760" s="5"/>
      <c r="H760" s="5"/>
      <c r="I760" s="5"/>
      <c r="J760" s="5"/>
      <c r="K760" s="5"/>
      <c r="L760" s="5"/>
      <c r="M760" s="5"/>
      <c r="N760" s="5"/>
      <c r="O760" s="5"/>
      <c r="P760" s="5"/>
      <c r="Q760" s="5"/>
      <c r="R760" s="5"/>
      <c r="S760" s="5"/>
      <c r="T760" s="5"/>
      <c r="U760" s="5"/>
      <c r="V760" s="5"/>
      <c r="W760" s="5"/>
      <c r="X760" s="5"/>
      <c r="Y760" s="5"/>
      <c r="Z760" s="5"/>
      <c r="AA760" s="5"/>
      <c r="AB760" s="5"/>
      <c r="AC760" s="5"/>
      <c r="AD760" s="5"/>
      <c r="AE760" s="5"/>
    </row>
    <row r="761" ht="15.75" customHeight="1">
      <c r="A761" s="5"/>
      <c r="B761" s="5"/>
      <c r="C761" s="5"/>
      <c r="D761" s="5"/>
      <c r="E761" s="5"/>
      <c r="F761" s="5"/>
      <c r="G761" s="5"/>
      <c r="H761" s="5"/>
      <c r="I761" s="5"/>
      <c r="J761" s="5"/>
      <c r="K761" s="5"/>
      <c r="L761" s="5"/>
      <c r="M761" s="5"/>
      <c r="N761" s="5"/>
      <c r="O761" s="5"/>
      <c r="P761" s="5"/>
      <c r="Q761" s="5"/>
      <c r="R761" s="5"/>
      <c r="S761" s="5"/>
      <c r="T761" s="5"/>
      <c r="U761" s="5"/>
      <c r="V761" s="5"/>
      <c r="W761" s="5"/>
      <c r="X761" s="5"/>
      <c r="Y761" s="5"/>
      <c r="Z761" s="5"/>
      <c r="AA761" s="5"/>
      <c r="AB761" s="5"/>
      <c r="AC761" s="5"/>
      <c r="AD761" s="5"/>
      <c r="AE761" s="5"/>
    </row>
    <row r="762" ht="15.75" customHeight="1">
      <c r="A762" s="5"/>
      <c r="B762" s="5"/>
      <c r="C762" s="5"/>
      <c r="D762" s="5"/>
      <c r="E762" s="5"/>
      <c r="F762" s="5"/>
      <c r="G762" s="5"/>
      <c r="H762" s="5"/>
      <c r="I762" s="5"/>
      <c r="J762" s="5"/>
      <c r="K762" s="5"/>
      <c r="L762" s="5"/>
      <c r="M762" s="5"/>
      <c r="N762" s="5"/>
      <c r="O762" s="5"/>
      <c r="P762" s="5"/>
      <c r="Q762" s="5"/>
      <c r="R762" s="5"/>
      <c r="S762" s="5"/>
      <c r="T762" s="5"/>
      <c r="U762" s="5"/>
      <c r="V762" s="5"/>
      <c r="W762" s="5"/>
      <c r="X762" s="5"/>
      <c r="Y762" s="5"/>
      <c r="Z762" s="5"/>
      <c r="AA762" s="5"/>
      <c r="AB762" s="5"/>
      <c r="AC762" s="5"/>
      <c r="AD762" s="5"/>
      <c r="AE762" s="5"/>
    </row>
    <row r="763" ht="15.75" customHeight="1">
      <c r="A763" s="5"/>
      <c r="B763" s="5"/>
      <c r="C763" s="5"/>
      <c r="D763" s="5"/>
      <c r="E763" s="5"/>
      <c r="F763" s="5"/>
      <c r="G763" s="5"/>
      <c r="H763" s="5"/>
      <c r="I763" s="5"/>
      <c r="J763" s="5"/>
      <c r="K763" s="5"/>
      <c r="L763" s="5"/>
      <c r="M763" s="5"/>
      <c r="N763" s="5"/>
      <c r="O763" s="5"/>
      <c r="P763" s="5"/>
      <c r="Q763" s="5"/>
      <c r="R763" s="5"/>
      <c r="S763" s="5"/>
      <c r="T763" s="5"/>
      <c r="U763" s="5"/>
      <c r="V763" s="5"/>
      <c r="W763" s="5"/>
      <c r="X763" s="5"/>
      <c r="Y763" s="5"/>
      <c r="Z763" s="5"/>
      <c r="AA763" s="5"/>
      <c r="AB763" s="5"/>
      <c r="AC763" s="5"/>
      <c r="AD763" s="5"/>
      <c r="AE763" s="5"/>
    </row>
    <row r="764" ht="15.75" customHeight="1">
      <c r="A764" s="5"/>
      <c r="B764" s="5"/>
      <c r="C764" s="5"/>
      <c r="D764" s="5"/>
      <c r="E764" s="5"/>
      <c r="F764" s="5"/>
      <c r="G764" s="5"/>
      <c r="H764" s="5"/>
      <c r="I764" s="5"/>
      <c r="J764" s="5"/>
      <c r="K764" s="5"/>
      <c r="L764" s="5"/>
      <c r="M764" s="5"/>
      <c r="N764" s="5"/>
      <c r="O764" s="5"/>
      <c r="P764" s="5"/>
      <c r="Q764" s="5"/>
      <c r="R764" s="5"/>
      <c r="S764" s="5"/>
      <c r="T764" s="5"/>
      <c r="U764" s="5"/>
      <c r="V764" s="5"/>
      <c r="W764" s="5"/>
      <c r="X764" s="5"/>
      <c r="Y764" s="5"/>
      <c r="Z764" s="5"/>
      <c r="AA764" s="5"/>
      <c r="AB764" s="5"/>
      <c r="AC764" s="5"/>
      <c r="AD764" s="5"/>
      <c r="AE764" s="5"/>
    </row>
    <row r="765" ht="15.75" customHeight="1">
      <c r="A765" s="5"/>
      <c r="B765" s="5"/>
      <c r="C765" s="5"/>
      <c r="D765" s="5"/>
      <c r="E765" s="5"/>
      <c r="F765" s="5"/>
      <c r="G765" s="5"/>
      <c r="H765" s="5"/>
      <c r="I765" s="5"/>
      <c r="J765" s="5"/>
      <c r="K765" s="5"/>
      <c r="L765" s="5"/>
      <c r="M765" s="5"/>
      <c r="N765" s="5"/>
      <c r="O765" s="5"/>
      <c r="P765" s="5"/>
      <c r="Q765" s="5"/>
      <c r="R765" s="5"/>
      <c r="S765" s="5"/>
      <c r="T765" s="5"/>
      <c r="U765" s="5"/>
      <c r="V765" s="5"/>
      <c r="W765" s="5"/>
      <c r="X765" s="5"/>
      <c r="Y765" s="5"/>
      <c r="Z765" s="5"/>
      <c r="AA765" s="5"/>
      <c r="AB765" s="5"/>
      <c r="AC765" s="5"/>
      <c r="AD765" s="5"/>
      <c r="AE765" s="5"/>
    </row>
    <row r="766" ht="15.75" customHeight="1">
      <c r="A766" s="5"/>
      <c r="B766" s="5"/>
      <c r="C766" s="5"/>
      <c r="D766" s="5"/>
      <c r="E766" s="5"/>
      <c r="F766" s="5"/>
      <c r="G766" s="5"/>
      <c r="H766" s="5"/>
      <c r="I766" s="5"/>
      <c r="J766" s="5"/>
      <c r="K766" s="5"/>
      <c r="L766" s="5"/>
      <c r="M766" s="5"/>
      <c r="N766" s="5"/>
      <c r="O766" s="5"/>
      <c r="P766" s="5"/>
      <c r="Q766" s="5"/>
      <c r="R766" s="5"/>
      <c r="S766" s="5"/>
      <c r="T766" s="5"/>
      <c r="U766" s="5"/>
      <c r="V766" s="5"/>
      <c r="W766" s="5"/>
      <c r="X766" s="5"/>
      <c r="Y766" s="5"/>
      <c r="Z766" s="5"/>
      <c r="AA766" s="5"/>
      <c r="AB766" s="5"/>
      <c r="AC766" s="5"/>
      <c r="AD766" s="5"/>
      <c r="AE766" s="5"/>
    </row>
    <row r="767" ht="15.75" customHeight="1">
      <c r="A767" s="5"/>
      <c r="B767" s="5"/>
      <c r="C767" s="5"/>
      <c r="D767" s="5"/>
      <c r="E767" s="5"/>
      <c r="F767" s="5"/>
      <c r="G767" s="5"/>
      <c r="H767" s="5"/>
      <c r="I767" s="5"/>
      <c r="J767" s="5"/>
      <c r="K767" s="5"/>
      <c r="L767" s="5"/>
      <c r="M767" s="5"/>
      <c r="N767" s="5"/>
      <c r="O767" s="5"/>
      <c r="P767" s="5"/>
      <c r="Q767" s="5"/>
      <c r="R767" s="5"/>
      <c r="S767" s="5"/>
      <c r="T767" s="5"/>
      <c r="U767" s="5"/>
      <c r="V767" s="5"/>
      <c r="W767" s="5"/>
      <c r="X767" s="5"/>
      <c r="Y767" s="5"/>
      <c r="Z767" s="5"/>
      <c r="AA767" s="5"/>
      <c r="AB767" s="5"/>
      <c r="AC767" s="5"/>
      <c r="AD767" s="5"/>
      <c r="AE767" s="5"/>
    </row>
    <row r="768" ht="15.75" customHeight="1">
      <c r="A768" s="5"/>
      <c r="B768" s="5"/>
      <c r="C768" s="5"/>
      <c r="D768" s="5"/>
      <c r="E768" s="5"/>
      <c r="F768" s="5"/>
      <c r="G768" s="5"/>
      <c r="H768" s="5"/>
      <c r="I768" s="5"/>
      <c r="J768" s="5"/>
      <c r="K768" s="5"/>
      <c r="L768" s="5"/>
      <c r="M768" s="5"/>
      <c r="N768" s="5"/>
      <c r="O768" s="5"/>
      <c r="P768" s="5"/>
      <c r="Q768" s="5"/>
      <c r="R768" s="5"/>
      <c r="S768" s="5"/>
      <c r="T768" s="5"/>
      <c r="U768" s="5"/>
      <c r="V768" s="5"/>
      <c r="W768" s="5"/>
      <c r="X768" s="5"/>
      <c r="Y768" s="5"/>
      <c r="Z768" s="5"/>
      <c r="AA768" s="5"/>
      <c r="AB768" s="5"/>
      <c r="AC768" s="5"/>
      <c r="AD768" s="5"/>
      <c r="AE768" s="5"/>
    </row>
    <row r="769" ht="15.75" customHeight="1">
      <c r="A769" s="5"/>
      <c r="B769" s="5"/>
      <c r="C769" s="5"/>
      <c r="D769" s="5"/>
      <c r="E769" s="5"/>
      <c r="F769" s="5"/>
      <c r="G769" s="5"/>
      <c r="H769" s="5"/>
      <c r="I769" s="5"/>
      <c r="J769" s="5"/>
      <c r="K769" s="5"/>
      <c r="L769" s="5"/>
      <c r="M769" s="5"/>
      <c r="N769" s="5"/>
      <c r="O769" s="5"/>
      <c r="P769" s="5"/>
      <c r="Q769" s="5"/>
      <c r="R769" s="5"/>
      <c r="S769" s="5"/>
      <c r="T769" s="5"/>
      <c r="U769" s="5"/>
      <c r="V769" s="5"/>
      <c r="W769" s="5"/>
      <c r="X769" s="5"/>
      <c r="Y769" s="5"/>
      <c r="Z769" s="5"/>
      <c r="AA769" s="5"/>
      <c r="AB769" s="5"/>
      <c r="AC769" s="5"/>
      <c r="AD769" s="5"/>
      <c r="AE769" s="5"/>
    </row>
    <row r="770" ht="15.75" customHeight="1">
      <c r="A770" s="5"/>
      <c r="B770" s="5"/>
      <c r="C770" s="5"/>
      <c r="D770" s="5"/>
      <c r="E770" s="5"/>
      <c r="F770" s="5"/>
      <c r="G770" s="5"/>
      <c r="H770" s="5"/>
      <c r="I770" s="5"/>
      <c r="J770" s="5"/>
      <c r="K770" s="5"/>
      <c r="L770" s="5"/>
      <c r="M770" s="5"/>
      <c r="N770" s="5"/>
      <c r="O770" s="5"/>
      <c r="P770" s="5"/>
      <c r="Q770" s="5"/>
      <c r="R770" s="5"/>
      <c r="S770" s="5"/>
      <c r="T770" s="5"/>
      <c r="U770" s="5"/>
      <c r="V770" s="5"/>
      <c r="W770" s="5"/>
      <c r="X770" s="5"/>
      <c r="Y770" s="5"/>
      <c r="Z770" s="5"/>
      <c r="AA770" s="5"/>
      <c r="AB770" s="5"/>
      <c r="AC770" s="5"/>
      <c r="AD770" s="5"/>
      <c r="AE770" s="5"/>
    </row>
    <row r="771" ht="15.75" customHeight="1">
      <c r="A771" s="5"/>
      <c r="B771" s="5"/>
      <c r="C771" s="5"/>
      <c r="D771" s="5"/>
      <c r="E771" s="5"/>
      <c r="F771" s="5"/>
      <c r="G771" s="5"/>
      <c r="H771" s="5"/>
      <c r="I771" s="5"/>
      <c r="J771" s="5"/>
      <c r="K771" s="5"/>
      <c r="L771" s="5"/>
      <c r="M771" s="5"/>
      <c r="N771" s="5"/>
      <c r="O771" s="5"/>
      <c r="P771" s="5"/>
      <c r="Q771" s="5"/>
      <c r="R771" s="5"/>
      <c r="S771" s="5"/>
      <c r="T771" s="5"/>
      <c r="U771" s="5"/>
      <c r="V771" s="5"/>
      <c r="W771" s="5"/>
      <c r="X771" s="5"/>
      <c r="Y771" s="5"/>
      <c r="Z771" s="5"/>
      <c r="AA771" s="5"/>
      <c r="AB771" s="5"/>
      <c r="AC771" s="5"/>
      <c r="AD771" s="5"/>
      <c r="AE771" s="5"/>
    </row>
    <row r="772" ht="15.75" customHeight="1">
      <c r="A772" s="5"/>
      <c r="B772" s="5"/>
      <c r="C772" s="5"/>
      <c r="D772" s="5"/>
      <c r="E772" s="5"/>
      <c r="F772" s="5"/>
      <c r="G772" s="5"/>
      <c r="H772" s="5"/>
      <c r="I772" s="5"/>
      <c r="J772" s="5"/>
      <c r="K772" s="5"/>
      <c r="L772" s="5"/>
      <c r="M772" s="5"/>
      <c r="N772" s="5"/>
      <c r="O772" s="5"/>
      <c r="P772" s="5"/>
      <c r="Q772" s="5"/>
      <c r="R772" s="5"/>
      <c r="S772" s="5"/>
      <c r="T772" s="5"/>
      <c r="U772" s="5"/>
      <c r="V772" s="5"/>
      <c r="W772" s="5"/>
      <c r="X772" s="5"/>
      <c r="Y772" s="5"/>
      <c r="Z772" s="5"/>
      <c r="AA772" s="5"/>
      <c r="AB772" s="5"/>
      <c r="AC772" s="5"/>
      <c r="AD772" s="5"/>
      <c r="AE772" s="5"/>
    </row>
    <row r="773" ht="15.75" customHeight="1">
      <c r="A773" s="5"/>
      <c r="B773" s="5"/>
      <c r="C773" s="5"/>
      <c r="D773" s="5"/>
      <c r="E773" s="5"/>
      <c r="F773" s="5"/>
      <c r="G773" s="5"/>
      <c r="H773" s="5"/>
      <c r="I773" s="5"/>
      <c r="J773" s="5"/>
      <c r="K773" s="5"/>
      <c r="L773" s="5"/>
      <c r="M773" s="5"/>
      <c r="N773" s="5"/>
      <c r="O773" s="5"/>
      <c r="P773" s="5"/>
      <c r="Q773" s="5"/>
      <c r="R773" s="5"/>
      <c r="S773" s="5"/>
      <c r="T773" s="5"/>
      <c r="U773" s="5"/>
      <c r="V773" s="5"/>
      <c r="W773" s="5"/>
      <c r="X773" s="5"/>
      <c r="Y773" s="5"/>
      <c r="Z773" s="5"/>
      <c r="AA773" s="5"/>
      <c r="AB773" s="5"/>
      <c r="AC773" s="5"/>
      <c r="AD773" s="5"/>
      <c r="AE773" s="5"/>
    </row>
    <row r="774" ht="15.75" customHeight="1">
      <c r="A774" s="5"/>
      <c r="B774" s="5"/>
      <c r="C774" s="5"/>
      <c r="D774" s="5"/>
      <c r="E774" s="5"/>
      <c r="F774" s="5"/>
      <c r="G774" s="5"/>
      <c r="H774" s="5"/>
      <c r="I774" s="5"/>
      <c r="J774" s="5"/>
      <c r="K774" s="5"/>
      <c r="L774" s="5"/>
      <c r="M774" s="5"/>
      <c r="N774" s="5"/>
      <c r="O774" s="5"/>
      <c r="P774" s="5"/>
      <c r="Q774" s="5"/>
      <c r="R774" s="5"/>
      <c r="S774" s="5"/>
      <c r="T774" s="5"/>
      <c r="U774" s="5"/>
      <c r="V774" s="5"/>
      <c r="W774" s="5"/>
      <c r="X774" s="5"/>
      <c r="Y774" s="5"/>
      <c r="Z774" s="5"/>
      <c r="AA774" s="5"/>
      <c r="AB774" s="5"/>
      <c r="AC774" s="5"/>
      <c r="AD774" s="5"/>
      <c r="AE774" s="5"/>
    </row>
    <row r="775" ht="15.75" customHeight="1">
      <c r="A775" s="5"/>
      <c r="B775" s="5"/>
      <c r="C775" s="5"/>
      <c r="D775" s="5"/>
      <c r="E775" s="5"/>
      <c r="F775" s="5"/>
      <c r="G775" s="5"/>
      <c r="H775" s="5"/>
      <c r="I775" s="5"/>
      <c r="J775" s="5"/>
      <c r="K775" s="5"/>
      <c r="L775" s="5"/>
      <c r="M775" s="5"/>
      <c r="N775" s="5"/>
      <c r="O775" s="5"/>
      <c r="P775" s="5"/>
      <c r="Q775" s="5"/>
      <c r="R775" s="5"/>
      <c r="S775" s="5"/>
      <c r="T775" s="5"/>
      <c r="U775" s="5"/>
      <c r="V775" s="5"/>
      <c r="W775" s="5"/>
      <c r="X775" s="5"/>
      <c r="Y775" s="5"/>
      <c r="Z775" s="5"/>
      <c r="AA775" s="5"/>
      <c r="AB775" s="5"/>
      <c r="AC775" s="5"/>
      <c r="AD775" s="5"/>
      <c r="AE775" s="5"/>
    </row>
    <row r="776" ht="15.75" customHeight="1">
      <c r="A776" s="5"/>
      <c r="B776" s="5"/>
      <c r="C776" s="5"/>
      <c r="D776" s="5"/>
      <c r="E776" s="5"/>
      <c r="F776" s="5"/>
      <c r="G776" s="5"/>
      <c r="H776" s="5"/>
      <c r="I776" s="5"/>
      <c r="J776" s="5"/>
      <c r="K776" s="5"/>
      <c r="L776" s="5"/>
      <c r="M776" s="5"/>
      <c r="N776" s="5"/>
      <c r="O776" s="5"/>
      <c r="P776" s="5"/>
      <c r="Q776" s="5"/>
      <c r="R776" s="5"/>
      <c r="S776" s="5"/>
      <c r="T776" s="5"/>
      <c r="U776" s="5"/>
      <c r="V776" s="5"/>
      <c r="W776" s="5"/>
      <c r="X776" s="5"/>
      <c r="Y776" s="5"/>
      <c r="Z776" s="5"/>
      <c r="AA776" s="5"/>
      <c r="AB776" s="5"/>
      <c r="AC776" s="5"/>
      <c r="AD776" s="5"/>
      <c r="AE776" s="5"/>
    </row>
    <row r="777" ht="15.75" customHeight="1">
      <c r="A777" s="5"/>
      <c r="B777" s="5"/>
      <c r="C777" s="5"/>
      <c r="D777" s="5"/>
      <c r="E777" s="5"/>
      <c r="F777" s="5"/>
      <c r="G777" s="5"/>
      <c r="H777" s="5"/>
      <c r="I777" s="5"/>
      <c r="J777" s="5"/>
      <c r="K777" s="5"/>
      <c r="L777" s="5"/>
      <c r="M777" s="5"/>
      <c r="N777" s="5"/>
      <c r="O777" s="5"/>
      <c r="P777" s="5"/>
      <c r="Q777" s="5"/>
      <c r="R777" s="5"/>
      <c r="S777" s="5"/>
      <c r="T777" s="5"/>
      <c r="U777" s="5"/>
      <c r="V777" s="5"/>
      <c r="W777" s="5"/>
      <c r="X777" s="5"/>
      <c r="Y777" s="5"/>
      <c r="Z777" s="5"/>
      <c r="AA777" s="5"/>
      <c r="AB777" s="5"/>
      <c r="AC777" s="5"/>
      <c r="AD777" s="5"/>
      <c r="AE777" s="5"/>
    </row>
    <row r="778" ht="15.75" customHeight="1">
      <c r="A778" s="5"/>
      <c r="B778" s="5"/>
      <c r="C778" s="5"/>
      <c r="D778" s="5"/>
      <c r="E778" s="5"/>
      <c r="F778" s="5"/>
      <c r="G778" s="5"/>
      <c r="H778" s="5"/>
      <c r="I778" s="5"/>
      <c r="J778" s="5"/>
      <c r="K778" s="5"/>
      <c r="L778" s="5"/>
      <c r="M778" s="5"/>
      <c r="N778" s="5"/>
      <c r="O778" s="5"/>
      <c r="P778" s="5"/>
      <c r="Q778" s="5"/>
      <c r="R778" s="5"/>
      <c r="S778" s="5"/>
      <c r="T778" s="5"/>
      <c r="U778" s="5"/>
      <c r="V778" s="5"/>
      <c r="W778" s="5"/>
      <c r="X778" s="5"/>
      <c r="Y778" s="5"/>
      <c r="Z778" s="5"/>
      <c r="AA778" s="5"/>
      <c r="AB778" s="5"/>
      <c r="AC778" s="5"/>
      <c r="AD778" s="5"/>
      <c r="AE778" s="5"/>
    </row>
    <row r="779" ht="15.75" customHeight="1">
      <c r="A779" s="5"/>
      <c r="B779" s="5"/>
      <c r="C779" s="5"/>
      <c r="D779" s="5"/>
      <c r="E779" s="5"/>
      <c r="F779" s="5"/>
      <c r="G779" s="5"/>
      <c r="H779" s="5"/>
      <c r="I779" s="5"/>
      <c r="J779" s="5"/>
      <c r="K779" s="5"/>
      <c r="L779" s="5"/>
      <c r="M779" s="5"/>
      <c r="N779" s="5"/>
      <c r="O779" s="5"/>
      <c r="P779" s="5"/>
      <c r="Q779" s="5"/>
      <c r="R779" s="5"/>
      <c r="S779" s="5"/>
      <c r="T779" s="5"/>
      <c r="U779" s="5"/>
      <c r="V779" s="5"/>
      <c r="W779" s="5"/>
      <c r="X779" s="5"/>
      <c r="Y779" s="5"/>
      <c r="Z779" s="5"/>
      <c r="AA779" s="5"/>
      <c r="AB779" s="5"/>
      <c r="AC779" s="5"/>
      <c r="AD779" s="5"/>
      <c r="AE779" s="5"/>
    </row>
    <row r="780" ht="15.75" customHeight="1">
      <c r="A780" s="5"/>
      <c r="B780" s="5"/>
      <c r="C780" s="5"/>
      <c r="D780" s="5"/>
      <c r="E780" s="5"/>
      <c r="F780" s="5"/>
      <c r="G780" s="5"/>
      <c r="H780" s="5"/>
      <c r="I780" s="5"/>
      <c r="J780" s="5"/>
      <c r="K780" s="5"/>
      <c r="L780" s="5"/>
      <c r="M780" s="5"/>
      <c r="N780" s="5"/>
      <c r="O780" s="5"/>
      <c r="P780" s="5"/>
      <c r="Q780" s="5"/>
      <c r="R780" s="5"/>
      <c r="S780" s="5"/>
      <c r="T780" s="5"/>
      <c r="U780" s="5"/>
      <c r="V780" s="5"/>
      <c r="W780" s="5"/>
      <c r="X780" s="5"/>
      <c r="Y780" s="5"/>
      <c r="Z780" s="5"/>
      <c r="AA780" s="5"/>
      <c r="AB780" s="5"/>
      <c r="AC780" s="5"/>
      <c r="AD780" s="5"/>
      <c r="AE780" s="5"/>
    </row>
    <row r="781" ht="15.75" customHeight="1">
      <c r="A781" s="5"/>
      <c r="B781" s="5"/>
      <c r="C781" s="5"/>
      <c r="D781" s="5"/>
      <c r="E781" s="5"/>
      <c r="F781" s="5"/>
      <c r="G781" s="5"/>
      <c r="H781" s="5"/>
      <c r="I781" s="5"/>
      <c r="J781" s="5"/>
      <c r="K781" s="5"/>
      <c r="L781" s="5"/>
      <c r="M781" s="5"/>
      <c r="N781" s="5"/>
      <c r="O781" s="5"/>
      <c r="P781" s="5"/>
      <c r="Q781" s="5"/>
      <c r="R781" s="5"/>
      <c r="S781" s="5"/>
      <c r="T781" s="5"/>
      <c r="U781" s="5"/>
      <c r="V781" s="5"/>
      <c r="W781" s="5"/>
      <c r="X781" s="5"/>
      <c r="Y781" s="5"/>
      <c r="Z781" s="5"/>
      <c r="AA781" s="5"/>
      <c r="AB781" s="5"/>
      <c r="AC781" s="5"/>
      <c r="AD781" s="5"/>
      <c r="AE781" s="5"/>
    </row>
    <row r="782" ht="15.75" customHeight="1">
      <c r="A782" s="5"/>
      <c r="B782" s="5"/>
      <c r="C782" s="5"/>
      <c r="D782" s="5"/>
      <c r="E782" s="5"/>
      <c r="F782" s="5"/>
      <c r="G782" s="5"/>
      <c r="H782" s="5"/>
      <c r="I782" s="5"/>
      <c r="J782" s="5"/>
      <c r="K782" s="5"/>
      <c r="L782" s="5"/>
      <c r="M782" s="5"/>
      <c r="N782" s="5"/>
      <c r="O782" s="5"/>
      <c r="P782" s="5"/>
      <c r="Q782" s="5"/>
      <c r="R782" s="5"/>
      <c r="S782" s="5"/>
      <c r="T782" s="5"/>
      <c r="U782" s="5"/>
      <c r="V782" s="5"/>
      <c r="W782" s="5"/>
      <c r="X782" s="5"/>
      <c r="Y782" s="5"/>
      <c r="Z782" s="5"/>
      <c r="AA782" s="5"/>
      <c r="AB782" s="5"/>
      <c r="AC782" s="5"/>
      <c r="AD782" s="5"/>
      <c r="AE782" s="5"/>
    </row>
    <row r="783" ht="15.75" customHeight="1">
      <c r="A783" s="5"/>
      <c r="B783" s="5"/>
      <c r="C783" s="5"/>
      <c r="D783" s="5"/>
      <c r="E783" s="5"/>
      <c r="F783" s="5"/>
      <c r="G783" s="5"/>
      <c r="H783" s="5"/>
      <c r="I783" s="5"/>
      <c r="J783" s="5"/>
      <c r="K783" s="5"/>
      <c r="L783" s="5"/>
      <c r="M783" s="5"/>
      <c r="N783" s="5"/>
      <c r="O783" s="5"/>
      <c r="P783" s="5"/>
      <c r="Q783" s="5"/>
      <c r="R783" s="5"/>
      <c r="S783" s="5"/>
      <c r="T783" s="5"/>
      <c r="U783" s="5"/>
      <c r="V783" s="5"/>
      <c r="W783" s="5"/>
      <c r="X783" s="5"/>
      <c r="Y783" s="5"/>
      <c r="Z783" s="5"/>
      <c r="AA783" s="5"/>
      <c r="AB783" s="5"/>
      <c r="AC783" s="5"/>
      <c r="AD783" s="5"/>
      <c r="AE783" s="5"/>
    </row>
    <row r="784" ht="15.75" customHeight="1">
      <c r="A784" s="5"/>
      <c r="B784" s="5"/>
      <c r="C784" s="5"/>
      <c r="D784" s="5"/>
      <c r="E784" s="5"/>
      <c r="F784" s="5"/>
      <c r="G784" s="5"/>
      <c r="H784" s="5"/>
      <c r="I784" s="5"/>
      <c r="J784" s="5"/>
      <c r="K784" s="5"/>
      <c r="L784" s="5"/>
      <c r="M784" s="5"/>
      <c r="N784" s="5"/>
      <c r="O784" s="5"/>
      <c r="P784" s="5"/>
      <c r="Q784" s="5"/>
      <c r="R784" s="5"/>
      <c r="S784" s="5"/>
      <c r="T784" s="5"/>
      <c r="U784" s="5"/>
      <c r="V784" s="5"/>
      <c r="W784" s="5"/>
      <c r="X784" s="5"/>
      <c r="Y784" s="5"/>
      <c r="Z784" s="5"/>
      <c r="AA784" s="5"/>
      <c r="AB784" s="5"/>
      <c r="AC784" s="5"/>
      <c r="AD784" s="5"/>
      <c r="AE784" s="5"/>
    </row>
    <row r="785" ht="15.75" customHeight="1">
      <c r="A785" s="5"/>
      <c r="B785" s="5"/>
      <c r="C785" s="5"/>
      <c r="D785" s="5"/>
      <c r="E785" s="5"/>
      <c r="F785" s="5"/>
      <c r="G785" s="5"/>
      <c r="H785" s="5"/>
      <c r="I785" s="5"/>
      <c r="J785" s="5"/>
      <c r="K785" s="5"/>
      <c r="L785" s="5"/>
      <c r="M785" s="5"/>
      <c r="N785" s="5"/>
      <c r="O785" s="5"/>
      <c r="P785" s="5"/>
      <c r="Q785" s="5"/>
      <c r="R785" s="5"/>
      <c r="S785" s="5"/>
      <c r="T785" s="5"/>
      <c r="U785" s="5"/>
      <c r="V785" s="5"/>
      <c r="W785" s="5"/>
      <c r="X785" s="5"/>
      <c r="Y785" s="5"/>
      <c r="Z785" s="5"/>
      <c r="AA785" s="5"/>
      <c r="AB785" s="5"/>
      <c r="AC785" s="5"/>
      <c r="AD785" s="5"/>
      <c r="AE785" s="5"/>
    </row>
    <row r="786" ht="15.75" customHeight="1">
      <c r="A786" s="5"/>
      <c r="B786" s="5"/>
      <c r="C786" s="5"/>
      <c r="D786" s="5"/>
      <c r="E786" s="5"/>
      <c r="F786" s="5"/>
      <c r="G786" s="5"/>
      <c r="H786" s="5"/>
      <c r="I786" s="5"/>
      <c r="J786" s="5"/>
      <c r="K786" s="5"/>
      <c r="L786" s="5"/>
      <c r="M786" s="5"/>
      <c r="N786" s="5"/>
      <c r="O786" s="5"/>
      <c r="P786" s="5"/>
      <c r="Q786" s="5"/>
      <c r="R786" s="5"/>
      <c r="S786" s="5"/>
      <c r="T786" s="5"/>
      <c r="U786" s="5"/>
      <c r="V786" s="5"/>
      <c r="W786" s="5"/>
      <c r="X786" s="5"/>
      <c r="Y786" s="5"/>
      <c r="Z786" s="5"/>
      <c r="AA786" s="5"/>
      <c r="AB786" s="5"/>
      <c r="AC786" s="5"/>
      <c r="AD786" s="5"/>
      <c r="AE786" s="5"/>
    </row>
    <row r="787" ht="15.75" customHeight="1">
      <c r="A787" s="5"/>
      <c r="B787" s="5"/>
      <c r="C787" s="5"/>
      <c r="D787" s="5"/>
      <c r="E787" s="5"/>
      <c r="F787" s="5"/>
      <c r="G787" s="5"/>
      <c r="H787" s="5"/>
      <c r="I787" s="5"/>
      <c r="J787" s="5"/>
      <c r="K787" s="5"/>
      <c r="L787" s="5"/>
      <c r="M787" s="5"/>
      <c r="N787" s="5"/>
      <c r="O787" s="5"/>
      <c r="P787" s="5"/>
      <c r="Q787" s="5"/>
      <c r="R787" s="5"/>
      <c r="S787" s="5"/>
      <c r="T787" s="5"/>
      <c r="U787" s="5"/>
      <c r="V787" s="5"/>
      <c r="W787" s="5"/>
      <c r="X787" s="5"/>
      <c r="Y787" s="5"/>
      <c r="Z787" s="5"/>
      <c r="AA787" s="5"/>
      <c r="AB787" s="5"/>
      <c r="AC787" s="5"/>
      <c r="AD787" s="5"/>
      <c r="AE787" s="5"/>
    </row>
    <row r="788" ht="15.75" customHeight="1">
      <c r="A788" s="5"/>
      <c r="B788" s="5"/>
      <c r="C788" s="5"/>
      <c r="D788" s="5"/>
      <c r="E788" s="5"/>
      <c r="F788" s="5"/>
      <c r="G788" s="5"/>
      <c r="H788" s="5"/>
      <c r="I788" s="5"/>
      <c r="J788" s="5"/>
      <c r="K788" s="5"/>
      <c r="L788" s="5"/>
      <c r="M788" s="5"/>
      <c r="N788" s="5"/>
      <c r="O788" s="5"/>
      <c r="P788" s="5"/>
      <c r="Q788" s="5"/>
      <c r="R788" s="5"/>
      <c r="S788" s="5"/>
      <c r="T788" s="5"/>
      <c r="U788" s="5"/>
      <c r="V788" s="5"/>
      <c r="W788" s="5"/>
      <c r="X788" s="5"/>
      <c r="Y788" s="5"/>
      <c r="Z788" s="5"/>
      <c r="AA788" s="5"/>
      <c r="AB788" s="5"/>
      <c r="AC788" s="5"/>
      <c r="AD788" s="5"/>
      <c r="AE788" s="5"/>
    </row>
    <row r="789" ht="15.75" customHeight="1">
      <c r="A789" s="5"/>
      <c r="B789" s="5"/>
      <c r="C789" s="5"/>
      <c r="D789" s="5"/>
      <c r="E789" s="5"/>
      <c r="F789" s="5"/>
      <c r="G789" s="5"/>
      <c r="H789" s="5"/>
      <c r="I789" s="5"/>
      <c r="J789" s="5"/>
      <c r="K789" s="5"/>
      <c r="L789" s="5"/>
      <c r="M789" s="5"/>
      <c r="N789" s="5"/>
      <c r="O789" s="5"/>
      <c r="P789" s="5"/>
      <c r="Q789" s="5"/>
      <c r="R789" s="5"/>
      <c r="S789" s="5"/>
      <c r="T789" s="5"/>
      <c r="U789" s="5"/>
      <c r="V789" s="5"/>
      <c r="W789" s="5"/>
      <c r="X789" s="5"/>
      <c r="Y789" s="5"/>
      <c r="Z789" s="5"/>
      <c r="AA789" s="5"/>
      <c r="AB789" s="5"/>
      <c r="AC789" s="5"/>
      <c r="AD789" s="5"/>
      <c r="AE789" s="5"/>
    </row>
    <row r="790" ht="15.75" customHeight="1">
      <c r="A790" s="5"/>
      <c r="B790" s="5"/>
      <c r="C790" s="5"/>
      <c r="D790" s="5"/>
      <c r="E790" s="5"/>
      <c r="F790" s="5"/>
      <c r="G790" s="5"/>
      <c r="H790" s="5"/>
      <c r="I790" s="5"/>
      <c r="J790" s="5"/>
      <c r="K790" s="5"/>
      <c r="L790" s="5"/>
      <c r="M790" s="5"/>
      <c r="N790" s="5"/>
      <c r="O790" s="5"/>
      <c r="P790" s="5"/>
      <c r="Q790" s="5"/>
      <c r="R790" s="5"/>
      <c r="S790" s="5"/>
      <c r="T790" s="5"/>
      <c r="U790" s="5"/>
      <c r="V790" s="5"/>
      <c r="W790" s="5"/>
      <c r="X790" s="5"/>
      <c r="Y790" s="5"/>
      <c r="Z790" s="5"/>
      <c r="AA790" s="5"/>
      <c r="AB790" s="5"/>
      <c r="AC790" s="5"/>
      <c r="AD790" s="5"/>
      <c r="AE790" s="5"/>
    </row>
    <row r="791" ht="15.75" customHeight="1">
      <c r="A791" s="5"/>
      <c r="B791" s="5"/>
      <c r="C791" s="5"/>
      <c r="D791" s="5"/>
      <c r="E791" s="5"/>
      <c r="F791" s="5"/>
      <c r="G791" s="5"/>
      <c r="H791" s="5"/>
      <c r="I791" s="5"/>
      <c r="J791" s="5"/>
      <c r="K791" s="5"/>
      <c r="L791" s="5"/>
      <c r="M791" s="5"/>
      <c r="N791" s="5"/>
      <c r="O791" s="5"/>
      <c r="P791" s="5"/>
      <c r="Q791" s="5"/>
      <c r="R791" s="5"/>
      <c r="S791" s="5"/>
      <c r="T791" s="5"/>
      <c r="U791" s="5"/>
      <c r="V791" s="5"/>
      <c r="W791" s="5"/>
      <c r="X791" s="5"/>
      <c r="Y791" s="5"/>
      <c r="Z791" s="5"/>
      <c r="AA791" s="5"/>
      <c r="AB791" s="5"/>
      <c r="AC791" s="5"/>
      <c r="AD791" s="5"/>
      <c r="AE791" s="5"/>
    </row>
    <row r="792" ht="15.75" customHeight="1">
      <c r="A792" s="5"/>
      <c r="B792" s="5"/>
      <c r="C792" s="5"/>
      <c r="D792" s="5"/>
      <c r="E792" s="5"/>
      <c r="F792" s="5"/>
      <c r="G792" s="5"/>
      <c r="H792" s="5"/>
      <c r="I792" s="5"/>
      <c r="J792" s="5"/>
      <c r="K792" s="5"/>
      <c r="L792" s="5"/>
      <c r="M792" s="5"/>
      <c r="N792" s="5"/>
      <c r="O792" s="5"/>
      <c r="P792" s="5"/>
      <c r="Q792" s="5"/>
      <c r="R792" s="5"/>
      <c r="S792" s="5"/>
      <c r="T792" s="5"/>
      <c r="U792" s="5"/>
      <c r="V792" s="5"/>
      <c r="W792" s="5"/>
      <c r="X792" s="5"/>
      <c r="Y792" s="5"/>
      <c r="Z792" s="5"/>
      <c r="AA792" s="5"/>
      <c r="AB792" s="5"/>
      <c r="AC792" s="5"/>
      <c r="AD792" s="5"/>
      <c r="AE792" s="5"/>
    </row>
    <row r="793" ht="15.75" customHeight="1">
      <c r="A793" s="5"/>
      <c r="B793" s="5"/>
      <c r="C793" s="5"/>
      <c r="D793" s="5"/>
      <c r="E793" s="5"/>
      <c r="F793" s="5"/>
      <c r="G793" s="5"/>
      <c r="H793" s="5"/>
      <c r="I793" s="5"/>
      <c r="J793" s="5"/>
      <c r="K793" s="5"/>
      <c r="L793" s="5"/>
      <c r="M793" s="5"/>
      <c r="N793" s="5"/>
      <c r="O793" s="5"/>
      <c r="P793" s="5"/>
      <c r="Q793" s="5"/>
      <c r="R793" s="5"/>
      <c r="S793" s="5"/>
      <c r="T793" s="5"/>
      <c r="U793" s="5"/>
      <c r="V793" s="5"/>
      <c r="W793" s="5"/>
      <c r="X793" s="5"/>
      <c r="Y793" s="5"/>
      <c r="Z793" s="5"/>
      <c r="AA793" s="5"/>
      <c r="AB793" s="5"/>
      <c r="AC793" s="5"/>
      <c r="AD793" s="5"/>
      <c r="AE793" s="5"/>
    </row>
    <row r="794" ht="15.75" customHeight="1">
      <c r="A794" s="5"/>
      <c r="B794" s="5"/>
      <c r="C794" s="5"/>
      <c r="D794" s="5"/>
      <c r="E794" s="5"/>
      <c r="F794" s="5"/>
      <c r="G794" s="5"/>
      <c r="H794" s="5"/>
      <c r="I794" s="5"/>
      <c r="J794" s="5"/>
      <c r="K794" s="5"/>
      <c r="L794" s="5"/>
      <c r="M794" s="5"/>
      <c r="N794" s="5"/>
      <c r="O794" s="5"/>
      <c r="P794" s="5"/>
      <c r="Q794" s="5"/>
      <c r="R794" s="5"/>
      <c r="S794" s="5"/>
      <c r="T794" s="5"/>
      <c r="U794" s="5"/>
      <c r="V794" s="5"/>
      <c r="W794" s="5"/>
      <c r="X794" s="5"/>
      <c r="Y794" s="5"/>
      <c r="Z794" s="5"/>
      <c r="AA794" s="5"/>
      <c r="AB794" s="5"/>
      <c r="AC794" s="5"/>
      <c r="AD794" s="5"/>
      <c r="AE794" s="5"/>
    </row>
    <row r="795" ht="15.75" customHeight="1">
      <c r="A795" s="5"/>
      <c r="B795" s="5"/>
      <c r="C795" s="5"/>
      <c r="D795" s="5"/>
      <c r="E795" s="5"/>
      <c r="F795" s="5"/>
      <c r="G795" s="5"/>
      <c r="H795" s="5"/>
      <c r="I795" s="5"/>
      <c r="J795" s="5"/>
      <c r="K795" s="5"/>
      <c r="L795" s="5"/>
      <c r="M795" s="5"/>
      <c r="N795" s="5"/>
      <c r="O795" s="5"/>
      <c r="P795" s="5"/>
      <c r="Q795" s="5"/>
      <c r="R795" s="5"/>
      <c r="S795" s="5"/>
      <c r="T795" s="5"/>
      <c r="U795" s="5"/>
      <c r="V795" s="5"/>
      <c r="W795" s="5"/>
      <c r="X795" s="5"/>
      <c r="Y795" s="5"/>
      <c r="Z795" s="5"/>
      <c r="AA795" s="5"/>
      <c r="AB795" s="5"/>
      <c r="AC795" s="5"/>
      <c r="AD795" s="5"/>
      <c r="AE795" s="5"/>
    </row>
    <row r="796" ht="15.75" customHeight="1">
      <c r="A796" s="5"/>
      <c r="B796" s="5"/>
      <c r="C796" s="5"/>
      <c r="D796" s="5"/>
      <c r="E796" s="5"/>
      <c r="F796" s="5"/>
      <c r="G796" s="5"/>
      <c r="H796" s="5"/>
      <c r="I796" s="5"/>
      <c r="J796" s="5"/>
      <c r="K796" s="5"/>
      <c r="L796" s="5"/>
      <c r="M796" s="5"/>
      <c r="N796" s="5"/>
      <c r="O796" s="5"/>
      <c r="P796" s="5"/>
      <c r="Q796" s="5"/>
      <c r="R796" s="5"/>
      <c r="S796" s="5"/>
      <c r="T796" s="5"/>
      <c r="U796" s="5"/>
      <c r="V796" s="5"/>
      <c r="W796" s="5"/>
      <c r="X796" s="5"/>
      <c r="Y796" s="5"/>
      <c r="Z796" s="5"/>
      <c r="AA796" s="5"/>
      <c r="AB796" s="5"/>
      <c r="AC796" s="5"/>
      <c r="AD796" s="5"/>
      <c r="AE796" s="5"/>
    </row>
    <row r="797" ht="15.75" customHeight="1">
      <c r="A797" s="5"/>
      <c r="B797" s="5"/>
      <c r="C797" s="5"/>
      <c r="D797" s="5"/>
      <c r="E797" s="5"/>
      <c r="F797" s="5"/>
      <c r="G797" s="5"/>
      <c r="H797" s="5"/>
      <c r="I797" s="5"/>
      <c r="J797" s="5"/>
      <c r="K797" s="5"/>
      <c r="L797" s="5"/>
      <c r="M797" s="5"/>
      <c r="N797" s="5"/>
      <c r="O797" s="5"/>
      <c r="P797" s="5"/>
      <c r="Q797" s="5"/>
      <c r="R797" s="5"/>
      <c r="S797" s="5"/>
      <c r="T797" s="5"/>
      <c r="U797" s="5"/>
      <c r="V797" s="5"/>
      <c r="W797" s="5"/>
      <c r="X797" s="5"/>
      <c r="Y797" s="5"/>
      <c r="Z797" s="5"/>
      <c r="AA797" s="5"/>
      <c r="AB797" s="5"/>
      <c r="AC797" s="5"/>
      <c r="AD797" s="5"/>
      <c r="AE797" s="5"/>
    </row>
    <row r="798" ht="15.75" customHeight="1">
      <c r="A798" s="5"/>
      <c r="B798" s="5"/>
      <c r="C798" s="5"/>
      <c r="D798" s="5"/>
      <c r="E798" s="5"/>
      <c r="F798" s="5"/>
      <c r="G798" s="5"/>
      <c r="H798" s="5"/>
      <c r="I798" s="5"/>
      <c r="J798" s="5"/>
      <c r="K798" s="5"/>
      <c r="L798" s="5"/>
      <c r="M798" s="5"/>
      <c r="N798" s="5"/>
      <c r="O798" s="5"/>
      <c r="P798" s="5"/>
      <c r="Q798" s="5"/>
      <c r="R798" s="5"/>
      <c r="S798" s="5"/>
      <c r="T798" s="5"/>
      <c r="U798" s="5"/>
      <c r="V798" s="5"/>
      <c r="W798" s="5"/>
      <c r="X798" s="5"/>
      <c r="Y798" s="5"/>
      <c r="Z798" s="5"/>
      <c r="AA798" s="5"/>
      <c r="AB798" s="5"/>
      <c r="AC798" s="5"/>
      <c r="AD798" s="5"/>
      <c r="AE798" s="5"/>
    </row>
    <row r="799" ht="15.75" customHeight="1">
      <c r="A799" s="5"/>
      <c r="B799" s="5"/>
      <c r="C799" s="5"/>
      <c r="D799" s="5"/>
      <c r="E799" s="5"/>
      <c r="F799" s="5"/>
      <c r="G799" s="5"/>
      <c r="H799" s="5"/>
      <c r="I799" s="5"/>
      <c r="J799" s="5"/>
      <c r="K799" s="5"/>
      <c r="L799" s="5"/>
      <c r="M799" s="5"/>
      <c r="N799" s="5"/>
      <c r="O799" s="5"/>
      <c r="P799" s="5"/>
      <c r="Q799" s="5"/>
      <c r="R799" s="5"/>
      <c r="S799" s="5"/>
      <c r="T799" s="5"/>
      <c r="U799" s="5"/>
      <c r="V799" s="5"/>
      <c r="W799" s="5"/>
      <c r="X799" s="5"/>
      <c r="Y799" s="5"/>
      <c r="Z799" s="5"/>
      <c r="AA799" s="5"/>
      <c r="AB799" s="5"/>
      <c r="AC799" s="5"/>
      <c r="AD799" s="5"/>
      <c r="AE799" s="5"/>
    </row>
    <row r="800" ht="15.75" customHeight="1">
      <c r="A800" s="5"/>
      <c r="B800" s="5"/>
      <c r="C800" s="5"/>
      <c r="D800" s="5"/>
      <c r="E800" s="5"/>
      <c r="F800" s="5"/>
      <c r="G800" s="5"/>
      <c r="H800" s="5"/>
      <c r="I800" s="5"/>
      <c r="J800" s="5"/>
      <c r="K800" s="5"/>
      <c r="L800" s="5"/>
      <c r="M800" s="5"/>
      <c r="N800" s="5"/>
      <c r="O800" s="5"/>
      <c r="P800" s="5"/>
      <c r="Q800" s="5"/>
      <c r="R800" s="5"/>
      <c r="S800" s="5"/>
      <c r="T800" s="5"/>
      <c r="U800" s="5"/>
      <c r="V800" s="5"/>
      <c r="W800" s="5"/>
      <c r="X800" s="5"/>
      <c r="Y800" s="5"/>
      <c r="Z800" s="5"/>
      <c r="AA800" s="5"/>
      <c r="AB800" s="5"/>
      <c r="AC800" s="5"/>
      <c r="AD800" s="5"/>
      <c r="AE800" s="5"/>
    </row>
    <row r="801" ht="15.75" customHeight="1">
      <c r="A801" s="5"/>
      <c r="B801" s="5"/>
      <c r="C801" s="5"/>
      <c r="D801" s="5"/>
      <c r="E801" s="5"/>
      <c r="F801" s="5"/>
      <c r="G801" s="5"/>
      <c r="H801" s="5"/>
      <c r="I801" s="5"/>
      <c r="J801" s="5"/>
      <c r="K801" s="5"/>
      <c r="L801" s="5"/>
      <c r="M801" s="5"/>
      <c r="N801" s="5"/>
      <c r="O801" s="5"/>
      <c r="P801" s="5"/>
      <c r="Q801" s="5"/>
      <c r="R801" s="5"/>
      <c r="S801" s="5"/>
      <c r="T801" s="5"/>
      <c r="U801" s="5"/>
      <c r="V801" s="5"/>
      <c r="W801" s="5"/>
      <c r="X801" s="5"/>
      <c r="Y801" s="5"/>
      <c r="Z801" s="5"/>
      <c r="AA801" s="5"/>
      <c r="AB801" s="5"/>
      <c r="AC801" s="5"/>
      <c r="AD801" s="5"/>
      <c r="AE801" s="5"/>
    </row>
    <row r="802" ht="15.75" customHeight="1">
      <c r="A802" s="5"/>
      <c r="B802" s="5"/>
      <c r="C802" s="5"/>
      <c r="D802" s="5"/>
      <c r="E802" s="5"/>
      <c r="F802" s="5"/>
      <c r="G802" s="5"/>
      <c r="H802" s="5"/>
      <c r="I802" s="5"/>
      <c r="J802" s="5"/>
      <c r="K802" s="5"/>
      <c r="L802" s="5"/>
      <c r="M802" s="5"/>
      <c r="N802" s="5"/>
      <c r="O802" s="5"/>
      <c r="P802" s="5"/>
      <c r="Q802" s="5"/>
      <c r="R802" s="5"/>
      <c r="S802" s="5"/>
      <c r="T802" s="5"/>
      <c r="U802" s="5"/>
      <c r="V802" s="5"/>
      <c r="W802" s="5"/>
      <c r="X802" s="5"/>
      <c r="Y802" s="5"/>
      <c r="Z802" s="5"/>
      <c r="AA802" s="5"/>
      <c r="AB802" s="5"/>
      <c r="AC802" s="5"/>
      <c r="AD802" s="5"/>
      <c r="AE802" s="5"/>
    </row>
    <row r="803" ht="15.75" customHeight="1">
      <c r="A803" s="5"/>
      <c r="B803" s="5"/>
      <c r="C803" s="5"/>
      <c r="D803" s="5"/>
      <c r="E803" s="5"/>
      <c r="F803" s="5"/>
      <c r="G803" s="5"/>
      <c r="H803" s="5"/>
      <c r="I803" s="5"/>
      <c r="J803" s="5"/>
      <c r="K803" s="5"/>
      <c r="L803" s="5"/>
      <c r="M803" s="5"/>
      <c r="N803" s="5"/>
      <c r="O803" s="5"/>
      <c r="P803" s="5"/>
      <c r="Q803" s="5"/>
      <c r="R803" s="5"/>
      <c r="S803" s="5"/>
      <c r="T803" s="5"/>
      <c r="U803" s="5"/>
      <c r="V803" s="5"/>
      <c r="W803" s="5"/>
      <c r="X803" s="5"/>
      <c r="Y803" s="5"/>
      <c r="Z803" s="5"/>
      <c r="AA803" s="5"/>
      <c r="AB803" s="5"/>
      <c r="AC803" s="5"/>
      <c r="AD803" s="5"/>
      <c r="AE803" s="5"/>
    </row>
    <row r="804" ht="15.75" customHeight="1">
      <c r="A804" s="5"/>
      <c r="B804" s="5"/>
      <c r="C804" s="5"/>
      <c r="D804" s="5"/>
      <c r="E804" s="5"/>
      <c r="F804" s="5"/>
      <c r="G804" s="5"/>
      <c r="H804" s="5"/>
      <c r="I804" s="5"/>
      <c r="J804" s="5"/>
      <c r="K804" s="5"/>
      <c r="L804" s="5"/>
      <c r="M804" s="5"/>
      <c r="N804" s="5"/>
      <c r="O804" s="5"/>
      <c r="P804" s="5"/>
      <c r="Q804" s="5"/>
      <c r="R804" s="5"/>
      <c r="S804" s="5"/>
      <c r="T804" s="5"/>
      <c r="U804" s="5"/>
      <c r="V804" s="5"/>
      <c r="W804" s="5"/>
      <c r="X804" s="5"/>
      <c r="Y804" s="5"/>
      <c r="Z804" s="5"/>
      <c r="AA804" s="5"/>
      <c r="AB804" s="5"/>
      <c r="AC804" s="5"/>
      <c r="AD804" s="5"/>
      <c r="AE804" s="5"/>
    </row>
    <row r="805" ht="15.75" customHeight="1">
      <c r="A805" s="5"/>
      <c r="B805" s="5"/>
      <c r="C805" s="5"/>
      <c r="D805" s="5"/>
      <c r="E805" s="5"/>
      <c r="F805" s="5"/>
      <c r="G805" s="5"/>
      <c r="H805" s="5"/>
      <c r="I805" s="5"/>
      <c r="J805" s="5"/>
      <c r="K805" s="5"/>
      <c r="L805" s="5"/>
      <c r="M805" s="5"/>
      <c r="N805" s="5"/>
      <c r="O805" s="5"/>
      <c r="P805" s="5"/>
      <c r="Q805" s="5"/>
      <c r="R805" s="5"/>
      <c r="S805" s="5"/>
      <c r="T805" s="5"/>
      <c r="U805" s="5"/>
      <c r="V805" s="5"/>
      <c r="W805" s="5"/>
      <c r="X805" s="5"/>
      <c r="Y805" s="5"/>
      <c r="Z805" s="5"/>
      <c r="AA805" s="5"/>
      <c r="AB805" s="5"/>
      <c r="AC805" s="5"/>
      <c r="AD805" s="5"/>
      <c r="AE805" s="5"/>
    </row>
    <row r="806" ht="15.75" customHeight="1">
      <c r="A806" s="5"/>
      <c r="B806" s="5"/>
      <c r="C806" s="5"/>
      <c r="D806" s="5"/>
      <c r="E806" s="5"/>
      <c r="F806" s="5"/>
      <c r="G806" s="5"/>
      <c r="H806" s="5"/>
      <c r="I806" s="5"/>
      <c r="J806" s="5"/>
      <c r="K806" s="5"/>
      <c r="L806" s="5"/>
      <c r="M806" s="5"/>
      <c r="N806" s="5"/>
      <c r="O806" s="5"/>
      <c r="P806" s="5"/>
      <c r="Q806" s="5"/>
      <c r="R806" s="5"/>
      <c r="S806" s="5"/>
      <c r="T806" s="5"/>
      <c r="U806" s="5"/>
      <c r="V806" s="5"/>
      <c r="W806" s="5"/>
      <c r="X806" s="5"/>
      <c r="Y806" s="5"/>
      <c r="Z806" s="5"/>
      <c r="AA806" s="5"/>
      <c r="AB806" s="5"/>
      <c r="AC806" s="5"/>
      <c r="AD806" s="5"/>
      <c r="AE806" s="5"/>
    </row>
    <row r="807" ht="15.75" customHeight="1">
      <c r="A807" s="5"/>
      <c r="B807" s="5"/>
      <c r="C807" s="5"/>
      <c r="D807" s="5"/>
      <c r="E807" s="5"/>
      <c r="F807" s="5"/>
      <c r="G807" s="5"/>
      <c r="H807" s="5"/>
      <c r="I807" s="5"/>
      <c r="J807" s="5"/>
      <c r="K807" s="5"/>
      <c r="L807" s="5"/>
      <c r="M807" s="5"/>
      <c r="N807" s="5"/>
      <c r="O807" s="5"/>
      <c r="P807" s="5"/>
      <c r="Q807" s="5"/>
      <c r="R807" s="5"/>
      <c r="S807" s="5"/>
      <c r="T807" s="5"/>
      <c r="U807" s="5"/>
      <c r="V807" s="5"/>
      <c r="W807" s="5"/>
      <c r="X807" s="5"/>
      <c r="Y807" s="5"/>
      <c r="Z807" s="5"/>
      <c r="AA807" s="5"/>
      <c r="AB807" s="5"/>
      <c r="AC807" s="5"/>
      <c r="AD807" s="5"/>
      <c r="AE807" s="5"/>
    </row>
    <row r="808" ht="15.75" customHeight="1">
      <c r="A808" s="5"/>
      <c r="B808" s="5"/>
      <c r="C808" s="5"/>
      <c r="D808" s="5"/>
      <c r="E808" s="5"/>
      <c r="F808" s="5"/>
      <c r="G808" s="5"/>
      <c r="H808" s="5"/>
      <c r="I808" s="5"/>
      <c r="J808" s="5"/>
      <c r="K808" s="5"/>
      <c r="L808" s="5"/>
      <c r="M808" s="5"/>
      <c r="N808" s="5"/>
      <c r="O808" s="5"/>
      <c r="P808" s="5"/>
      <c r="Q808" s="5"/>
      <c r="R808" s="5"/>
      <c r="S808" s="5"/>
      <c r="T808" s="5"/>
      <c r="U808" s="5"/>
      <c r="V808" s="5"/>
      <c r="W808" s="5"/>
      <c r="X808" s="5"/>
      <c r="Y808" s="5"/>
      <c r="Z808" s="5"/>
      <c r="AA808" s="5"/>
      <c r="AB808" s="5"/>
      <c r="AC808" s="5"/>
      <c r="AD808" s="5"/>
      <c r="AE808" s="5"/>
    </row>
    <row r="809" ht="15.75" customHeight="1">
      <c r="A809" s="5"/>
      <c r="B809" s="5"/>
      <c r="C809" s="5"/>
      <c r="D809" s="5"/>
      <c r="E809" s="5"/>
      <c r="F809" s="5"/>
      <c r="G809" s="5"/>
      <c r="H809" s="5"/>
      <c r="I809" s="5"/>
      <c r="J809" s="5"/>
      <c r="K809" s="5"/>
      <c r="L809" s="5"/>
      <c r="M809" s="5"/>
      <c r="N809" s="5"/>
      <c r="O809" s="5"/>
      <c r="P809" s="5"/>
      <c r="Q809" s="5"/>
      <c r="R809" s="5"/>
      <c r="S809" s="5"/>
      <c r="T809" s="5"/>
      <c r="U809" s="5"/>
      <c r="V809" s="5"/>
      <c r="W809" s="5"/>
      <c r="X809" s="5"/>
      <c r="Y809" s="5"/>
      <c r="Z809" s="5"/>
      <c r="AA809" s="5"/>
      <c r="AB809" s="5"/>
      <c r="AC809" s="5"/>
      <c r="AD809" s="5"/>
      <c r="AE809" s="5"/>
    </row>
    <row r="810" ht="15.75" customHeight="1">
      <c r="A810" s="5"/>
      <c r="B810" s="5"/>
      <c r="C810" s="5"/>
      <c r="D810" s="5"/>
      <c r="E810" s="5"/>
      <c r="F810" s="5"/>
      <c r="G810" s="5"/>
      <c r="H810" s="5"/>
      <c r="I810" s="5"/>
      <c r="J810" s="5"/>
      <c r="K810" s="5"/>
      <c r="L810" s="5"/>
      <c r="M810" s="5"/>
      <c r="N810" s="5"/>
      <c r="O810" s="5"/>
      <c r="P810" s="5"/>
      <c r="Q810" s="5"/>
      <c r="R810" s="5"/>
      <c r="S810" s="5"/>
      <c r="T810" s="5"/>
      <c r="U810" s="5"/>
      <c r="V810" s="5"/>
      <c r="W810" s="5"/>
      <c r="X810" s="5"/>
      <c r="Y810" s="5"/>
      <c r="Z810" s="5"/>
      <c r="AA810" s="5"/>
      <c r="AB810" s="5"/>
      <c r="AC810" s="5"/>
      <c r="AD810" s="5"/>
      <c r="AE810" s="5"/>
    </row>
    <row r="811" ht="15.75" customHeight="1">
      <c r="A811" s="5"/>
      <c r="B811" s="5"/>
      <c r="C811" s="5"/>
      <c r="D811" s="5"/>
      <c r="E811" s="5"/>
      <c r="F811" s="5"/>
      <c r="G811" s="5"/>
      <c r="H811" s="5"/>
      <c r="I811" s="5"/>
      <c r="J811" s="5"/>
      <c r="K811" s="5"/>
      <c r="L811" s="5"/>
      <c r="M811" s="5"/>
      <c r="N811" s="5"/>
      <c r="O811" s="5"/>
      <c r="P811" s="5"/>
      <c r="Q811" s="5"/>
      <c r="R811" s="5"/>
      <c r="S811" s="5"/>
      <c r="T811" s="5"/>
      <c r="U811" s="5"/>
      <c r="V811" s="5"/>
      <c r="W811" s="5"/>
      <c r="X811" s="5"/>
      <c r="Y811" s="5"/>
      <c r="Z811" s="5"/>
      <c r="AA811" s="5"/>
      <c r="AB811" s="5"/>
      <c r="AC811" s="5"/>
      <c r="AD811" s="5"/>
      <c r="AE811" s="5"/>
    </row>
    <row r="812" ht="15.75" customHeight="1">
      <c r="A812" s="5"/>
      <c r="B812" s="5"/>
      <c r="C812" s="5"/>
      <c r="D812" s="5"/>
      <c r="E812" s="5"/>
      <c r="F812" s="5"/>
      <c r="G812" s="5"/>
      <c r="H812" s="5"/>
      <c r="I812" s="5"/>
      <c r="J812" s="5"/>
      <c r="K812" s="5"/>
      <c r="L812" s="5"/>
      <c r="M812" s="5"/>
      <c r="N812" s="5"/>
      <c r="O812" s="5"/>
      <c r="P812" s="5"/>
      <c r="Q812" s="5"/>
      <c r="R812" s="5"/>
      <c r="S812" s="5"/>
      <c r="T812" s="5"/>
      <c r="U812" s="5"/>
      <c r="V812" s="5"/>
      <c r="W812" s="5"/>
      <c r="X812" s="5"/>
      <c r="Y812" s="5"/>
      <c r="Z812" s="5"/>
      <c r="AA812" s="5"/>
      <c r="AB812" s="5"/>
      <c r="AC812" s="5"/>
      <c r="AD812" s="5"/>
      <c r="AE812" s="5"/>
    </row>
    <row r="813" ht="15.75" customHeight="1">
      <c r="A813" s="5"/>
      <c r="B813" s="5"/>
      <c r="C813" s="5"/>
      <c r="D813" s="5"/>
      <c r="E813" s="5"/>
      <c r="F813" s="5"/>
      <c r="G813" s="5"/>
      <c r="H813" s="5"/>
      <c r="I813" s="5"/>
      <c r="J813" s="5"/>
      <c r="K813" s="5"/>
      <c r="L813" s="5"/>
      <c r="M813" s="5"/>
      <c r="N813" s="5"/>
      <c r="O813" s="5"/>
      <c r="P813" s="5"/>
      <c r="Q813" s="5"/>
      <c r="R813" s="5"/>
      <c r="S813" s="5"/>
      <c r="T813" s="5"/>
      <c r="U813" s="5"/>
      <c r="V813" s="5"/>
      <c r="W813" s="5"/>
      <c r="X813" s="5"/>
      <c r="Y813" s="5"/>
      <c r="Z813" s="5"/>
      <c r="AA813" s="5"/>
      <c r="AB813" s="5"/>
      <c r="AC813" s="5"/>
      <c r="AD813" s="5"/>
      <c r="AE813" s="5"/>
    </row>
    <row r="814" ht="15.75" customHeight="1">
      <c r="A814" s="5"/>
      <c r="B814" s="5"/>
      <c r="C814" s="5"/>
      <c r="D814" s="5"/>
      <c r="E814" s="5"/>
      <c r="F814" s="5"/>
      <c r="G814" s="5"/>
      <c r="H814" s="5"/>
      <c r="I814" s="5"/>
      <c r="J814" s="5"/>
      <c r="K814" s="5"/>
      <c r="L814" s="5"/>
      <c r="M814" s="5"/>
      <c r="N814" s="5"/>
      <c r="O814" s="5"/>
      <c r="P814" s="5"/>
      <c r="Q814" s="5"/>
      <c r="R814" s="5"/>
      <c r="S814" s="5"/>
      <c r="T814" s="5"/>
      <c r="U814" s="5"/>
      <c r="V814" s="5"/>
      <c r="W814" s="5"/>
      <c r="X814" s="5"/>
      <c r="Y814" s="5"/>
      <c r="Z814" s="5"/>
      <c r="AA814" s="5"/>
      <c r="AB814" s="5"/>
      <c r="AC814" s="5"/>
      <c r="AD814" s="5"/>
      <c r="AE814" s="5"/>
    </row>
    <row r="815" ht="15.75" customHeight="1">
      <c r="A815" s="5"/>
      <c r="B815" s="5"/>
      <c r="C815" s="5"/>
      <c r="D815" s="5"/>
      <c r="E815" s="5"/>
      <c r="F815" s="5"/>
      <c r="G815" s="5"/>
      <c r="H815" s="5"/>
      <c r="I815" s="5"/>
      <c r="J815" s="5"/>
      <c r="K815" s="5"/>
      <c r="L815" s="5"/>
      <c r="M815" s="5"/>
      <c r="N815" s="5"/>
      <c r="O815" s="5"/>
      <c r="P815" s="5"/>
      <c r="Q815" s="5"/>
      <c r="R815" s="5"/>
      <c r="S815" s="5"/>
      <c r="T815" s="5"/>
      <c r="U815" s="5"/>
      <c r="V815" s="5"/>
      <c r="W815" s="5"/>
      <c r="X815" s="5"/>
      <c r="Y815" s="5"/>
      <c r="Z815" s="5"/>
      <c r="AA815" s="5"/>
      <c r="AB815" s="5"/>
      <c r="AC815" s="5"/>
      <c r="AD815" s="5"/>
      <c r="AE815" s="5"/>
    </row>
    <row r="816" ht="15.75" customHeight="1">
      <c r="A816" s="5"/>
      <c r="B816" s="5"/>
      <c r="C816" s="5"/>
      <c r="D816" s="5"/>
      <c r="E816" s="5"/>
      <c r="F816" s="5"/>
      <c r="G816" s="5"/>
      <c r="H816" s="5"/>
      <c r="I816" s="5"/>
      <c r="J816" s="5"/>
      <c r="K816" s="5"/>
      <c r="L816" s="5"/>
      <c r="M816" s="5"/>
      <c r="N816" s="5"/>
      <c r="O816" s="5"/>
      <c r="P816" s="5"/>
      <c r="Q816" s="5"/>
      <c r="R816" s="5"/>
      <c r="S816" s="5"/>
      <c r="T816" s="5"/>
      <c r="U816" s="5"/>
      <c r="V816" s="5"/>
      <c r="W816" s="5"/>
      <c r="X816" s="5"/>
      <c r="Y816" s="5"/>
      <c r="Z816" s="5"/>
      <c r="AA816" s="5"/>
      <c r="AB816" s="5"/>
      <c r="AC816" s="5"/>
      <c r="AD816" s="5"/>
      <c r="AE816" s="5"/>
    </row>
    <row r="817" ht="15.75" customHeight="1">
      <c r="A817" s="5"/>
      <c r="B817" s="5"/>
      <c r="C817" s="5"/>
      <c r="D817" s="5"/>
      <c r="E817" s="5"/>
      <c r="F817" s="5"/>
      <c r="G817" s="5"/>
      <c r="H817" s="5"/>
      <c r="I817" s="5"/>
      <c r="J817" s="5"/>
      <c r="K817" s="5"/>
      <c r="L817" s="5"/>
      <c r="M817" s="5"/>
      <c r="N817" s="5"/>
      <c r="O817" s="5"/>
      <c r="P817" s="5"/>
      <c r="Q817" s="5"/>
      <c r="R817" s="5"/>
      <c r="S817" s="5"/>
      <c r="T817" s="5"/>
      <c r="U817" s="5"/>
      <c r="V817" s="5"/>
      <c r="W817" s="5"/>
      <c r="X817" s="5"/>
      <c r="Y817" s="5"/>
      <c r="Z817" s="5"/>
      <c r="AA817" s="5"/>
      <c r="AB817" s="5"/>
      <c r="AC817" s="5"/>
      <c r="AD817" s="5"/>
      <c r="AE817" s="5"/>
    </row>
    <row r="818" ht="15.75" customHeight="1">
      <c r="A818" s="5"/>
      <c r="B818" s="5"/>
      <c r="C818" s="5"/>
      <c r="D818" s="5"/>
      <c r="E818" s="5"/>
      <c r="F818" s="5"/>
      <c r="G818" s="5"/>
      <c r="H818" s="5"/>
      <c r="I818" s="5"/>
      <c r="J818" s="5"/>
      <c r="K818" s="5"/>
      <c r="L818" s="5"/>
      <c r="M818" s="5"/>
      <c r="N818" s="5"/>
      <c r="O818" s="5"/>
      <c r="P818" s="5"/>
      <c r="Q818" s="5"/>
      <c r="R818" s="5"/>
      <c r="S818" s="5"/>
      <c r="T818" s="5"/>
      <c r="U818" s="5"/>
      <c r="V818" s="5"/>
      <c r="W818" s="5"/>
      <c r="X818" s="5"/>
      <c r="Y818" s="5"/>
      <c r="Z818" s="5"/>
      <c r="AA818" s="5"/>
      <c r="AB818" s="5"/>
      <c r="AC818" s="5"/>
      <c r="AD818" s="5"/>
      <c r="AE818" s="5"/>
    </row>
    <row r="819" ht="15.75" customHeight="1">
      <c r="A819" s="5"/>
      <c r="B819" s="5"/>
      <c r="C819" s="5"/>
      <c r="D819" s="5"/>
      <c r="E819" s="5"/>
      <c r="F819" s="5"/>
      <c r="G819" s="5"/>
      <c r="H819" s="5"/>
      <c r="I819" s="5"/>
      <c r="J819" s="5"/>
      <c r="K819" s="5"/>
      <c r="L819" s="5"/>
      <c r="M819" s="5"/>
      <c r="N819" s="5"/>
      <c r="O819" s="5"/>
      <c r="P819" s="5"/>
      <c r="Q819" s="5"/>
      <c r="R819" s="5"/>
      <c r="S819" s="5"/>
      <c r="T819" s="5"/>
      <c r="U819" s="5"/>
      <c r="V819" s="5"/>
      <c r="W819" s="5"/>
      <c r="X819" s="5"/>
      <c r="Y819" s="5"/>
      <c r="Z819" s="5"/>
      <c r="AA819" s="5"/>
      <c r="AB819" s="5"/>
      <c r="AC819" s="5"/>
      <c r="AD819" s="5"/>
      <c r="AE819" s="5"/>
    </row>
    <row r="820" ht="15.75" customHeight="1">
      <c r="A820" s="5"/>
      <c r="B820" s="5"/>
      <c r="C820" s="5"/>
      <c r="D820" s="5"/>
      <c r="E820" s="5"/>
      <c r="F820" s="5"/>
      <c r="G820" s="5"/>
      <c r="H820" s="5"/>
      <c r="I820" s="5"/>
      <c r="J820" s="5"/>
      <c r="K820" s="5"/>
      <c r="L820" s="5"/>
      <c r="M820" s="5"/>
      <c r="N820" s="5"/>
      <c r="O820" s="5"/>
      <c r="P820" s="5"/>
      <c r="Q820" s="5"/>
      <c r="R820" s="5"/>
      <c r="S820" s="5"/>
      <c r="T820" s="5"/>
      <c r="U820" s="5"/>
      <c r="V820" s="5"/>
      <c r="W820" s="5"/>
      <c r="X820" s="5"/>
      <c r="Y820" s="5"/>
      <c r="Z820" s="5"/>
      <c r="AA820" s="5"/>
      <c r="AB820" s="5"/>
      <c r="AC820" s="5"/>
      <c r="AD820" s="5"/>
      <c r="AE820" s="5"/>
    </row>
    <row r="821" ht="15.75" customHeight="1">
      <c r="A821" s="5"/>
      <c r="B821" s="5"/>
      <c r="C821" s="5"/>
      <c r="D821" s="5"/>
      <c r="E821" s="5"/>
      <c r="F821" s="5"/>
      <c r="G821" s="5"/>
      <c r="H821" s="5"/>
      <c r="I821" s="5"/>
      <c r="J821" s="5"/>
      <c r="K821" s="5"/>
      <c r="L821" s="5"/>
      <c r="M821" s="5"/>
      <c r="N821" s="5"/>
      <c r="O821" s="5"/>
      <c r="P821" s="5"/>
      <c r="Q821" s="5"/>
      <c r="R821" s="5"/>
      <c r="S821" s="5"/>
      <c r="T821" s="5"/>
      <c r="U821" s="5"/>
      <c r="V821" s="5"/>
      <c r="W821" s="5"/>
      <c r="X821" s="5"/>
      <c r="Y821" s="5"/>
      <c r="Z821" s="5"/>
      <c r="AA821" s="5"/>
      <c r="AB821" s="5"/>
      <c r="AC821" s="5"/>
      <c r="AD821" s="5"/>
      <c r="AE821" s="5"/>
    </row>
    <row r="822" ht="15.75" customHeight="1">
      <c r="A822" s="5"/>
      <c r="B822" s="5"/>
      <c r="C822" s="5"/>
      <c r="D822" s="5"/>
      <c r="E822" s="5"/>
      <c r="F822" s="5"/>
      <c r="G822" s="5"/>
      <c r="H822" s="5"/>
      <c r="I822" s="5"/>
      <c r="J822" s="5"/>
      <c r="K822" s="5"/>
      <c r="L822" s="5"/>
      <c r="M822" s="5"/>
      <c r="N822" s="5"/>
      <c r="O822" s="5"/>
      <c r="P822" s="5"/>
      <c r="Q822" s="5"/>
      <c r="R822" s="5"/>
      <c r="S822" s="5"/>
      <c r="T822" s="5"/>
      <c r="U822" s="5"/>
      <c r="V822" s="5"/>
      <c r="W822" s="5"/>
      <c r="X822" s="5"/>
      <c r="Y822" s="5"/>
      <c r="Z822" s="5"/>
      <c r="AA822" s="5"/>
      <c r="AB822" s="5"/>
      <c r="AC822" s="5"/>
      <c r="AD822" s="5"/>
      <c r="AE822" s="5"/>
    </row>
    <row r="823" ht="15.75" customHeight="1">
      <c r="A823" s="5"/>
      <c r="B823" s="5"/>
      <c r="C823" s="5"/>
      <c r="D823" s="5"/>
      <c r="E823" s="5"/>
      <c r="F823" s="5"/>
      <c r="G823" s="5"/>
      <c r="H823" s="5"/>
      <c r="I823" s="5"/>
      <c r="J823" s="5"/>
      <c r="K823" s="5"/>
      <c r="L823" s="5"/>
      <c r="M823" s="5"/>
      <c r="N823" s="5"/>
      <c r="O823" s="5"/>
      <c r="P823" s="5"/>
      <c r="Q823" s="5"/>
      <c r="R823" s="5"/>
      <c r="S823" s="5"/>
      <c r="T823" s="5"/>
      <c r="U823" s="5"/>
      <c r="V823" s="5"/>
      <c r="W823" s="5"/>
      <c r="X823" s="5"/>
      <c r="Y823" s="5"/>
      <c r="Z823" s="5"/>
      <c r="AA823" s="5"/>
      <c r="AB823" s="5"/>
      <c r="AC823" s="5"/>
      <c r="AD823" s="5"/>
      <c r="AE823" s="5"/>
    </row>
    <row r="824" ht="15.75" customHeight="1">
      <c r="A824" s="5"/>
      <c r="B824" s="5"/>
      <c r="C824" s="5"/>
      <c r="D824" s="5"/>
      <c r="E824" s="5"/>
      <c r="F824" s="5"/>
      <c r="G824" s="5"/>
      <c r="H824" s="5"/>
      <c r="I824" s="5"/>
      <c r="J824" s="5"/>
      <c r="K824" s="5"/>
      <c r="L824" s="5"/>
      <c r="M824" s="5"/>
      <c r="N824" s="5"/>
      <c r="O824" s="5"/>
      <c r="P824" s="5"/>
      <c r="Q824" s="5"/>
      <c r="R824" s="5"/>
      <c r="S824" s="5"/>
      <c r="T824" s="5"/>
      <c r="U824" s="5"/>
      <c r="V824" s="5"/>
      <c r="W824" s="5"/>
      <c r="X824" s="5"/>
      <c r="Y824" s="5"/>
      <c r="Z824" s="5"/>
      <c r="AA824" s="5"/>
      <c r="AB824" s="5"/>
      <c r="AC824" s="5"/>
      <c r="AD824" s="5"/>
      <c r="AE824" s="5"/>
    </row>
    <row r="825" ht="15.75" customHeight="1">
      <c r="A825" s="5"/>
      <c r="B825" s="5"/>
      <c r="C825" s="5"/>
      <c r="D825" s="5"/>
      <c r="E825" s="5"/>
      <c r="F825" s="5"/>
      <c r="G825" s="5"/>
      <c r="H825" s="5"/>
      <c r="I825" s="5"/>
      <c r="J825" s="5"/>
      <c r="K825" s="5"/>
      <c r="L825" s="5"/>
      <c r="M825" s="5"/>
      <c r="N825" s="5"/>
      <c r="O825" s="5"/>
      <c r="P825" s="5"/>
      <c r="Q825" s="5"/>
      <c r="R825" s="5"/>
      <c r="S825" s="5"/>
      <c r="T825" s="5"/>
      <c r="U825" s="5"/>
      <c r="V825" s="5"/>
      <c r="W825" s="5"/>
      <c r="X825" s="5"/>
      <c r="Y825" s="5"/>
      <c r="Z825" s="5"/>
      <c r="AA825" s="5"/>
      <c r="AB825" s="5"/>
      <c r="AC825" s="5"/>
      <c r="AD825" s="5"/>
      <c r="AE825" s="5"/>
    </row>
    <row r="826" ht="15.75" customHeight="1">
      <c r="A826" s="5"/>
      <c r="B826" s="5"/>
      <c r="C826" s="5"/>
      <c r="D826" s="5"/>
      <c r="E826" s="5"/>
      <c r="F826" s="5"/>
      <c r="G826" s="5"/>
      <c r="H826" s="5"/>
      <c r="I826" s="5"/>
      <c r="J826" s="5"/>
      <c r="K826" s="5"/>
      <c r="L826" s="5"/>
      <c r="M826" s="5"/>
      <c r="N826" s="5"/>
      <c r="O826" s="5"/>
      <c r="P826" s="5"/>
      <c r="Q826" s="5"/>
      <c r="R826" s="5"/>
      <c r="S826" s="5"/>
      <c r="T826" s="5"/>
      <c r="U826" s="5"/>
      <c r="V826" s="5"/>
      <c r="W826" s="5"/>
      <c r="X826" s="5"/>
      <c r="Y826" s="5"/>
      <c r="Z826" s="5"/>
      <c r="AA826" s="5"/>
      <c r="AB826" s="5"/>
      <c r="AC826" s="5"/>
      <c r="AD826" s="5"/>
      <c r="AE826" s="5"/>
    </row>
    <row r="827" ht="15.75" customHeight="1">
      <c r="A827" s="5"/>
      <c r="B827" s="5"/>
      <c r="C827" s="5"/>
      <c r="D827" s="5"/>
      <c r="E827" s="5"/>
      <c r="F827" s="5"/>
      <c r="G827" s="5"/>
      <c r="H827" s="5"/>
      <c r="I827" s="5"/>
      <c r="J827" s="5"/>
      <c r="K827" s="5"/>
      <c r="L827" s="5"/>
      <c r="M827" s="5"/>
      <c r="N827" s="5"/>
      <c r="O827" s="5"/>
      <c r="P827" s="5"/>
      <c r="Q827" s="5"/>
      <c r="R827" s="5"/>
      <c r="S827" s="5"/>
      <c r="T827" s="5"/>
      <c r="U827" s="5"/>
      <c r="V827" s="5"/>
      <c r="W827" s="5"/>
      <c r="X827" s="5"/>
      <c r="Y827" s="5"/>
      <c r="Z827" s="5"/>
      <c r="AA827" s="5"/>
      <c r="AB827" s="5"/>
      <c r="AC827" s="5"/>
      <c r="AD827" s="5"/>
      <c r="AE827" s="5"/>
    </row>
    <row r="828" ht="15.75" customHeight="1">
      <c r="A828" s="5"/>
      <c r="B828" s="5"/>
      <c r="C828" s="5"/>
      <c r="D828" s="5"/>
      <c r="E828" s="5"/>
      <c r="F828" s="5"/>
      <c r="G828" s="5"/>
      <c r="H828" s="5"/>
      <c r="I828" s="5"/>
      <c r="J828" s="5"/>
      <c r="K828" s="5"/>
      <c r="L828" s="5"/>
      <c r="M828" s="5"/>
      <c r="N828" s="5"/>
      <c r="O828" s="5"/>
      <c r="P828" s="5"/>
      <c r="Q828" s="5"/>
      <c r="R828" s="5"/>
      <c r="S828" s="5"/>
      <c r="T828" s="5"/>
      <c r="U828" s="5"/>
      <c r="V828" s="5"/>
      <c r="W828" s="5"/>
      <c r="X828" s="5"/>
      <c r="Y828" s="5"/>
      <c r="Z828" s="5"/>
      <c r="AA828" s="5"/>
      <c r="AB828" s="5"/>
      <c r="AC828" s="5"/>
      <c r="AD828" s="5"/>
      <c r="AE828" s="5"/>
    </row>
    <row r="829" ht="15.75" customHeight="1">
      <c r="A829" s="5"/>
      <c r="B829" s="5"/>
      <c r="C829" s="5"/>
      <c r="D829" s="5"/>
      <c r="E829" s="5"/>
      <c r="F829" s="5"/>
      <c r="G829" s="5"/>
      <c r="H829" s="5"/>
      <c r="I829" s="5"/>
      <c r="J829" s="5"/>
      <c r="K829" s="5"/>
      <c r="L829" s="5"/>
      <c r="M829" s="5"/>
      <c r="N829" s="5"/>
      <c r="O829" s="5"/>
      <c r="P829" s="5"/>
      <c r="Q829" s="5"/>
      <c r="R829" s="5"/>
      <c r="S829" s="5"/>
      <c r="T829" s="5"/>
      <c r="U829" s="5"/>
      <c r="V829" s="5"/>
      <c r="W829" s="5"/>
      <c r="X829" s="5"/>
      <c r="Y829" s="5"/>
      <c r="Z829" s="5"/>
      <c r="AA829" s="5"/>
      <c r="AB829" s="5"/>
      <c r="AC829" s="5"/>
      <c r="AD829" s="5"/>
      <c r="AE829" s="5"/>
    </row>
    <row r="830" ht="15.75" customHeight="1">
      <c r="A830" s="5"/>
      <c r="B830" s="5"/>
      <c r="C830" s="5"/>
      <c r="D830" s="5"/>
      <c r="E830" s="5"/>
      <c r="F830" s="5"/>
      <c r="G830" s="5"/>
      <c r="H830" s="5"/>
      <c r="I830" s="5"/>
      <c r="J830" s="5"/>
      <c r="K830" s="5"/>
      <c r="L830" s="5"/>
      <c r="M830" s="5"/>
      <c r="N830" s="5"/>
      <c r="O830" s="5"/>
      <c r="P830" s="5"/>
      <c r="Q830" s="5"/>
      <c r="R830" s="5"/>
      <c r="S830" s="5"/>
      <c r="T830" s="5"/>
      <c r="U830" s="5"/>
      <c r="V830" s="5"/>
      <c r="W830" s="5"/>
      <c r="X830" s="5"/>
      <c r="Y830" s="5"/>
      <c r="Z830" s="5"/>
      <c r="AA830" s="5"/>
      <c r="AB830" s="5"/>
      <c r="AC830" s="5"/>
      <c r="AD830" s="5"/>
      <c r="AE830" s="5"/>
    </row>
    <row r="831" ht="15.75" customHeight="1">
      <c r="A831" s="5"/>
      <c r="B831" s="5"/>
      <c r="C831" s="5"/>
      <c r="D831" s="5"/>
      <c r="E831" s="5"/>
      <c r="F831" s="5"/>
      <c r="G831" s="5"/>
      <c r="H831" s="5"/>
      <c r="I831" s="5"/>
      <c r="J831" s="5"/>
      <c r="K831" s="5"/>
      <c r="L831" s="5"/>
      <c r="M831" s="5"/>
      <c r="N831" s="5"/>
      <c r="O831" s="5"/>
      <c r="P831" s="5"/>
      <c r="Q831" s="5"/>
      <c r="R831" s="5"/>
      <c r="S831" s="5"/>
      <c r="T831" s="5"/>
      <c r="U831" s="5"/>
      <c r="V831" s="5"/>
      <c r="W831" s="5"/>
      <c r="X831" s="5"/>
      <c r="Y831" s="5"/>
      <c r="Z831" s="5"/>
      <c r="AA831" s="5"/>
      <c r="AB831" s="5"/>
      <c r="AC831" s="5"/>
      <c r="AD831" s="5"/>
      <c r="AE831" s="5"/>
    </row>
    <row r="832" ht="15.75" customHeight="1">
      <c r="A832" s="5"/>
      <c r="B832" s="5"/>
      <c r="C832" s="5"/>
      <c r="D832" s="5"/>
      <c r="E832" s="5"/>
      <c r="F832" s="5"/>
      <c r="G832" s="5"/>
      <c r="H832" s="5"/>
      <c r="I832" s="5"/>
      <c r="J832" s="5"/>
      <c r="K832" s="5"/>
      <c r="L832" s="5"/>
      <c r="M832" s="5"/>
      <c r="N832" s="5"/>
      <c r="O832" s="5"/>
      <c r="P832" s="5"/>
      <c r="Q832" s="5"/>
      <c r="R832" s="5"/>
      <c r="S832" s="5"/>
      <c r="T832" s="5"/>
      <c r="U832" s="5"/>
      <c r="V832" s="5"/>
      <c r="W832" s="5"/>
      <c r="X832" s="5"/>
      <c r="Y832" s="5"/>
      <c r="Z832" s="5"/>
      <c r="AA832" s="5"/>
      <c r="AB832" s="5"/>
      <c r="AC832" s="5"/>
      <c r="AD832" s="5"/>
      <c r="AE832" s="5"/>
    </row>
    <row r="833" ht="15.75" customHeight="1">
      <c r="A833" s="5"/>
      <c r="B833" s="5"/>
      <c r="C833" s="5"/>
      <c r="D833" s="5"/>
      <c r="E833" s="5"/>
      <c r="F833" s="5"/>
      <c r="G833" s="5"/>
      <c r="H833" s="5"/>
      <c r="I833" s="5"/>
      <c r="J833" s="5"/>
      <c r="K833" s="5"/>
      <c r="L833" s="5"/>
      <c r="M833" s="5"/>
      <c r="N833" s="5"/>
      <c r="O833" s="5"/>
      <c r="P833" s="5"/>
      <c r="Q833" s="5"/>
      <c r="R833" s="5"/>
      <c r="S833" s="5"/>
      <c r="T833" s="5"/>
      <c r="U833" s="5"/>
      <c r="V833" s="5"/>
      <c r="W833" s="5"/>
      <c r="X833" s="5"/>
      <c r="Y833" s="5"/>
      <c r="Z833" s="5"/>
      <c r="AA833" s="5"/>
      <c r="AB833" s="5"/>
      <c r="AC833" s="5"/>
      <c r="AD833" s="5"/>
      <c r="AE833" s="5"/>
    </row>
    <row r="834" ht="15.75" customHeight="1">
      <c r="A834" s="5"/>
      <c r="B834" s="5"/>
      <c r="C834" s="5"/>
      <c r="D834" s="5"/>
      <c r="E834" s="5"/>
      <c r="F834" s="5"/>
      <c r="G834" s="5"/>
      <c r="H834" s="5"/>
      <c r="I834" s="5"/>
      <c r="J834" s="5"/>
      <c r="K834" s="5"/>
      <c r="L834" s="5"/>
      <c r="M834" s="5"/>
      <c r="N834" s="5"/>
      <c r="O834" s="5"/>
      <c r="P834" s="5"/>
      <c r="Q834" s="5"/>
      <c r="R834" s="5"/>
      <c r="S834" s="5"/>
      <c r="T834" s="5"/>
      <c r="U834" s="5"/>
      <c r="V834" s="5"/>
      <c r="W834" s="5"/>
      <c r="X834" s="5"/>
      <c r="Y834" s="5"/>
      <c r="Z834" s="5"/>
      <c r="AA834" s="5"/>
      <c r="AB834" s="5"/>
      <c r="AC834" s="5"/>
      <c r="AD834" s="5"/>
      <c r="AE834" s="5"/>
    </row>
    <row r="835" ht="15.75" customHeight="1">
      <c r="A835" s="5"/>
      <c r="B835" s="5"/>
      <c r="C835" s="5"/>
      <c r="D835" s="5"/>
      <c r="E835" s="5"/>
      <c r="F835" s="5"/>
      <c r="G835" s="5"/>
      <c r="H835" s="5"/>
      <c r="I835" s="5"/>
      <c r="J835" s="5"/>
      <c r="K835" s="5"/>
      <c r="L835" s="5"/>
      <c r="M835" s="5"/>
      <c r="N835" s="5"/>
      <c r="O835" s="5"/>
      <c r="P835" s="5"/>
      <c r="Q835" s="5"/>
      <c r="R835" s="5"/>
      <c r="S835" s="5"/>
      <c r="T835" s="5"/>
      <c r="U835" s="5"/>
      <c r="V835" s="5"/>
      <c r="W835" s="5"/>
      <c r="X835" s="5"/>
      <c r="Y835" s="5"/>
      <c r="Z835" s="5"/>
      <c r="AA835" s="5"/>
      <c r="AB835" s="5"/>
      <c r="AC835" s="5"/>
      <c r="AD835" s="5"/>
      <c r="AE835" s="5"/>
    </row>
    <row r="836" ht="15.75" customHeight="1">
      <c r="A836" s="5"/>
      <c r="B836" s="5"/>
      <c r="C836" s="5"/>
      <c r="D836" s="5"/>
      <c r="E836" s="5"/>
      <c r="F836" s="5"/>
      <c r="G836" s="5"/>
      <c r="H836" s="5"/>
      <c r="I836" s="5"/>
      <c r="J836" s="5"/>
      <c r="K836" s="5"/>
      <c r="L836" s="5"/>
      <c r="M836" s="5"/>
      <c r="N836" s="5"/>
      <c r="O836" s="5"/>
      <c r="P836" s="5"/>
      <c r="Q836" s="5"/>
      <c r="R836" s="5"/>
      <c r="S836" s="5"/>
      <c r="T836" s="5"/>
      <c r="U836" s="5"/>
      <c r="V836" s="5"/>
      <c r="W836" s="5"/>
      <c r="X836" s="5"/>
      <c r="Y836" s="5"/>
      <c r="Z836" s="5"/>
      <c r="AA836" s="5"/>
      <c r="AB836" s="5"/>
      <c r="AC836" s="5"/>
      <c r="AD836" s="5"/>
      <c r="AE836" s="5"/>
    </row>
    <row r="837" ht="15.75" customHeight="1">
      <c r="A837" s="5"/>
      <c r="B837" s="5"/>
      <c r="C837" s="5"/>
      <c r="D837" s="5"/>
      <c r="E837" s="5"/>
      <c r="F837" s="5"/>
      <c r="G837" s="5"/>
      <c r="H837" s="5"/>
      <c r="I837" s="5"/>
      <c r="J837" s="5"/>
      <c r="K837" s="5"/>
      <c r="L837" s="5"/>
      <c r="M837" s="5"/>
      <c r="N837" s="5"/>
      <c r="O837" s="5"/>
      <c r="P837" s="5"/>
      <c r="Q837" s="5"/>
      <c r="R837" s="5"/>
      <c r="S837" s="5"/>
      <c r="T837" s="5"/>
      <c r="U837" s="5"/>
      <c r="V837" s="5"/>
      <c r="W837" s="5"/>
      <c r="X837" s="5"/>
      <c r="Y837" s="5"/>
      <c r="Z837" s="5"/>
      <c r="AA837" s="5"/>
      <c r="AB837" s="5"/>
      <c r="AC837" s="5"/>
      <c r="AD837" s="5"/>
      <c r="AE837" s="5"/>
    </row>
    <row r="838" ht="15.75" customHeight="1">
      <c r="A838" s="5"/>
      <c r="B838" s="5"/>
      <c r="C838" s="5"/>
      <c r="D838" s="5"/>
      <c r="E838" s="5"/>
      <c r="F838" s="5"/>
      <c r="G838" s="5"/>
      <c r="H838" s="5"/>
      <c r="I838" s="5"/>
      <c r="J838" s="5"/>
      <c r="K838" s="5"/>
      <c r="L838" s="5"/>
      <c r="M838" s="5"/>
      <c r="N838" s="5"/>
      <c r="O838" s="5"/>
      <c r="P838" s="5"/>
      <c r="Q838" s="5"/>
      <c r="R838" s="5"/>
      <c r="S838" s="5"/>
      <c r="T838" s="5"/>
      <c r="U838" s="5"/>
      <c r="V838" s="5"/>
      <c r="W838" s="5"/>
      <c r="X838" s="5"/>
      <c r="Y838" s="5"/>
      <c r="Z838" s="5"/>
      <c r="AA838" s="5"/>
      <c r="AB838" s="5"/>
      <c r="AC838" s="5"/>
      <c r="AD838" s="5"/>
      <c r="AE838" s="5"/>
    </row>
    <row r="839" ht="15.75" customHeight="1">
      <c r="A839" s="5"/>
      <c r="B839" s="5"/>
      <c r="C839" s="5"/>
      <c r="D839" s="5"/>
      <c r="E839" s="5"/>
      <c r="F839" s="5"/>
      <c r="G839" s="5"/>
      <c r="H839" s="5"/>
      <c r="I839" s="5"/>
      <c r="J839" s="5"/>
      <c r="K839" s="5"/>
      <c r="L839" s="5"/>
      <c r="M839" s="5"/>
      <c r="N839" s="5"/>
      <c r="O839" s="5"/>
      <c r="P839" s="5"/>
      <c r="Q839" s="5"/>
      <c r="R839" s="5"/>
      <c r="S839" s="5"/>
      <c r="T839" s="5"/>
      <c r="U839" s="5"/>
      <c r="V839" s="5"/>
      <c r="W839" s="5"/>
      <c r="X839" s="5"/>
      <c r="Y839" s="5"/>
      <c r="Z839" s="5"/>
      <c r="AA839" s="5"/>
      <c r="AB839" s="5"/>
      <c r="AC839" s="5"/>
      <c r="AD839" s="5"/>
      <c r="AE839" s="5"/>
    </row>
    <row r="840" ht="15.75" customHeight="1">
      <c r="A840" s="5"/>
      <c r="B840" s="5"/>
      <c r="C840" s="5"/>
      <c r="D840" s="5"/>
      <c r="E840" s="5"/>
      <c r="F840" s="5"/>
      <c r="G840" s="5"/>
      <c r="H840" s="5"/>
      <c r="I840" s="5"/>
      <c r="J840" s="5"/>
      <c r="K840" s="5"/>
      <c r="L840" s="5"/>
      <c r="M840" s="5"/>
      <c r="N840" s="5"/>
      <c r="O840" s="5"/>
      <c r="P840" s="5"/>
      <c r="Q840" s="5"/>
      <c r="R840" s="5"/>
      <c r="S840" s="5"/>
      <c r="T840" s="5"/>
      <c r="U840" s="5"/>
      <c r="V840" s="5"/>
      <c r="W840" s="5"/>
      <c r="X840" s="5"/>
      <c r="Y840" s="5"/>
      <c r="Z840" s="5"/>
      <c r="AA840" s="5"/>
      <c r="AB840" s="5"/>
      <c r="AC840" s="5"/>
      <c r="AD840" s="5"/>
      <c r="AE840" s="5"/>
    </row>
    <row r="841" ht="15.75" customHeight="1">
      <c r="A841" s="5"/>
      <c r="B841" s="5"/>
      <c r="C841" s="5"/>
      <c r="D841" s="5"/>
      <c r="E841" s="5"/>
      <c r="F841" s="5"/>
      <c r="G841" s="5"/>
      <c r="H841" s="5"/>
      <c r="I841" s="5"/>
      <c r="J841" s="5"/>
      <c r="K841" s="5"/>
      <c r="L841" s="5"/>
      <c r="M841" s="5"/>
      <c r="N841" s="5"/>
      <c r="O841" s="5"/>
      <c r="P841" s="5"/>
      <c r="Q841" s="5"/>
      <c r="R841" s="5"/>
      <c r="S841" s="5"/>
      <c r="T841" s="5"/>
      <c r="U841" s="5"/>
      <c r="V841" s="5"/>
      <c r="W841" s="5"/>
      <c r="X841" s="5"/>
      <c r="Y841" s="5"/>
      <c r="Z841" s="5"/>
      <c r="AA841" s="5"/>
      <c r="AB841" s="5"/>
      <c r="AC841" s="5"/>
      <c r="AD841" s="5"/>
      <c r="AE841" s="5"/>
    </row>
    <row r="842" ht="15.75" customHeight="1">
      <c r="A842" s="5"/>
      <c r="B842" s="5"/>
      <c r="C842" s="5"/>
      <c r="D842" s="5"/>
      <c r="E842" s="5"/>
      <c r="F842" s="5"/>
      <c r="G842" s="5"/>
      <c r="H842" s="5"/>
      <c r="I842" s="5"/>
      <c r="J842" s="5"/>
      <c r="K842" s="5"/>
      <c r="L842" s="5"/>
      <c r="M842" s="5"/>
      <c r="N842" s="5"/>
      <c r="O842" s="5"/>
      <c r="P842" s="5"/>
      <c r="Q842" s="5"/>
      <c r="R842" s="5"/>
      <c r="S842" s="5"/>
      <c r="T842" s="5"/>
      <c r="U842" s="5"/>
      <c r="V842" s="5"/>
      <c r="W842" s="5"/>
      <c r="X842" s="5"/>
      <c r="Y842" s="5"/>
      <c r="Z842" s="5"/>
      <c r="AA842" s="5"/>
      <c r="AB842" s="5"/>
      <c r="AC842" s="5"/>
      <c r="AD842" s="5"/>
      <c r="AE842" s="5"/>
    </row>
    <row r="843" ht="15.75" customHeight="1">
      <c r="A843" s="5"/>
      <c r="B843" s="5"/>
      <c r="C843" s="5"/>
      <c r="D843" s="5"/>
      <c r="E843" s="5"/>
      <c r="F843" s="5"/>
      <c r="G843" s="5"/>
      <c r="H843" s="5"/>
      <c r="I843" s="5"/>
      <c r="J843" s="5"/>
      <c r="K843" s="5"/>
      <c r="L843" s="5"/>
      <c r="M843" s="5"/>
      <c r="N843" s="5"/>
      <c r="O843" s="5"/>
      <c r="P843" s="5"/>
      <c r="Q843" s="5"/>
      <c r="R843" s="5"/>
      <c r="S843" s="5"/>
      <c r="T843" s="5"/>
      <c r="U843" s="5"/>
      <c r="V843" s="5"/>
      <c r="W843" s="5"/>
      <c r="X843" s="5"/>
      <c r="Y843" s="5"/>
      <c r="Z843" s="5"/>
      <c r="AA843" s="5"/>
      <c r="AB843" s="5"/>
      <c r="AC843" s="5"/>
      <c r="AD843" s="5"/>
      <c r="AE843" s="5"/>
    </row>
    <row r="844" ht="15.75" customHeight="1">
      <c r="A844" s="5"/>
      <c r="B844" s="5"/>
      <c r="C844" s="5"/>
      <c r="D844" s="5"/>
      <c r="E844" s="5"/>
      <c r="F844" s="5"/>
      <c r="G844" s="5"/>
      <c r="H844" s="5"/>
      <c r="I844" s="5"/>
      <c r="J844" s="5"/>
      <c r="K844" s="5"/>
      <c r="L844" s="5"/>
      <c r="M844" s="5"/>
      <c r="N844" s="5"/>
      <c r="O844" s="5"/>
      <c r="P844" s="5"/>
      <c r="Q844" s="5"/>
      <c r="R844" s="5"/>
      <c r="S844" s="5"/>
      <c r="T844" s="5"/>
      <c r="U844" s="5"/>
      <c r="V844" s="5"/>
      <c r="W844" s="5"/>
      <c r="X844" s="5"/>
      <c r="Y844" s="5"/>
      <c r="Z844" s="5"/>
      <c r="AA844" s="5"/>
      <c r="AB844" s="5"/>
      <c r="AC844" s="5"/>
      <c r="AD844" s="5"/>
      <c r="AE844" s="5"/>
    </row>
    <row r="845" ht="15.75" customHeight="1">
      <c r="A845" s="5"/>
      <c r="B845" s="5"/>
      <c r="C845" s="5"/>
      <c r="D845" s="5"/>
      <c r="E845" s="5"/>
      <c r="F845" s="5"/>
      <c r="G845" s="5"/>
      <c r="H845" s="5"/>
      <c r="I845" s="5"/>
      <c r="J845" s="5"/>
      <c r="K845" s="5"/>
      <c r="L845" s="5"/>
      <c r="M845" s="5"/>
      <c r="N845" s="5"/>
      <c r="O845" s="5"/>
      <c r="P845" s="5"/>
      <c r="Q845" s="5"/>
      <c r="R845" s="5"/>
      <c r="S845" s="5"/>
      <c r="T845" s="5"/>
      <c r="U845" s="5"/>
      <c r="V845" s="5"/>
      <c r="W845" s="5"/>
      <c r="X845" s="5"/>
      <c r="Y845" s="5"/>
      <c r="Z845" s="5"/>
      <c r="AA845" s="5"/>
      <c r="AB845" s="5"/>
      <c r="AC845" s="5"/>
      <c r="AD845" s="5"/>
      <c r="AE845" s="5"/>
    </row>
    <row r="846" ht="15.75" customHeight="1">
      <c r="A846" s="5"/>
      <c r="B846" s="5"/>
      <c r="C846" s="5"/>
      <c r="D846" s="5"/>
      <c r="E846" s="5"/>
      <c r="F846" s="5"/>
      <c r="G846" s="5"/>
      <c r="H846" s="5"/>
      <c r="I846" s="5"/>
      <c r="J846" s="5"/>
      <c r="K846" s="5"/>
      <c r="L846" s="5"/>
      <c r="M846" s="5"/>
      <c r="N846" s="5"/>
      <c r="O846" s="5"/>
      <c r="P846" s="5"/>
      <c r="Q846" s="5"/>
      <c r="R846" s="5"/>
      <c r="S846" s="5"/>
      <c r="T846" s="5"/>
      <c r="U846" s="5"/>
      <c r="V846" s="5"/>
      <c r="W846" s="5"/>
      <c r="X846" s="5"/>
      <c r="Y846" s="5"/>
      <c r="Z846" s="5"/>
      <c r="AA846" s="5"/>
      <c r="AB846" s="5"/>
      <c r="AC846" s="5"/>
      <c r="AD846" s="5"/>
      <c r="AE846" s="5"/>
    </row>
    <row r="847" ht="15.75" customHeight="1">
      <c r="A847" s="5"/>
      <c r="B847" s="5"/>
      <c r="C847" s="5"/>
      <c r="D847" s="5"/>
      <c r="E847" s="5"/>
      <c r="F847" s="5"/>
      <c r="G847" s="5"/>
      <c r="H847" s="5"/>
      <c r="I847" s="5"/>
      <c r="J847" s="5"/>
      <c r="K847" s="5"/>
      <c r="L847" s="5"/>
      <c r="M847" s="5"/>
      <c r="N847" s="5"/>
      <c r="O847" s="5"/>
      <c r="P847" s="5"/>
      <c r="Q847" s="5"/>
      <c r="R847" s="5"/>
      <c r="S847" s="5"/>
      <c r="T847" s="5"/>
      <c r="U847" s="5"/>
      <c r="V847" s="5"/>
      <c r="W847" s="5"/>
      <c r="X847" s="5"/>
      <c r="Y847" s="5"/>
      <c r="Z847" s="5"/>
      <c r="AA847" s="5"/>
      <c r="AB847" s="5"/>
      <c r="AC847" s="5"/>
      <c r="AD847" s="5"/>
      <c r="AE847" s="5"/>
    </row>
    <row r="848" ht="15.75" customHeight="1">
      <c r="A848" s="5"/>
      <c r="B848" s="5"/>
      <c r="C848" s="5"/>
      <c r="D848" s="5"/>
      <c r="E848" s="5"/>
      <c r="F848" s="5"/>
      <c r="G848" s="5"/>
      <c r="H848" s="5"/>
      <c r="I848" s="5"/>
      <c r="J848" s="5"/>
      <c r="K848" s="5"/>
      <c r="L848" s="5"/>
      <c r="M848" s="5"/>
      <c r="N848" s="5"/>
      <c r="O848" s="5"/>
      <c r="P848" s="5"/>
      <c r="Q848" s="5"/>
      <c r="R848" s="5"/>
      <c r="S848" s="5"/>
      <c r="T848" s="5"/>
      <c r="U848" s="5"/>
      <c r="V848" s="5"/>
      <c r="W848" s="5"/>
      <c r="X848" s="5"/>
      <c r="Y848" s="5"/>
      <c r="Z848" s="5"/>
      <c r="AA848" s="5"/>
      <c r="AB848" s="5"/>
      <c r="AC848" s="5"/>
      <c r="AD848" s="5"/>
      <c r="AE848" s="5"/>
    </row>
    <row r="849" ht="15.75" customHeight="1">
      <c r="A849" s="5"/>
      <c r="B849" s="5"/>
      <c r="C849" s="5"/>
      <c r="D849" s="5"/>
      <c r="E849" s="5"/>
      <c r="F849" s="5"/>
      <c r="G849" s="5"/>
      <c r="H849" s="5"/>
      <c r="I849" s="5"/>
      <c r="J849" s="5"/>
      <c r="K849" s="5"/>
      <c r="L849" s="5"/>
      <c r="M849" s="5"/>
      <c r="N849" s="5"/>
      <c r="O849" s="5"/>
      <c r="P849" s="5"/>
      <c r="Q849" s="5"/>
      <c r="R849" s="5"/>
      <c r="S849" s="5"/>
      <c r="T849" s="5"/>
      <c r="U849" s="5"/>
      <c r="V849" s="5"/>
      <c r="W849" s="5"/>
      <c r="X849" s="5"/>
      <c r="Y849" s="5"/>
      <c r="Z849" s="5"/>
      <c r="AA849" s="5"/>
      <c r="AB849" s="5"/>
      <c r="AC849" s="5"/>
      <c r="AD849" s="5"/>
      <c r="AE849" s="5"/>
    </row>
    <row r="850" ht="15.75" customHeight="1">
      <c r="A850" s="5"/>
      <c r="B850" s="5"/>
      <c r="C850" s="5"/>
      <c r="D850" s="5"/>
      <c r="E850" s="5"/>
      <c r="F850" s="5"/>
      <c r="G850" s="5"/>
      <c r="H850" s="5"/>
      <c r="I850" s="5"/>
      <c r="J850" s="5"/>
      <c r="K850" s="5"/>
      <c r="L850" s="5"/>
      <c r="M850" s="5"/>
      <c r="N850" s="5"/>
      <c r="O850" s="5"/>
      <c r="P850" s="5"/>
      <c r="Q850" s="5"/>
      <c r="R850" s="5"/>
      <c r="S850" s="5"/>
      <c r="T850" s="5"/>
      <c r="U850" s="5"/>
      <c r="V850" s="5"/>
      <c r="W850" s="5"/>
      <c r="X850" s="5"/>
      <c r="Y850" s="5"/>
      <c r="Z850" s="5"/>
      <c r="AA850" s="5"/>
      <c r="AB850" s="5"/>
      <c r="AC850" s="5"/>
      <c r="AD850" s="5"/>
      <c r="AE850" s="5"/>
    </row>
    <row r="851" ht="15.75" customHeight="1">
      <c r="A851" s="5"/>
      <c r="B851" s="5"/>
      <c r="C851" s="5"/>
      <c r="D851" s="5"/>
      <c r="E851" s="5"/>
      <c r="F851" s="5"/>
      <c r="G851" s="5"/>
      <c r="H851" s="5"/>
      <c r="I851" s="5"/>
      <c r="J851" s="5"/>
      <c r="K851" s="5"/>
      <c r="L851" s="5"/>
      <c r="M851" s="5"/>
      <c r="N851" s="5"/>
      <c r="O851" s="5"/>
      <c r="P851" s="5"/>
      <c r="Q851" s="5"/>
      <c r="R851" s="5"/>
      <c r="S851" s="5"/>
      <c r="T851" s="5"/>
      <c r="U851" s="5"/>
      <c r="V851" s="5"/>
      <c r="W851" s="5"/>
      <c r="X851" s="5"/>
      <c r="Y851" s="5"/>
      <c r="Z851" s="5"/>
      <c r="AA851" s="5"/>
      <c r="AB851" s="5"/>
      <c r="AC851" s="5"/>
      <c r="AD851" s="5"/>
      <c r="AE851" s="5"/>
    </row>
    <row r="852" ht="15.75" customHeight="1">
      <c r="A852" s="5"/>
      <c r="B852" s="5"/>
      <c r="C852" s="5"/>
      <c r="D852" s="5"/>
      <c r="E852" s="5"/>
      <c r="F852" s="5"/>
      <c r="G852" s="5"/>
      <c r="H852" s="5"/>
      <c r="I852" s="5"/>
      <c r="J852" s="5"/>
      <c r="K852" s="5"/>
      <c r="L852" s="5"/>
      <c r="M852" s="5"/>
      <c r="N852" s="5"/>
      <c r="O852" s="5"/>
      <c r="P852" s="5"/>
      <c r="Q852" s="5"/>
      <c r="R852" s="5"/>
      <c r="S852" s="5"/>
      <c r="T852" s="5"/>
      <c r="U852" s="5"/>
      <c r="V852" s="5"/>
      <c r="W852" s="5"/>
      <c r="X852" s="5"/>
      <c r="Y852" s="5"/>
      <c r="Z852" s="5"/>
      <c r="AA852" s="5"/>
      <c r="AB852" s="5"/>
      <c r="AC852" s="5"/>
      <c r="AD852" s="5"/>
      <c r="AE852" s="5"/>
    </row>
    <row r="853" ht="15.75" customHeight="1">
      <c r="A853" s="5"/>
      <c r="B853" s="5"/>
      <c r="C853" s="5"/>
      <c r="D853" s="5"/>
      <c r="E853" s="5"/>
      <c r="F853" s="5"/>
      <c r="G853" s="5"/>
      <c r="H853" s="5"/>
      <c r="I853" s="5"/>
      <c r="J853" s="5"/>
      <c r="K853" s="5"/>
      <c r="L853" s="5"/>
      <c r="M853" s="5"/>
      <c r="N853" s="5"/>
      <c r="O853" s="5"/>
      <c r="P853" s="5"/>
      <c r="Q853" s="5"/>
      <c r="R853" s="5"/>
      <c r="S853" s="5"/>
      <c r="T853" s="5"/>
      <c r="U853" s="5"/>
      <c r="V853" s="5"/>
      <c r="W853" s="5"/>
      <c r="X853" s="5"/>
      <c r="Y853" s="5"/>
      <c r="Z853" s="5"/>
      <c r="AA853" s="5"/>
      <c r="AB853" s="5"/>
      <c r="AC853" s="5"/>
      <c r="AD853" s="5"/>
      <c r="AE853" s="5"/>
    </row>
    <row r="854" ht="15.75" customHeight="1">
      <c r="A854" s="5"/>
      <c r="B854" s="5"/>
      <c r="C854" s="5"/>
      <c r="D854" s="5"/>
      <c r="E854" s="5"/>
      <c r="F854" s="5"/>
      <c r="G854" s="5"/>
      <c r="H854" s="5"/>
      <c r="I854" s="5"/>
      <c r="J854" s="5"/>
      <c r="K854" s="5"/>
      <c r="L854" s="5"/>
      <c r="M854" s="5"/>
      <c r="N854" s="5"/>
      <c r="O854" s="5"/>
      <c r="P854" s="5"/>
      <c r="Q854" s="5"/>
      <c r="R854" s="5"/>
      <c r="S854" s="5"/>
      <c r="T854" s="5"/>
      <c r="U854" s="5"/>
      <c r="V854" s="5"/>
      <c r="W854" s="5"/>
      <c r="X854" s="5"/>
      <c r="Y854" s="5"/>
      <c r="Z854" s="5"/>
      <c r="AA854" s="5"/>
      <c r="AB854" s="5"/>
      <c r="AC854" s="5"/>
      <c r="AD854" s="5"/>
      <c r="AE854" s="5"/>
    </row>
    <row r="855" ht="15.75" customHeight="1">
      <c r="A855" s="5"/>
      <c r="B855" s="5"/>
      <c r="C855" s="5"/>
      <c r="D855" s="5"/>
      <c r="E855" s="5"/>
      <c r="F855" s="5"/>
      <c r="G855" s="5"/>
      <c r="H855" s="5"/>
      <c r="I855" s="5"/>
      <c r="J855" s="5"/>
      <c r="K855" s="5"/>
      <c r="L855" s="5"/>
      <c r="M855" s="5"/>
      <c r="N855" s="5"/>
      <c r="O855" s="5"/>
      <c r="P855" s="5"/>
      <c r="Q855" s="5"/>
      <c r="R855" s="5"/>
      <c r="S855" s="5"/>
      <c r="T855" s="5"/>
      <c r="U855" s="5"/>
      <c r="V855" s="5"/>
      <c r="W855" s="5"/>
      <c r="X855" s="5"/>
      <c r="Y855" s="5"/>
      <c r="Z855" s="5"/>
      <c r="AA855" s="5"/>
      <c r="AB855" s="5"/>
      <c r="AC855" s="5"/>
      <c r="AD855" s="5"/>
      <c r="AE855" s="5"/>
    </row>
    <row r="856" ht="15.75" customHeight="1">
      <c r="A856" s="5"/>
      <c r="B856" s="5"/>
      <c r="C856" s="5"/>
      <c r="D856" s="5"/>
      <c r="E856" s="5"/>
      <c r="F856" s="5"/>
      <c r="G856" s="5"/>
      <c r="H856" s="5"/>
      <c r="I856" s="5"/>
      <c r="J856" s="5"/>
      <c r="K856" s="5"/>
      <c r="L856" s="5"/>
      <c r="M856" s="5"/>
      <c r="N856" s="5"/>
      <c r="O856" s="5"/>
      <c r="P856" s="5"/>
      <c r="Q856" s="5"/>
      <c r="R856" s="5"/>
      <c r="S856" s="5"/>
      <c r="T856" s="5"/>
      <c r="U856" s="5"/>
      <c r="V856" s="5"/>
      <c r="W856" s="5"/>
      <c r="X856" s="5"/>
      <c r="Y856" s="5"/>
      <c r="Z856" s="5"/>
      <c r="AA856" s="5"/>
      <c r="AB856" s="5"/>
      <c r="AC856" s="5"/>
      <c r="AD856" s="5"/>
      <c r="AE856" s="5"/>
    </row>
    <row r="857" ht="15.75" customHeight="1">
      <c r="A857" s="5"/>
      <c r="B857" s="5"/>
      <c r="C857" s="5"/>
      <c r="D857" s="5"/>
      <c r="E857" s="5"/>
      <c r="F857" s="5"/>
      <c r="G857" s="5"/>
      <c r="H857" s="5"/>
      <c r="I857" s="5"/>
      <c r="J857" s="5"/>
      <c r="K857" s="5"/>
      <c r="L857" s="5"/>
      <c r="M857" s="5"/>
      <c r="N857" s="5"/>
      <c r="O857" s="5"/>
      <c r="P857" s="5"/>
      <c r="Q857" s="5"/>
      <c r="R857" s="5"/>
      <c r="S857" s="5"/>
      <c r="T857" s="5"/>
      <c r="U857" s="5"/>
      <c r="V857" s="5"/>
      <c r="W857" s="5"/>
      <c r="X857" s="5"/>
      <c r="Y857" s="5"/>
      <c r="Z857" s="5"/>
      <c r="AA857" s="5"/>
      <c r="AB857" s="5"/>
      <c r="AC857" s="5"/>
      <c r="AD857" s="5"/>
      <c r="AE857" s="5"/>
    </row>
    <row r="858" ht="15.75" customHeight="1">
      <c r="A858" s="5"/>
      <c r="B858" s="5"/>
      <c r="C858" s="5"/>
      <c r="D858" s="5"/>
      <c r="E858" s="5"/>
      <c r="F858" s="5"/>
      <c r="G858" s="5"/>
      <c r="H858" s="5"/>
      <c r="I858" s="5"/>
      <c r="J858" s="5"/>
      <c r="K858" s="5"/>
      <c r="L858" s="5"/>
      <c r="M858" s="5"/>
      <c r="N858" s="5"/>
      <c r="O858" s="5"/>
      <c r="P858" s="5"/>
      <c r="Q858" s="5"/>
      <c r="R858" s="5"/>
      <c r="S858" s="5"/>
      <c r="T858" s="5"/>
      <c r="U858" s="5"/>
      <c r="V858" s="5"/>
      <c r="W858" s="5"/>
      <c r="X858" s="5"/>
      <c r="Y858" s="5"/>
      <c r="Z858" s="5"/>
      <c r="AA858" s="5"/>
      <c r="AB858" s="5"/>
      <c r="AC858" s="5"/>
      <c r="AD858" s="5"/>
      <c r="AE858" s="5"/>
    </row>
    <row r="859" ht="15.75" customHeight="1">
      <c r="A859" s="5"/>
      <c r="B859" s="5"/>
      <c r="C859" s="5"/>
      <c r="D859" s="5"/>
      <c r="E859" s="5"/>
      <c r="F859" s="5"/>
      <c r="G859" s="5"/>
      <c r="H859" s="5"/>
      <c r="I859" s="5"/>
      <c r="J859" s="5"/>
      <c r="K859" s="5"/>
      <c r="L859" s="5"/>
      <c r="M859" s="5"/>
      <c r="N859" s="5"/>
      <c r="O859" s="5"/>
      <c r="P859" s="5"/>
      <c r="Q859" s="5"/>
      <c r="R859" s="5"/>
      <c r="S859" s="5"/>
      <c r="T859" s="5"/>
      <c r="U859" s="5"/>
      <c r="V859" s="5"/>
      <c r="W859" s="5"/>
      <c r="X859" s="5"/>
      <c r="Y859" s="5"/>
      <c r="Z859" s="5"/>
      <c r="AA859" s="5"/>
      <c r="AB859" s="5"/>
      <c r="AC859" s="5"/>
      <c r="AD859" s="5"/>
      <c r="AE859" s="5"/>
    </row>
    <row r="860" ht="15.75" customHeight="1">
      <c r="A860" s="5"/>
      <c r="B860" s="5"/>
      <c r="C860" s="5"/>
      <c r="D860" s="5"/>
      <c r="E860" s="5"/>
      <c r="F860" s="5"/>
      <c r="G860" s="5"/>
      <c r="H860" s="5"/>
      <c r="I860" s="5"/>
      <c r="J860" s="5"/>
      <c r="K860" s="5"/>
      <c r="L860" s="5"/>
      <c r="M860" s="5"/>
      <c r="N860" s="5"/>
      <c r="O860" s="5"/>
      <c r="P860" s="5"/>
      <c r="Q860" s="5"/>
      <c r="R860" s="5"/>
      <c r="S860" s="5"/>
      <c r="T860" s="5"/>
      <c r="U860" s="5"/>
      <c r="V860" s="5"/>
      <c r="W860" s="5"/>
      <c r="X860" s="5"/>
      <c r="Y860" s="5"/>
      <c r="Z860" s="5"/>
      <c r="AA860" s="5"/>
      <c r="AB860" s="5"/>
      <c r="AC860" s="5"/>
      <c r="AD860" s="5"/>
      <c r="AE860" s="5"/>
    </row>
    <row r="861" ht="15.75" customHeight="1">
      <c r="A861" s="5"/>
      <c r="B861" s="5"/>
      <c r="C861" s="5"/>
      <c r="D861" s="5"/>
      <c r="E861" s="5"/>
      <c r="F861" s="5"/>
      <c r="G861" s="5"/>
      <c r="H861" s="5"/>
      <c r="I861" s="5"/>
      <c r="J861" s="5"/>
      <c r="K861" s="5"/>
      <c r="L861" s="5"/>
      <c r="M861" s="5"/>
      <c r="N861" s="5"/>
      <c r="O861" s="5"/>
      <c r="P861" s="5"/>
      <c r="Q861" s="5"/>
      <c r="R861" s="5"/>
      <c r="S861" s="5"/>
      <c r="T861" s="5"/>
      <c r="U861" s="5"/>
      <c r="V861" s="5"/>
      <c r="W861" s="5"/>
      <c r="X861" s="5"/>
      <c r="Y861" s="5"/>
      <c r="Z861" s="5"/>
      <c r="AA861" s="5"/>
      <c r="AB861" s="5"/>
      <c r="AC861" s="5"/>
      <c r="AD861" s="5"/>
      <c r="AE861" s="5"/>
    </row>
    <row r="862" ht="15.75" customHeight="1">
      <c r="A862" s="5"/>
      <c r="B862" s="5"/>
      <c r="C862" s="5"/>
      <c r="D862" s="5"/>
      <c r="E862" s="5"/>
      <c r="F862" s="5"/>
      <c r="G862" s="5"/>
      <c r="H862" s="5"/>
      <c r="I862" s="5"/>
      <c r="J862" s="5"/>
      <c r="K862" s="5"/>
      <c r="L862" s="5"/>
      <c r="M862" s="5"/>
      <c r="N862" s="5"/>
      <c r="O862" s="5"/>
      <c r="P862" s="5"/>
      <c r="Q862" s="5"/>
      <c r="R862" s="5"/>
      <c r="S862" s="5"/>
      <c r="T862" s="5"/>
      <c r="U862" s="5"/>
      <c r="V862" s="5"/>
      <c r="W862" s="5"/>
      <c r="X862" s="5"/>
      <c r="Y862" s="5"/>
      <c r="Z862" s="5"/>
      <c r="AA862" s="5"/>
      <c r="AB862" s="5"/>
      <c r="AC862" s="5"/>
      <c r="AD862" s="5"/>
      <c r="AE862" s="5"/>
    </row>
    <row r="863" ht="15.75" customHeight="1">
      <c r="A863" s="5"/>
      <c r="B863" s="5"/>
      <c r="C863" s="5"/>
      <c r="D863" s="5"/>
      <c r="E863" s="5"/>
      <c r="F863" s="5"/>
      <c r="G863" s="5"/>
      <c r="H863" s="5"/>
      <c r="I863" s="5"/>
      <c r="J863" s="5"/>
      <c r="K863" s="5"/>
      <c r="L863" s="5"/>
      <c r="M863" s="5"/>
      <c r="N863" s="5"/>
      <c r="O863" s="5"/>
      <c r="P863" s="5"/>
      <c r="Q863" s="5"/>
      <c r="R863" s="5"/>
      <c r="S863" s="5"/>
      <c r="T863" s="5"/>
      <c r="U863" s="5"/>
      <c r="V863" s="5"/>
      <c r="W863" s="5"/>
      <c r="X863" s="5"/>
      <c r="Y863" s="5"/>
      <c r="Z863" s="5"/>
      <c r="AA863" s="5"/>
      <c r="AB863" s="5"/>
      <c r="AC863" s="5"/>
      <c r="AD863" s="5"/>
      <c r="AE863" s="5"/>
    </row>
    <row r="864" ht="15.75" customHeight="1">
      <c r="A864" s="5"/>
      <c r="B864" s="5"/>
      <c r="C864" s="5"/>
      <c r="D864" s="5"/>
      <c r="E864" s="5"/>
      <c r="F864" s="5"/>
      <c r="G864" s="5"/>
      <c r="H864" s="5"/>
      <c r="I864" s="5"/>
      <c r="J864" s="5"/>
      <c r="K864" s="5"/>
      <c r="L864" s="5"/>
      <c r="M864" s="5"/>
      <c r="N864" s="5"/>
      <c r="O864" s="5"/>
      <c r="P864" s="5"/>
      <c r="Q864" s="5"/>
      <c r="R864" s="5"/>
      <c r="S864" s="5"/>
      <c r="T864" s="5"/>
      <c r="U864" s="5"/>
      <c r="V864" s="5"/>
      <c r="W864" s="5"/>
      <c r="X864" s="5"/>
      <c r="Y864" s="5"/>
      <c r="Z864" s="5"/>
      <c r="AA864" s="5"/>
      <c r="AB864" s="5"/>
      <c r="AC864" s="5"/>
      <c r="AD864" s="5"/>
      <c r="AE864" s="5"/>
    </row>
    <row r="865" ht="15.75" customHeight="1">
      <c r="A865" s="5"/>
      <c r="B865" s="5"/>
      <c r="C865" s="5"/>
      <c r="D865" s="5"/>
      <c r="E865" s="5"/>
      <c r="F865" s="5"/>
      <c r="G865" s="5"/>
      <c r="H865" s="5"/>
      <c r="I865" s="5"/>
      <c r="J865" s="5"/>
      <c r="K865" s="5"/>
      <c r="L865" s="5"/>
      <c r="M865" s="5"/>
      <c r="N865" s="5"/>
      <c r="O865" s="5"/>
      <c r="P865" s="5"/>
      <c r="Q865" s="5"/>
      <c r="R865" s="5"/>
      <c r="S865" s="5"/>
      <c r="T865" s="5"/>
      <c r="U865" s="5"/>
      <c r="V865" s="5"/>
      <c r="W865" s="5"/>
      <c r="X865" s="5"/>
      <c r="Y865" s="5"/>
      <c r="Z865" s="5"/>
      <c r="AA865" s="5"/>
      <c r="AB865" s="5"/>
      <c r="AC865" s="5"/>
      <c r="AD865" s="5"/>
      <c r="AE865" s="5"/>
    </row>
    <row r="866" ht="15.75" customHeight="1">
      <c r="A866" s="5"/>
      <c r="B866" s="5"/>
      <c r="C866" s="5"/>
      <c r="D866" s="5"/>
      <c r="E866" s="5"/>
      <c r="F866" s="5"/>
      <c r="G866" s="5"/>
      <c r="H866" s="5"/>
      <c r="I866" s="5"/>
      <c r="J866" s="5"/>
      <c r="K866" s="5"/>
      <c r="L866" s="5"/>
      <c r="M866" s="5"/>
      <c r="N866" s="5"/>
      <c r="O866" s="5"/>
      <c r="P866" s="5"/>
      <c r="Q866" s="5"/>
      <c r="R866" s="5"/>
      <c r="S866" s="5"/>
      <c r="T866" s="5"/>
      <c r="U866" s="5"/>
      <c r="V866" s="5"/>
      <c r="W866" s="5"/>
      <c r="X866" s="5"/>
      <c r="Y866" s="5"/>
      <c r="Z866" s="5"/>
      <c r="AA866" s="5"/>
      <c r="AB866" s="5"/>
      <c r="AC866" s="5"/>
      <c r="AD866" s="5"/>
      <c r="AE866" s="5"/>
    </row>
    <row r="867" ht="15.75" customHeight="1">
      <c r="A867" s="5"/>
      <c r="B867" s="5"/>
      <c r="C867" s="5"/>
      <c r="D867" s="5"/>
      <c r="E867" s="5"/>
      <c r="F867" s="5"/>
      <c r="G867" s="5"/>
      <c r="H867" s="5"/>
      <c r="I867" s="5"/>
      <c r="J867" s="5"/>
      <c r="K867" s="5"/>
      <c r="L867" s="5"/>
      <c r="M867" s="5"/>
      <c r="N867" s="5"/>
      <c r="O867" s="5"/>
      <c r="P867" s="5"/>
      <c r="Q867" s="5"/>
      <c r="R867" s="5"/>
      <c r="S867" s="5"/>
      <c r="T867" s="5"/>
      <c r="U867" s="5"/>
      <c r="V867" s="5"/>
      <c r="W867" s="5"/>
      <c r="X867" s="5"/>
      <c r="Y867" s="5"/>
      <c r="Z867" s="5"/>
      <c r="AA867" s="5"/>
      <c r="AB867" s="5"/>
      <c r="AC867" s="5"/>
      <c r="AD867" s="5"/>
      <c r="AE867" s="5"/>
    </row>
    <row r="868" ht="15.75" customHeight="1">
      <c r="A868" s="5"/>
      <c r="B868" s="5"/>
      <c r="C868" s="5"/>
      <c r="D868" s="5"/>
      <c r="E868" s="5"/>
      <c r="F868" s="5"/>
      <c r="G868" s="5"/>
      <c r="H868" s="5"/>
      <c r="I868" s="5"/>
      <c r="J868" s="5"/>
      <c r="K868" s="5"/>
      <c r="L868" s="5"/>
      <c r="M868" s="5"/>
      <c r="N868" s="5"/>
      <c r="O868" s="5"/>
      <c r="P868" s="5"/>
      <c r="Q868" s="5"/>
      <c r="R868" s="5"/>
      <c r="S868" s="5"/>
      <c r="T868" s="5"/>
      <c r="U868" s="5"/>
      <c r="V868" s="5"/>
      <c r="W868" s="5"/>
      <c r="X868" s="5"/>
      <c r="Y868" s="5"/>
      <c r="Z868" s="5"/>
      <c r="AA868" s="5"/>
      <c r="AB868" s="5"/>
      <c r="AC868" s="5"/>
      <c r="AD868" s="5"/>
      <c r="AE868" s="5"/>
    </row>
    <row r="869" ht="15.75" customHeight="1">
      <c r="A869" s="5"/>
      <c r="B869" s="5"/>
      <c r="C869" s="5"/>
      <c r="D869" s="5"/>
      <c r="E869" s="5"/>
      <c r="F869" s="5"/>
      <c r="G869" s="5"/>
      <c r="H869" s="5"/>
      <c r="I869" s="5"/>
      <c r="J869" s="5"/>
      <c r="K869" s="5"/>
      <c r="L869" s="5"/>
      <c r="M869" s="5"/>
      <c r="N869" s="5"/>
      <c r="O869" s="5"/>
      <c r="P869" s="5"/>
      <c r="Q869" s="5"/>
      <c r="R869" s="5"/>
      <c r="S869" s="5"/>
      <c r="T869" s="5"/>
      <c r="U869" s="5"/>
      <c r="V869" s="5"/>
      <c r="W869" s="5"/>
      <c r="X869" s="5"/>
      <c r="Y869" s="5"/>
      <c r="Z869" s="5"/>
      <c r="AA869" s="5"/>
      <c r="AB869" s="5"/>
      <c r="AC869" s="5"/>
      <c r="AD869" s="5"/>
      <c r="AE869" s="5"/>
    </row>
    <row r="870" ht="15.75" customHeight="1">
      <c r="A870" s="5"/>
      <c r="B870" s="5"/>
      <c r="C870" s="5"/>
      <c r="D870" s="5"/>
      <c r="E870" s="5"/>
      <c r="F870" s="5"/>
      <c r="G870" s="5"/>
      <c r="H870" s="5"/>
      <c r="I870" s="5"/>
      <c r="J870" s="5"/>
      <c r="K870" s="5"/>
      <c r="L870" s="5"/>
      <c r="M870" s="5"/>
      <c r="N870" s="5"/>
      <c r="O870" s="5"/>
      <c r="P870" s="5"/>
      <c r="Q870" s="5"/>
      <c r="R870" s="5"/>
      <c r="S870" s="5"/>
      <c r="T870" s="5"/>
      <c r="U870" s="5"/>
      <c r="V870" s="5"/>
      <c r="W870" s="5"/>
      <c r="X870" s="5"/>
      <c r="Y870" s="5"/>
      <c r="Z870" s="5"/>
      <c r="AA870" s="5"/>
      <c r="AB870" s="5"/>
      <c r="AC870" s="5"/>
      <c r="AD870" s="5"/>
      <c r="AE870" s="5"/>
    </row>
    <row r="871" ht="15.75" customHeight="1">
      <c r="A871" s="5"/>
      <c r="B871" s="5"/>
      <c r="C871" s="5"/>
      <c r="D871" s="5"/>
      <c r="E871" s="5"/>
      <c r="F871" s="5"/>
      <c r="G871" s="5"/>
      <c r="H871" s="5"/>
      <c r="I871" s="5"/>
      <c r="J871" s="5"/>
      <c r="K871" s="5"/>
      <c r="L871" s="5"/>
      <c r="M871" s="5"/>
      <c r="N871" s="5"/>
      <c r="O871" s="5"/>
      <c r="P871" s="5"/>
      <c r="Q871" s="5"/>
      <c r="R871" s="5"/>
      <c r="S871" s="5"/>
      <c r="T871" s="5"/>
      <c r="U871" s="5"/>
      <c r="V871" s="5"/>
      <c r="W871" s="5"/>
      <c r="X871" s="5"/>
      <c r="Y871" s="5"/>
      <c r="Z871" s="5"/>
      <c r="AA871" s="5"/>
      <c r="AB871" s="5"/>
      <c r="AC871" s="5"/>
      <c r="AD871" s="5"/>
      <c r="AE871" s="5"/>
    </row>
    <row r="872" ht="15.75" customHeight="1">
      <c r="A872" s="5"/>
      <c r="B872" s="5"/>
      <c r="C872" s="5"/>
      <c r="D872" s="5"/>
      <c r="E872" s="5"/>
      <c r="F872" s="5"/>
      <c r="G872" s="5"/>
      <c r="H872" s="5"/>
      <c r="I872" s="5"/>
      <c r="J872" s="5"/>
      <c r="K872" s="5"/>
      <c r="L872" s="5"/>
      <c r="M872" s="5"/>
      <c r="N872" s="5"/>
      <c r="O872" s="5"/>
      <c r="P872" s="5"/>
      <c r="Q872" s="5"/>
      <c r="R872" s="5"/>
      <c r="S872" s="5"/>
      <c r="T872" s="5"/>
      <c r="U872" s="5"/>
      <c r="V872" s="5"/>
      <c r="W872" s="5"/>
      <c r="X872" s="5"/>
      <c r="Y872" s="5"/>
      <c r="Z872" s="5"/>
      <c r="AA872" s="5"/>
      <c r="AB872" s="5"/>
      <c r="AC872" s="5"/>
      <c r="AD872" s="5"/>
      <c r="AE872" s="5"/>
    </row>
    <row r="873" ht="15.75" customHeight="1">
      <c r="A873" s="5"/>
      <c r="B873" s="5"/>
      <c r="C873" s="5"/>
      <c r="D873" s="5"/>
      <c r="E873" s="5"/>
      <c r="F873" s="5"/>
      <c r="G873" s="5"/>
      <c r="H873" s="5"/>
      <c r="I873" s="5"/>
      <c r="J873" s="5"/>
      <c r="K873" s="5"/>
      <c r="L873" s="5"/>
      <c r="M873" s="5"/>
      <c r="N873" s="5"/>
      <c r="O873" s="5"/>
      <c r="P873" s="5"/>
      <c r="Q873" s="5"/>
      <c r="R873" s="5"/>
      <c r="S873" s="5"/>
      <c r="T873" s="5"/>
      <c r="U873" s="5"/>
      <c r="V873" s="5"/>
      <c r="W873" s="5"/>
      <c r="X873" s="5"/>
      <c r="Y873" s="5"/>
      <c r="Z873" s="5"/>
      <c r="AA873" s="5"/>
      <c r="AB873" s="5"/>
      <c r="AC873" s="5"/>
      <c r="AD873" s="5"/>
      <c r="AE873" s="5"/>
    </row>
    <row r="874" ht="15.75" customHeight="1">
      <c r="A874" s="5"/>
      <c r="B874" s="5"/>
      <c r="C874" s="5"/>
      <c r="D874" s="5"/>
      <c r="E874" s="5"/>
      <c r="F874" s="5"/>
      <c r="G874" s="5"/>
      <c r="H874" s="5"/>
      <c r="I874" s="5"/>
      <c r="J874" s="5"/>
      <c r="K874" s="5"/>
      <c r="L874" s="5"/>
      <c r="M874" s="5"/>
      <c r="N874" s="5"/>
      <c r="O874" s="5"/>
      <c r="P874" s="5"/>
      <c r="Q874" s="5"/>
      <c r="R874" s="5"/>
      <c r="S874" s="5"/>
      <c r="T874" s="5"/>
      <c r="U874" s="5"/>
      <c r="V874" s="5"/>
      <c r="W874" s="5"/>
      <c r="X874" s="5"/>
      <c r="Y874" s="5"/>
      <c r="Z874" s="5"/>
      <c r="AA874" s="5"/>
      <c r="AB874" s="5"/>
      <c r="AC874" s="5"/>
      <c r="AD874" s="5"/>
      <c r="AE874" s="5"/>
    </row>
    <row r="875" ht="15.75" customHeight="1">
      <c r="A875" s="5"/>
      <c r="B875" s="5"/>
      <c r="C875" s="5"/>
      <c r="D875" s="5"/>
      <c r="E875" s="5"/>
      <c r="F875" s="5"/>
      <c r="G875" s="5"/>
      <c r="H875" s="5"/>
      <c r="I875" s="5"/>
      <c r="J875" s="5"/>
      <c r="K875" s="5"/>
      <c r="L875" s="5"/>
      <c r="M875" s="5"/>
      <c r="N875" s="5"/>
      <c r="O875" s="5"/>
      <c r="P875" s="5"/>
      <c r="Q875" s="5"/>
      <c r="R875" s="5"/>
      <c r="S875" s="5"/>
      <c r="T875" s="5"/>
      <c r="U875" s="5"/>
      <c r="V875" s="5"/>
      <c r="W875" s="5"/>
      <c r="X875" s="5"/>
      <c r="Y875" s="5"/>
      <c r="Z875" s="5"/>
      <c r="AA875" s="5"/>
      <c r="AB875" s="5"/>
      <c r="AC875" s="5"/>
      <c r="AD875" s="5"/>
      <c r="AE875" s="5"/>
    </row>
    <row r="876" ht="15.75" customHeight="1">
      <c r="A876" s="5"/>
      <c r="B876" s="5"/>
      <c r="C876" s="5"/>
      <c r="D876" s="5"/>
      <c r="E876" s="5"/>
      <c r="F876" s="5"/>
      <c r="G876" s="5"/>
      <c r="H876" s="5"/>
      <c r="I876" s="5"/>
      <c r="J876" s="5"/>
      <c r="K876" s="5"/>
      <c r="L876" s="5"/>
      <c r="M876" s="5"/>
      <c r="N876" s="5"/>
      <c r="O876" s="5"/>
      <c r="P876" s="5"/>
      <c r="Q876" s="5"/>
      <c r="R876" s="5"/>
      <c r="S876" s="5"/>
      <c r="T876" s="5"/>
      <c r="U876" s="5"/>
      <c r="V876" s="5"/>
      <c r="W876" s="5"/>
      <c r="X876" s="5"/>
      <c r="Y876" s="5"/>
      <c r="Z876" s="5"/>
      <c r="AA876" s="5"/>
      <c r="AB876" s="5"/>
      <c r="AC876" s="5"/>
      <c r="AD876" s="5"/>
      <c r="AE876" s="5"/>
    </row>
    <row r="877" ht="15.75" customHeight="1">
      <c r="A877" s="5"/>
      <c r="B877" s="5"/>
      <c r="C877" s="5"/>
      <c r="D877" s="5"/>
      <c r="E877" s="5"/>
      <c r="F877" s="5"/>
      <c r="G877" s="5"/>
      <c r="H877" s="5"/>
      <c r="I877" s="5"/>
      <c r="J877" s="5"/>
      <c r="K877" s="5"/>
      <c r="L877" s="5"/>
      <c r="M877" s="5"/>
      <c r="N877" s="5"/>
      <c r="O877" s="5"/>
      <c r="P877" s="5"/>
      <c r="Q877" s="5"/>
      <c r="R877" s="5"/>
      <c r="S877" s="5"/>
      <c r="T877" s="5"/>
      <c r="U877" s="5"/>
      <c r="V877" s="5"/>
      <c r="W877" s="5"/>
      <c r="X877" s="5"/>
      <c r="Y877" s="5"/>
      <c r="Z877" s="5"/>
      <c r="AA877" s="5"/>
      <c r="AB877" s="5"/>
      <c r="AC877" s="5"/>
      <c r="AD877" s="5"/>
      <c r="AE877" s="5"/>
    </row>
    <row r="878" ht="15.75" customHeight="1">
      <c r="A878" s="5"/>
      <c r="B878" s="5"/>
      <c r="C878" s="5"/>
      <c r="D878" s="5"/>
      <c r="E878" s="5"/>
      <c r="F878" s="5"/>
      <c r="G878" s="5"/>
      <c r="H878" s="5"/>
      <c r="I878" s="5"/>
      <c r="J878" s="5"/>
      <c r="K878" s="5"/>
      <c r="L878" s="5"/>
      <c r="M878" s="5"/>
      <c r="N878" s="5"/>
      <c r="O878" s="5"/>
      <c r="P878" s="5"/>
      <c r="Q878" s="5"/>
      <c r="R878" s="5"/>
      <c r="S878" s="5"/>
      <c r="T878" s="5"/>
      <c r="U878" s="5"/>
      <c r="V878" s="5"/>
      <c r="W878" s="5"/>
      <c r="X878" s="5"/>
      <c r="Y878" s="5"/>
      <c r="Z878" s="5"/>
      <c r="AA878" s="5"/>
      <c r="AB878" s="5"/>
      <c r="AC878" s="5"/>
      <c r="AD878" s="5"/>
      <c r="AE878" s="5"/>
    </row>
    <row r="879" ht="15.75" customHeight="1">
      <c r="A879" s="5"/>
      <c r="B879" s="5"/>
      <c r="C879" s="5"/>
      <c r="D879" s="5"/>
      <c r="E879" s="5"/>
      <c r="F879" s="5"/>
      <c r="G879" s="5"/>
      <c r="H879" s="5"/>
      <c r="I879" s="5"/>
      <c r="J879" s="5"/>
      <c r="K879" s="5"/>
      <c r="L879" s="5"/>
      <c r="M879" s="5"/>
      <c r="N879" s="5"/>
      <c r="O879" s="5"/>
      <c r="P879" s="5"/>
      <c r="Q879" s="5"/>
      <c r="R879" s="5"/>
      <c r="S879" s="5"/>
      <c r="T879" s="5"/>
      <c r="U879" s="5"/>
      <c r="V879" s="5"/>
      <c r="W879" s="5"/>
      <c r="X879" s="5"/>
      <c r="Y879" s="5"/>
      <c r="Z879" s="5"/>
      <c r="AA879" s="5"/>
      <c r="AB879" s="5"/>
      <c r="AC879" s="5"/>
      <c r="AD879" s="5"/>
      <c r="AE879" s="5"/>
    </row>
    <row r="880" ht="15.75" customHeight="1">
      <c r="A880" s="5"/>
      <c r="B880" s="5"/>
      <c r="C880" s="5"/>
      <c r="D880" s="5"/>
      <c r="E880" s="5"/>
      <c r="F880" s="5"/>
      <c r="G880" s="5"/>
      <c r="H880" s="5"/>
      <c r="I880" s="5"/>
      <c r="J880" s="5"/>
      <c r="K880" s="5"/>
      <c r="L880" s="5"/>
      <c r="M880" s="5"/>
      <c r="N880" s="5"/>
      <c r="O880" s="5"/>
      <c r="P880" s="5"/>
      <c r="Q880" s="5"/>
      <c r="R880" s="5"/>
      <c r="S880" s="5"/>
      <c r="T880" s="5"/>
      <c r="U880" s="5"/>
      <c r="V880" s="5"/>
      <c r="W880" s="5"/>
      <c r="X880" s="5"/>
      <c r="Y880" s="5"/>
      <c r="Z880" s="5"/>
      <c r="AA880" s="5"/>
      <c r="AB880" s="5"/>
      <c r="AC880" s="5"/>
      <c r="AD880" s="5"/>
      <c r="AE880" s="5"/>
    </row>
    <row r="881" ht="15.75" customHeight="1">
      <c r="A881" s="5"/>
      <c r="B881" s="5"/>
      <c r="C881" s="5"/>
      <c r="D881" s="5"/>
      <c r="E881" s="5"/>
      <c r="F881" s="5"/>
      <c r="G881" s="5"/>
      <c r="H881" s="5"/>
      <c r="I881" s="5"/>
      <c r="J881" s="5"/>
      <c r="K881" s="5"/>
      <c r="L881" s="5"/>
      <c r="M881" s="5"/>
      <c r="N881" s="5"/>
      <c r="O881" s="5"/>
      <c r="P881" s="5"/>
      <c r="Q881" s="5"/>
      <c r="R881" s="5"/>
      <c r="S881" s="5"/>
      <c r="T881" s="5"/>
      <c r="U881" s="5"/>
      <c r="V881" s="5"/>
      <c r="W881" s="5"/>
      <c r="X881" s="5"/>
      <c r="Y881" s="5"/>
      <c r="Z881" s="5"/>
      <c r="AA881" s="5"/>
      <c r="AB881" s="5"/>
      <c r="AC881" s="5"/>
      <c r="AD881" s="5"/>
      <c r="AE881" s="5"/>
    </row>
    <row r="882" ht="15.75" customHeight="1">
      <c r="A882" s="5"/>
      <c r="B882" s="5"/>
      <c r="C882" s="5"/>
      <c r="D882" s="5"/>
      <c r="E882" s="5"/>
      <c r="F882" s="5"/>
      <c r="G882" s="5"/>
      <c r="H882" s="5"/>
      <c r="I882" s="5"/>
      <c r="J882" s="5"/>
      <c r="K882" s="5"/>
      <c r="L882" s="5"/>
      <c r="M882" s="5"/>
      <c r="N882" s="5"/>
      <c r="O882" s="5"/>
      <c r="P882" s="5"/>
      <c r="Q882" s="5"/>
      <c r="R882" s="5"/>
      <c r="S882" s="5"/>
      <c r="T882" s="5"/>
      <c r="U882" s="5"/>
      <c r="V882" s="5"/>
      <c r="W882" s="5"/>
      <c r="X882" s="5"/>
      <c r="Y882" s="5"/>
      <c r="Z882" s="5"/>
      <c r="AA882" s="5"/>
      <c r="AB882" s="5"/>
      <c r="AC882" s="5"/>
      <c r="AD882" s="5"/>
      <c r="AE882" s="5"/>
    </row>
    <row r="883" ht="15.75" customHeight="1">
      <c r="A883" s="5"/>
      <c r="B883" s="5"/>
      <c r="C883" s="5"/>
      <c r="D883" s="5"/>
      <c r="E883" s="5"/>
      <c r="F883" s="5"/>
      <c r="G883" s="5"/>
      <c r="H883" s="5"/>
      <c r="I883" s="5"/>
      <c r="J883" s="5"/>
      <c r="K883" s="5"/>
      <c r="L883" s="5"/>
      <c r="M883" s="5"/>
      <c r="N883" s="5"/>
      <c r="O883" s="5"/>
      <c r="P883" s="5"/>
      <c r="Q883" s="5"/>
      <c r="R883" s="5"/>
      <c r="S883" s="5"/>
      <c r="T883" s="5"/>
      <c r="U883" s="5"/>
      <c r="V883" s="5"/>
      <c r="W883" s="5"/>
      <c r="X883" s="5"/>
      <c r="Y883" s="5"/>
      <c r="Z883" s="5"/>
      <c r="AA883" s="5"/>
      <c r="AB883" s="5"/>
      <c r="AC883" s="5"/>
      <c r="AD883" s="5"/>
      <c r="AE883" s="5"/>
    </row>
    <row r="884" ht="15.75" customHeight="1">
      <c r="A884" s="5"/>
      <c r="B884" s="5"/>
      <c r="C884" s="5"/>
      <c r="D884" s="5"/>
      <c r="E884" s="5"/>
      <c r="F884" s="5"/>
      <c r="G884" s="5"/>
      <c r="H884" s="5"/>
      <c r="I884" s="5"/>
      <c r="J884" s="5"/>
      <c r="K884" s="5"/>
      <c r="L884" s="5"/>
      <c r="M884" s="5"/>
      <c r="N884" s="5"/>
      <c r="O884" s="5"/>
      <c r="P884" s="5"/>
      <c r="Q884" s="5"/>
      <c r="R884" s="5"/>
      <c r="S884" s="5"/>
      <c r="T884" s="5"/>
      <c r="U884" s="5"/>
      <c r="V884" s="5"/>
      <c r="W884" s="5"/>
      <c r="X884" s="5"/>
      <c r="Y884" s="5"/>
      <c r="Z884" s="5"/>
      <c r="AA884" s="5"/>
      <c r="AB884" s="5"/>
      <c r="AC884" s="5"/>
      <c r="AD884" s="5"/>
      <c r="AE884" s="5"/>
    </row>
    <row r="885" ht="15.75" customHeight="1">
      <c r="A885" s="5"/>
      <c r="B885" s="5"/>
      <c r="C885" s="5"/>
      <c r="D885" s="5"/>
      <c r="E885" s="5"/>
      <c r="F885" s="5"/>
      <c r="G885" s="5"/>
      <c r="H885" s="5"/>
      <c r="I885" s="5"/>
      <c r="J885" s="5"/>
      <c r="K885" s="5"/>
      <c r="L885" s="5"/>
      <c r="M885" s="5"/>
      <c r="N885" s="5"/>
      <c r="O885" s="5"/>
      <c r="P885" s="5"/>
      <c r="Q885" s="5"/>
      <c r="R885" s="5"/>
      <c r="S885" s="5"/>
      <c r="T885" s="5"/>
      <c r="U885" s="5"/>
      <c r="V885" s="5"/>
      <c r="W885" s="5"/>
      <c r="X885" s="5"/>
      <c r="Y885" s="5"/>
      <c r="Z885" s="5"/>
      <c r="AA885" s="5"/>
      <c r="AB885" s="5"/>
      <c r="AC885" s="5"/>
      <c r="AD885" s="5"/>
      <c r="AE885" s="5"/>
    </row>
    <row r="886" ht="15.75" customHeight="1">
      <c r="A886" s="5"/>
      <c r="B886" s="5"/>
      <c r="C886" s="5"/>
      <c r="D886" s="5"/>
      <c r="E886" s="5"/>
      <c r="F886" s="5"/>
      <c r="G886" s="5"/>
      <c r="H886" s="5"/>
      <c r="I886" s="5"/>
      <c r="J886" s="5"/>
      <c r="K886" s="5"/>
      <c r="L886" s="5"/>
      <c r="M886" s="5"/>
      <c r="N886" s="5"/>
      <c r="O886" s="5"/>
      <c r="P886" s="5"/>
      <c r="Q886" s="5"/>
      <c r="R886" s="5"/>
      <c r="S886" s="5"/>
      <c r="T886" s="5"/>
      <c r="U886" s="5"/>
      <c r="V886" s="5"/>
      <c r="W886" s="5"/>
      <c r="X886" s="5"/>
      <c r="Y886" s="5"/>
      <c r="Z886" s="5"/>
      <c r="AA886" s="5"/>
      <c r="AB886" s="5"/>
      <c r="AC886" s="5"/>
      <c r="AD886" s="5"/>
      <c r="AE886" s="5"/>
    </row>
    <row r="887" ht="15.75" customHeight="1">
      <c r="A887" s="5"/>
      <c r="B887" s="5"/>
      <c r="C887" s="5"/>
      <c r="D887" s="5"/>
      <c r="E887" s="5"/>
      <c r="F887" s="5"/>
      <c r="G887" s="5"/>
      <c r="H887" s="5"/>
      <c r="I887" s="5"/>
      <c r="J887" s="5"/>
      <c r="K887" s="5"/>
      <c r="L887" s="5"/>
      <c r="M887" s="5"/>
      <c r="N887" s="5"/>
      <c r="O887" s="5"/>
      <c r="P887" s="5"/>
      <c r="Q887" s="5"/>
      <c r="R887" s="5"/>
      <c r="S887" s="5"/>
      <c r="T887" s="5"/>
      <c r="U887" s="5"/>
      <c r="V887" s="5"/>
      <c r="W887" s="5"/>
      <c r="X887" s="5"/>
      <c r="Y887" s="5"/>
      <c r="Z887" s="5"/>
      <c r="AA887" s="5"/>
      <c r="AB887" s="5"/>
      <c r="AC887" s="5"/>
      <c r="AD887" s="5"/>
      <c r="AE887" s="5"/>
    </row>
    <row r="888" ht="15.75" customHeight="1">
      <c r="A888" s="5"/>
      <c r="B888" s="5"/>
      <c r="C888" s="5"/>
      <c r="D888" s="5"/>
      <c r="E888" s="5"/>
      <c r="F888" s="5"/>
      <c r="G888" s="5"/>
      <c r="H888" s="5"/>
      <c r="I888" s="5"/>
      <c r="J888" s="5"/>
      <c r="K888" s="5"/>
      <c r="L888" s="5"/>
      <c r="M888" s="5"/>
      <c r="N888" s="5"/>
      <c r="O888" s="5"/>
      <c r="P888" s="5"/>
      <c r="Q888" s="5"/>
      <c r="R888" s="5"/>
      <c r="S888" s="5"/>
      <c r="T888" s="5"/>
      <c r="U888" s="5"/>
      <c r="V888" s="5"/>
      <c r="W888" s="5"/>
      <c r="X888" s="5"/>
      <c r="Y888" s="5"/>
      <c r="Z888" s="5"/>
      <c r="AA888" s="5"/>
      <c r="AB888" s="5"/>
      <c r="AC888" s="5"/>
      <c r="AD888" s="5"/>
      <c r="AE888" s="5"/>
    </row>
    <row r="889" ht="15.75" customHeight="1">
      <c r="A889" s="5"/>
      <c r="B889" s="5"/>
      <c r="C889" s="5"/>
      <c r="D889" s="5"/>
      <c r="E889" s="5"/>
      <c r="F889" s="5"/>
      <c r="G889" s="5"/>
      <c r="H889" s="5"/>
      <c r="I889" s="5"/>
      <c r="J889" s="5"/>
      <c r="K889" s="5"/>
      <c r="L889" s="5"/>
      <c r="M889" s="5"/>
      <c r="N889" s="5"/>
      <c r="O889" s="5"/>
      <c r="P889" s="5"/>
      <c r="Q889" s="5"/>
      <c r="R889" s="5"/>
      <c r="S889" s="5"/>
      <c r="T889" s="5"/>
      <c r="U889" s="5"/>
      <c r="V889" s="5"/>
      <c r="W889" s="5"/>
      <c r="X889" s="5"/>
      <c r="Y889" s="5"/>
      <c r="Z889" s="5"/>
      <c r="AA889" s="5"/>
      <c r="AB889" s="5"/>
      <c r="AC889" s="5"/>
      <c r="AD889" s="5"/>
      <c r="AE889" s="5"/>
    </row>
    <row r="890" ht="15.75" customHeight="1">
      <c r="A890" s="5"/>
      <c r="B890" s="5"/>
      <c r="C890" s="5"/>
      <c r="D890" s="5"/>
      <c r="E890" s="5"/>
      <c r="F890" s="5"/>
      <c r="G890" s="5"/>
      <c r="H890" s="5"/>
      <c r="I890" s="5"/>
      <c r="J890" s="5"/>
      <c r="K890" s="5"/>
      <c r="L890" s="5"/>
      <c r="M890" s="5"/>
      <c r="N890" s="5"/>
      <c r="O890" s="5"/>
      <c r="P890" s="5"/>
      <c r="Q890" s="5"/>
      <c r="R890" s="5"/>
      <c r="S890" s="5"/>
      <c r="T890" s="5"/>
      <c r="U890" s="5"/>
      <c r="V890" s="5"/>
      <c r="W890" s="5"/>
      <c r="X890" s="5"/>
      <c r="Y890" s="5"/>
      <c r="Z890" s="5"/>
      <c r="AA890" s="5"/>
      <c r="AB890" s="5"/>
      <c r="AC890" s="5"/>
      <c r="AD890" s="5"/>
      <c r="AE890" s="5"/>
    </row>
    <row r="891" ht="15.75" customHeight="1">
      <c r="A891" s="5"/>
      <c r="B891" s="5"/>
      <c r="C891" s="5"/>
      <c r="D891" s="5"/>
      <c r="E891" s="5"/>
      <c r="F891" s="5"/>
      <c r="G891" s="5"/>
      <c r="H891" s="5"/>
      <c r="I891" s="5"/>
      <c r="J891" s="5"/>
      <c r="K891" s="5"/>
      <c r="L891" s="5"/>
      <c r="M891" s="5"/>
      <c r="N891" s="5"/>
      <c r="O891" s="5"/>
      <c r="P891" s="5"/>
      <c r="Q891" s="5"/>
      <c r="R891" s="5"/>
      <c r="S891" s="5"/>
      <c r="T891" s="5"/>
      <c r="U891" s="5"/>
      <c r="V891" s="5"/>
      <c r="W891" s="5"/>
      <c r="X891" s="5"/>
      <c r="Y891" s="5"/>
      <c r="Z891" s="5"/>
      <c r="AA891" s="5"/>
      <c r="AB891" s="5"/>
      <c r="AC891" s="5"/>
      <c r="AD891" s="5"/>
      <c r="AE891" s="5"/>
    </row>
    <row r="892" ht="15.75" customHeight="1">
      <c r="A892" s="5"/>
      <c r="B892" s="5"/>
      <c r="C892" s="5"/>
      <c r="D892" s="5"/>
      <c r="E892" s="5"/>
      <c r="F892" s="5"/>
      <c r="G892" s="5"/>
      <c r="H892" s="5"/>
      <c r="I892" s="5"/>
      <c r="J892" s="5"/>
      <c r="K892" s="5"/>
      <c r="L892" s="5"/>
      <c r="M892" s="5"/>
      <c r="N892" s="5"/>
      <c r="O892" s="5"/>
      <c r="P892" s="5"/>
      <c r="Q892" s="5"/>
      <c r="R892" s="5"/>
      <c r="S892" s="5"/>
      <c r="T892" s="5"/>
      <c r="U892" s="5"/>
      <c r="V892" s="5"/>
      <c r="W892" s="5"/>
      <c r="X892" s="5"/>
      <c r="Y892" s="5"/>
      <c r="Z892" s="5"/>
      <c r="AA892" s="5"/>
      <c r="AB892" s="5"/>
      <c r="AC892" s="5"/>
      <c r="AD892" s="5"/>
      <c r="AE892" s="5"/>
    </row>
    <row r="893" ht="15.75" customHeight="1">
      <c r="A893" s="5"/>
      <c r="B893" s="5"/>
      <c r="C893" s="5"/>
      <c r="D893" s="5"/>
      <c r="E893" s="5"/>
      <c r="F893" s="5"/>
      <c r="G893" s="5"/>
      <c r="H893" s="5"/>
      <c r="I893" s="5"/>
      <c r="J893" s="5"/>
      <c r="K893" s="5"/>
      <c r="L893" s="5"/>
      <c r="M893" s="5"/>
      <c r="N893" s="5"/>
      <c r="O893" s="5"/>
      <c r="P893" s="5"/>
      <c r="Q893" s="5"/>
      <c r="R893" s="5"/>
      <c r="S893" s="5"/>
      <c r="T893" s="5"/>
      <c r="U893" s="5"/>
      <c r="V893" s="5"/>
      <c r="W893" s="5"/>
      <c r="X893" s="5"/>
      <c r="Y893" s="5"/>
      <c r="Z893" s="5"/>
      <c r="AA893" s="5"/>
      <c r="AB893" s="5"/>
      <c r="AC893" s="5"/>
      <c r="AD893" s="5"/>
      <c r="AE893" s="5"/>
    </row>
    <row r="894" ht="15.75" customHeight="1">
      <c r="A894" s="5"/>
      <c r="B894" s="5"/>
      <c r="C894" s="5"/>
      <c r="D894" s="5"/>
      <c r="E894" s="5"/>
      <c r="F894" s="5"/>
      <c r="G894" s="5"/>
      <c r="H894" s="5"/>
      <c r="I894" s="5"/>
      <c r="J894" s="5"/>
      <c r="K894" s="5"/>
      <c r="L894" s="5"/>
      <c r="M894" s="5"/>
      <c r="N894" s="5"/>
      <c r="O894" s="5"/>
      <c r="P894" s="5"/>
      <c r="Q894" s="5"/>
      <c r="R894" s="5"/>
      <c r="S894" s="5"/>
      <c r="T894" s="5"/>
      <c r="U894" s="5"/>
      <c r="V894" s="5"/>
      <c r="W894" s="5"/>
      <c r="X894" s="5"/>
      <c r="Y894" s="5"/>
      <c r="Z894" s="5"/>
      <c r="AA894" s="5"/>
      <c r="AB894" s="5"/>
      <c r="AC894" s="5"/>
      <c r="AD894" s="5"/>
      <c r="AE894" s="5"/>
    </row>
    <row r="895" ht="15.75" customHeight="1">
      <c r="A895" s="5"/>
      <c r="B895" s="5"/>
      <c r="C895" s="5"/>
      <c r="D895" s="5"/>
      <c r="E895" s="5"/>
      <c r="F895" s="5"/>
      <c r="G895" s="5"/>
      <c r="H895" s="5"/>
      <c r="I895" s="5"/>
      <c r="J895" s="5"/>
      <c r="K895" s="5"/>
      <c r="L895" s="5"/>
      <c r="M895" s="5"/>
      <c r="N895" s="5"/>
      <c r="O895" s="5"/>
      <c r="P895" s="5"/>
      <c r="Q895" s="5"/>
      <c r="R895" s="5"/>
      <c r="S895" s="5"/>
      <c r="T895" s="5"/>
      <c r="U895" s="5"/>
      <c r="V895" s="5"/>
      <c r="W895" s="5"/>
      <c r="X895" s="5"/>
      <c r="Y895" s="5"/>
      <c r="Z895" s="5"/>
      <c r="AA895" s="5"/>
      <c r="AB895" s="5"/>
      <c r="AC895" s="5"/>
      <c r="AD895" s="5"/>
      <c r="AE895" s="5"/>
    </row>
    <row r="896" ht="15.75" customHeight="1">
      <c r="A896" s="5"/>
      <c r="B896" s="5"/>
      <c r="C896" s="5"/>
      <c r="D896" s="5"/>
      <c r="E896" s="5"/>
      <c r="F896" s="5"/>
      <c r="G896" s="5"/>
      <c r="H896" s="5"/>
      <c r="I896" s="5"/>
      <c r="J896" s="5"/>
      <c r="K896" s="5"/>
      <c r="L896" s="5"/>
      <c r="M896" s="5"/>
      <c r="N896" s="5"/>
      <c r="O896" s="5"/>
      <c r="P896" s="5"/>
      <c r="Q896" s="5"/>
      <c r="R896" s="5"/>
      <c r="S896" s="5"/>
      <c r="T896" s="5"/>
      <c r="U896" s="5"/>
      <c r="V896" s="5"/>
      <c r="W896" s="5"/>
      <c r="X896" s="5"/>
      <c r="Y896" s="5"/>
      <c r="Z896" s="5"/>
      <c r="AA896" s="5"/>
      <c r="AB896" s="5"/>
      <c r="AC896" s="5"/>
      <c r="AD896" s="5"/>
      <c r="AE896" s="5"/>
    </row>
    <row r="897" ht="15.75" customHeight="1">
      <c r="A897" s="5"/>
      <c r="B897" s="5"/>
      <c r="C897" s="5"/>
      <c r="D897" s="5"/>
      <c r="E897" s="5"/>
      <c r="F897" s="5"/>
      <c r="G897" s="5"/>
      <c r="H897" s="5"/>
      <c r="I897" s="5"/>
      <c r="J897" s="5"/>
      <c r="K897" s="5"/>
      <c r="L897" s="5"/>
      <c r="M897" s="5"/>
      <c r="N897" s="5"/>
      <c r="O897" s="5"/>
      <c r="P897" s="5"/>
      <c r="Q897" s="5"/>
      <c r="R897" s="5"/>
      <c r="S897" s="5"/>
      <c r="T897" s="5"/>
      <c r="U897" s="5"/>
      <c r="V897" s="5"/>
      <c r="W897" s="5"/>
      <c r="X897" s="5"/>
      <c r="Y897" s="5"/>
      <c r="Z897" s="5"/>
      <c r="AA897" s="5"/>
      <c r="AB897" s="5"/>
      <c r="AC897" s="5"/>
      <c r="AD897" s="5"/>
      <c r="AE897" s="5"/>
    </row>
    <row r="898" ht="15.75" customHeight="1">
      <c r="A898" s="5"/>
      <c r="B898" s="5"/>
      <c r="C898" s="5"/>
      <c r="D898" s="5"/>
      <c r="E898" s="5"/>
      <c r="F898" s="5"/>
      <c r="G898" s="5"/>
      <c r="H898" s="5"/>
      <c r="I898" s="5"/>
      <c r="J898" s="5"/>
      <c r="K898" s="5"/>
      <c r="L898" s="5"/>
      <c r="M898" s="5"/>
      <c r="N898" s="5"/>
      <c r="O898" s="5"/>
      <c r="P898" s="5"/>
      <c r="Q898" s="5"/>
      <c r="R898" s="5"/>
      <c r="S898" s="5"/>
      <c r="T898" s="5"/>
      <c r="U898" s="5"/>
      <c r="V898" s="5"/>
      <c r="W898" s="5"/>
      <c r="X898" s="5"/>
      <c r="Y898" s="5"/>
      <c r="Z898" s="5"/>
      <c r="AA898" s="5"/>
      <c r="AB898" s="5"/>
      <c r="AC898" s="5"/>
      <c r="AD898" s="5"/>
      <c r="AE898" s="5"/>
    </row>
    <row r="899" ht="15.75" customHeight="1">
      <c r="A899" s="5"/>
      <c r="B899" s="5"/>
      <c r="C899" s="5"/>
      <c r="D899" s="5"/>
      <c r="E899" s="5"/>
      <c r="F899" s="5"/>
      <c r="G899" s="5"/>
      <c r="H899" s="5"/>
      <c r="I899" s="5"/>
      <c r="J899" s="5"/>
      <c r="K899" s="5"/>
      <c r="L899" s="5"/>
      <c r="M899" s="5"/>
      <c r="N899" s="5"/>
      <c r="O899" s="5"/>
      <c r="P899" s="5"/>
      <c r="Q899" s="5"/>
      <c r="R899" s="5"/>
      <c r="S899" s="5"/>
      <c r="T899" s="5"/>
      <c r="U899" s="5"/>
      <c r="V899" s="5"/>
      <c r="W899" s="5"/>
      <c r="X899" s="5"/>
      <c r="Y899" s="5"/>
      <c r="Z899" s="5"/>
      <c r="AA899" s="5"/>
      <c r="AB899" s="5"/>
      <c r="AC899" s="5"/>
      <c r="AD899" s="5"/>
      <c r="AE899" s="5"/>
    </row>
    <row r="900" ht="15.75" customHeight="1">
      <c r="A900" s="5"/>
      <c r="B900" s="5"/>
      <c r="C900" s="5"/>
      <c r="D900" s="5"/>
      <c r="E900" s="5"/>
      <c r="F900" s="5"/>
      <c r="G900" s="5"/>
      <c r="H900" s="5"/>
      <c r="I900" s="5"/>
      <c r="J900" s="5"/>
      <c r="K900" s="5"/>
      <c r="L900" s="5"/>
      <c r="M900" s="5"/>
      <c r="N900" s="5"/>
      <c r="O900" s="5"/>
      <c r="P900" s="5"/>
      <c r="Q900" s="5"/>
      <c r="R900" s="5"/>
      <c r="S900" s="5"/>
      <c r="T900" s="5"/>
      <c r="U900" s="5"/>
      <c r="V900" s="5"/>
      <c r="W900" s="5"/>
      <c r="X900" s="5"/>
      <c r="Y900" s="5"/>
      <c r="Z900" s="5"/>
      <c r="AA900" s="5"/>
      <c r="AB900" s="5"/>
      <c r="AC900" s="5"/>
      <c r="AD900" s="5"/>
      <c r="AE900" s="5"/>
    </row>
    <row r="901" ht="15.75" customHeight="1">
      <c r="A901" s="5"/>
      <c r="B901" s="5"/>
      <c r="C901" s="5"/>
      <c r="D901" s="5"/>
      <c r="E901" s="5"/>
      <c r="F901" s="5"/>
      <c r="G901" s="5"/>
      <c r="H901" s="5"/>
      <c r="I901" s="5"/>
      <c r="J901" s="5"/>
      <c r="K901" s="5"/>
      <c r="L901" s="5"/>
      <c r="M901" s="5"/>
      <c r="N901" s="5"/>
      <c r="O901" s="5"/>
      <c r="P901" s="5"/>
      <c r="Q901" s="5"/>
      <c r="R901" s="5"/>
      <c r="S901" s="5"/>
      <c r="T901" s="5"/>
      <c r="U901" s="5"/>
      <c r="V901" s="5"/>
      <c r="W901" s="5"/>
      <c r="X901" s="5"/>
      <c r="Y901" s="5"/>
      <c r="Z901" s="5"/>
      <c r="AA901" s="5"/>
      <c r="AB901" s="5"/>
      <c r="AC901" s="5"/>
      <c r="AD901" s="5"/>
      <c r="AE901" s="5"/>
    </row>
    <row r="902" ht="15.75" customHeight="1">
      <c r="A902" s="5"/>
      <c r="B902" s="5"/>
      <c r="C902" s="5"/>
      <c r="D902" s="5"/>
      <c r="E902" s="5"/>
      <c r="F902" s="5"/>
      <c r="G902" s="5"/>
      <c r="H902" s="5"/>
      <c r="I902" s="5"/>
      <c r="J902" s="5"/>
      <c r="K902" s="5"/>
      <c r="L902" s="5"/>
      <c r="M902" s="5"/>
      <c r="N902" s="5"/>
      <c r="O902" s="5"/>
      <c r="P902" s="5"/>
      <c r="Q902" s="5"/>
      <c r="R902" s="5"/>
      <c r="S902" s="5"/>
      <c r="T902" s="5"/>
      <c r="U902" s="5"/>
      <c r="V902" s="5"/>
      <c r="W902" s="5"/>
      <c r="X902" s="5"/>
      <c r="Y902" s="5"/>
      <c r="Z902" s="5"/>
      <c r="AA902" s="5"/>
      <c r="AB902" s="5"/>
      <c r="AC902" s="5"/>
      <c r="AD902" s="5"/>
      <c r="AE902" s="5"/>
    </row>
    <row r="903" ht="15.75" customHeight="1">
      <c r="A903" s="5"/>
      <c r="B903" s="5"/>
      <c r="C903" s="5"/>
      <c r="D903" s="5"/>
      <c r="E903" s="5"/>
      <c r="F903" s="5"/>
      <c r="G903" s="5"/>
      <c r="H903" s="5"/>
      <c r="I903" s="5"/>
      <c r="J903" s="5"/>
      <c r="K903" s="5"/>
      <c r="L903" s="5"/>
      <c r="M903" s="5"/>
      <c r="N903" s="5"/>
      <c r="O903" s="5"/>
      <c r="P903" s="5"/>
      <c r="Q903" s="5"/>
      <c r="R903" s="5"/>
      <c r="S903" s="5"/>
      <c r="T903" s="5"/>
      <c r="U903" s="5"/>
      <c r="V903" s="5"/>
      <c r="W903" s="5"/>
      <c r="X903" s="5"/>
      <c r="Y903" s="5"/>
      <c r="Z903" s="5"/>
      <c r="AA903" s="5"/>
      <c r="AB903" s="5"/>
      <c r="AC903" s="5"/>
      <c r="AD903" s="5"/>
      <c r="AE903" s="5"/>
    </row>
    <row r="904" ht="15.75" customHeight="1">
      <c r="A904" s="5"/>
      <c r="B904" s="5"/>
      <c r="C904" s="5"/>
      <c r="D904" s="5"/>
      <c r="E904" s="5"/>
      <c r="F904" s="5"/>
      <c r="G904" s="5"/>
      <c r="H904" s="5"/>
      <c r="I904" s="5"/>
      <c r="J904" s="5"/>
      <c r="K904" s="5"/>
      <c r="L904" s="5"/>
      <c r="M904" s="5"/>
      <c r="N904" s="5"/>
      <c r="O904" s="5"/>
      <c r="P904" s="5"/>
      <c r="Q904" s="5"/>
      <c r="R904" s="5"/>
      <c r="S904" s="5"/>
      <c r="T904" s="5"/>
      <c r="U904" s="5"/>
      <c r="V904" s="5"/>
      <c r="W904" s="5"/>
      <c r="X904" s="5"/>
      <c r="Y904" s="5"/>
      <c r="Z904" s="5"/>
      <c r="AA904" s="5"/>
      <c r="AB904" s="5"/>
      <c r="AC904" s="5"/>
      <c r="AD904" s="5"/>
      <c r="AE904" s="5"/>
    </row>
    <row r="905" ht="15.75" customHeight="1">
      <c r="A905" s="5"/>
      <c r="B905" s="5"/>
      <c r="C905" s="5"/>
      <c r="D905" s="5"/>
      <c r="E905" s="5"/>
      <c r="F905" s="5"/>
      <c r="G905" s="5"/>
      <c r="H905" s="5"/>
      <c r="I905" s="5"/>
      <c r="J905" s="5"/>
      <c r="K905" s="5"/>
      <c r="L905" s="5"/>
      <c r="M905" s="5"/>
      <c r="N905" s="5"/>
      <c r="O905" s="5"/>
      <c r="P905" s="5"/>
      <c r="Q905" s="5"/>
      <c r="R905" s="5"/>
      <c r="S905" s="5"/>
      <c r="T905" s="5"/>
      <c r="U905" s="5"/>
      <c r="V905" s="5"/>
      <c r="W905" s="5"/>
      <c r="X905" s="5"/>
      <c r="Y905" s="5"/>
      <c r="Z905" s="5"/>
      <c r="AA905" s="5"/>
      <c r="AB905" s="5"/>
      <c r="AC905" s="5"/>
      <c r="AD905" s="5"/>
      <c r="AE905" s="5"/>
    </row>
    <row r="906" ht="15.75" customHeight="1">
      <c r="A906" s="5"/>
      <c r="B906" s="5"/>
      <c r="C906" s="5"/>
      <c r="D906" s="5"/>
      <c r="E906" s="5"/>
      <c r="F906" s="5"/>
      <c r="G906" s="5"/>
      <c r="H906" s="5"/>
      <c r="I906" s="5"/>
      <c r="J906" s="5"/>
      <c r="K906" s="5"/>
      <c r="L906" s="5"/>
      <c r="M906" s="5"/>
      <c r="N906" s="5"/>
      <c r="O906" s="5"/>
      <c r="P906" s="5"/>
      <c r="Q906" s="5"/>
      <c r="R906" s="5"/>
      <c r="S906" s="5"/>
      <c r="T906" s="5"/>
      <c r="U906" s="5"/>
      <c r="V906" s="5"/>
      <c r="W906" s="5"/>
      <c r="X906" s="5"/>
      <c r="Y906" s="5"/>
      <c r="Z906" s="5"/>
      <c r="AA906" s="5"/>
      <c r="AB906" s="5"/>
      <c r="AC906" s="5"/>
      <c r="AD906" s="5"/>
      <c r="AE906" s="5"/>
    </row>
    <row r="907" ht="15.75" customHeight="1">
      <c r="A907" s="5"/>
      <c r="B907" s="5"/>
      <c r="C907" s="5"/>
      <c r="D907" s="5"/>
      <c r="E907" s="5"/>
      <c r="F907" s="5"/>
      <c r="G907" s="5"/>
      <c r="H907" s="5"/>
      <c r="I907" s="5"/>
      <c r="J907" s="5"/>
      <c r="K907" s="5"/>
      <c r="L907" s="5"/>
      <c r="M907" s="5"/>
      <c r="N907" s="5"/>
      <c r="O907" s="5"/>
      <c r="P907" s="5"/>
      <c r="Q907" s="5"/>
      <c r="R907" s="5"/>
      <c r="S907" s="5"/>
      <c r="T907" s="5"/>
      <c r="U907" s="5"/>
      <c r="V907" s="5"/>
      <c r="W907" s="5"/>
      <c r="X907" s="5"/>
      <c r="Y907" s="5"/>
      <c r="Z907" s="5"/>
      <c r="AA907" s="5"/>
      <c r="AB907" s="5"/>
      <c r="AC907" s="5"/>
      <c r="AD907" s="5"/>
      <c r="AE907" s="5"/>
    </row>
    <row r="908" ht="15.75" customHeight="1">
      <c r="A908" s="5"/>
      <c r="B908" s="5"/>
      <c r="C908" s="5"/>
      <c r="D908" s="5"/>
      <c r="E908" s="5"/>
      <c r="F908" s="5"/>
      <c r="G908" s="5"/>
      <c r="H908" s="5"/>
      <c r="I908" s="5"/>
      <c r="J908" s="5"/>
      <c r="K908" s="5"/>
      <c r="L908" s="5"/>
      <c r="M908" s="5"/>
      <c r="N908" s="5"/>
      <c r="O908" s="5"/>
      <c r="P908" s="5"/>
      <c r="Q908" s="5"/>
      <c r="R908" s="5"/>
      <c r="S908" s="5"/>
      <c r="T908" s="5"/>
      <c r="U908" s="5"/>
      <c r="V908" s="5"/>
      <c r="W908" s="5"/>
      <c r="X908" s="5"/>
      <c r="Y908" s="5"/>
      <c r="Z908" s="5"/>
      <c r="AA908" s="5"/>
      <c r="AB908" s="5"/>
      <c r="AC908" s="5"/>
      <c r="AD908" s="5"/>
      <c r="AE908" s="5"/>
    </row>
    <row r="909" ht="15.75" customHeight="1">
      <c r="A909" s="5"/>
      <c r="B909" s="5"/>
      <c r="C909" s="5"/>
      <c r="D909" s="5"/>
      <c r="E909" s="5"/>
      <c r="F909" s="5"/>
      <c r="G909" s="5"/>
      <c r="H909" s="5"/>
      <c r="I909" s="5"/>
      <c r="J909" s="5"/>
      <c r="K909" s="5"/>
      <c r="L909" s="5"/>
      <c r="M909" s="5"/>
      <c r="N909" s="5"/>
      <c r="O909" s="5"/>
      <c r="P909" s="5"/>
      <c r="Q909" s="5"/>
      <c r="R909" s="5"/>
      <c r="S909" s="5"/>
      <c r="T909" s="5"/>
      <c r="U909" s="5"/>
      <c r="V909" s="5"/>
      <c r="W909" s="5"/>
      <c r="X909" s="5"/>
      <c r="Y909" s="5"/>
      <c r="Z909" s="5"/>
      <c r="AA909" s="5"/>
      <c r="AB909" s="5"/>
      <c r="AC909" s="5"/>
      <c r="AD909" s="5"/>
      <c r="AE909" s="5"/>
    </row>
    <row r="910" ht="15.75" customHeight="1">
      <c r="A910" s="5"/>
      <c r="B910" s="5"/>
      <c r="C910" s="5"/>
      <c r="D910" s="5"/>
      <c r="E910" s="5"/>
      <c r="F910" s="5"/>
      <c r="G910" s="5"/>
      <c r="H910" s="5"/>
      <c r="I910" s="5"/>
      <c r="J910" s="5"/>
      <c r="K910" s="5"/>
      <c r="L910" s="5"/>
      <c r="M910" s="5"/>
      <c r="N910" s="5"/>
      <c r="O910" s="5"/>
      <c r="P910" s="5"/>
      <c r="Q910" s="5"/>
      <c r="R910" s="5"/>
      <c r="S910" s="5"/>
      <c r="T910" s="5"/>
      <c r="U910" s="5"/>
      <c r="V910" s="5"/>
      <c r="W910" s="5"/>
      <c r="X910" s="5"/>
      <c r="Y910" s="5"/>
      <c r="Z910" s="5"/>
      <c r="AA910" s="5"/>
      <c r="AB910" s="5"/>
      <c r="AC910" s="5"/>
      <c r="AD910" s="5"/>
      <c r="AE910" s="5"/>
    </row>
    <row r="911" ht="15.75" customHeight="1">
      <c r="A911" s="5"/>
      <c r="B911" s="5"/>
      <c r="C911" s="5"/>
      <c r="D911" s="5"/>
      <c r="E911" s="5"/>
      <c r="F911" s="5"/>
      <c r="G911" s="5"/>
      <c r="H911" s="5"/>
      <c r="I911" s="5"/>
      <c r="J911" s="5"/>
      <c r="K911" s="5"/>
      <c r="L911" s="5"/>
      <c r="M911" s="5"/>
      <c r="N911" s="5"/>
      <c r="O911" s="5"/>
      <c r="P911" s="5"/>
      <c r="Q911" s="5"/>
      <c r="R911" s="5"/>
      <c r="S911" s="5"/>
      <c r="T911" s="5"/>
      <c r="U911" s="5"/>
      <c r="V911" s="5"/>
      <c r="W911" s="5"/>
      <c r="X911" s="5"/>
      <c r="Y911" s="5"/>
      <c r="Z911" s="5"/>
      <c r="AA911" s="5"/>
      <c r="AB911" s="5"/>
      <c r="AC911" s="5"/>
      <c r="AD911" s="5"/>
      <c r="AE911" s="5"/>
    </row>
    <row r="912" ht="15.75" customHeight="1">
      <c r="A912" s="5"/>
      <c r="B912" s="5"/>
      <c r="C912" s="5"/>
      <c r="D912" s="5"/>
      <c r="E912" s="5"/>
      <c r="F912" s="5"/>
      <c r="G912" s="5"/>
      <c r="H912" s="5"/>
      <c r="I912" s="5"/>
      <c r="J912" s="5"/>
      <c r="K912" s="5"/>
      <c r="L912" s="5"/>
      <c r="M912" s="5"/>
      <c r="N912" s="5"/>
      <c r="O912" s="5"/>
      <c r="P912" s="5"/>
      <c r="Q912" s="5"/>
      <c r="R912" s="5"/>
      <c r="S912" s="5"/>
      <c r="T912" s="5"/>
      <c r="U912" s="5"/>
      <c r="V912" s="5"/>
      <c r="W912" s="5"/>
      <c r="X912" s="5"/>
      <c r="Y912" s="5"/>
      <c r="Z912" s="5"/>
      <c r="AA912" s="5"/>
      <c r="AB912" s="5"/>
      <c r="AC912" s="5"/>
      <c r="AD912" s="5"/>
      <c r="AE912" s="5"/>
    </row>
    <row r="913" ht="15.75" customHeight="1">
      <c r="A913" s="5"/>
      <c r="B913" s="5"/>
      <c r="C913" s="5"/>
      <c r="D913" s="5"/>
      <c r="E913" s="5"/>
      <c r="F913" s="5"/>
      <c r="G913" s="5"/>
      <c r="H913" s="5"/>
      <c r="I913" s="5"/>
      <c r="J913" s="5"/>
      <c r="K913" s="5"/>
      <c r="L913" s="5"/>
      <c r="M913" s="5"/>
      <c r="N913" s="5"/>
      <c r="O913" s="5"/>
      <c r="P913" s="5"/>
      <c r="Q913" s="5"/>
      <c r="R913" s="5"/>
      <c r="S913" s="5"/>
      <c r="T913" s="5"/>
      <c r="U913" s="5"/>
      <c r="V913" s="5"/>
      <c r="W913" s="5"/>
      <c r="X913" s="5"/>
      <c r="Y913" s="5"/>
      <c r="Z913" s="5"/>
      <c r="AA913" s="5"/>
      <c r="AB913" s="5"/>
      <c r="AC913" s="5"/>
      <c r="AD913" s="5"/>
      <c r="AE913" s="5"/>
    </row>
    <row r="914" ht="15.75" customHeight="1">
      <c r="A914" s="5"/>
      <c r="B914" s="5"/>
      <c r="C914" s="5"/>
      <c r="D914" s="5"/>
      <c r="E914" s="5"/>
      <c r="F914" s="5"/>
      <c r="G914" s="5"/>
      <c r="H914" s="5"/>
      <c r="I914" s="5"/>
      <c r="J914" s="5"/>
      <c r="K914" s="5"/>
      <c r="L914" s="5"/>
      <c r="M914" s="5"/>
      <c r="N914" s="5"/>
      <c r="O914" s="5"/>
      <c r="P914" s="5"/>
      <c r="Q914" s="5"/>
      <c r="R914" s="5"/>
      <c r="S914" s="5"/>
      <c r="T914" s="5"/>
      <c r="U914" s="5"/>
      <c r="V914" s="5"/>
      <c r="W914" s="5"/>
      <c r="X914" s="5"/>
      <c r="Y914" s="5"/>
      <c r="Z914" s="5"/>
      <c r="AA914" s="5"/>
      <c r="AB914" s="5"/>
      <c r="AC914" s="5"/>
      <c r="AD914" s="5"/>
      <c r="AE914" s="5"/>
    </row>
    <row r="915" ht="15.75" customHeight="1">
      <c r="A915" s="5"/>
      <c r="B915" s="5"/>
      <c r="C915" s="5"/>
      <c r="D915" s="5"/>
      <c r="E915" s="5"/>
      <c r="F915" s="5"/>
      <c r="G915" s="5"/>
      <c r="H915" s="5"/>
      <c r="I915" s="5"/>
      <c r="J915" s="5"/>
      <c r="K915" s="5"/>
      <c r="L915" s="5"/>
      <c r="M915" s="5"/>
      <c r="N915" s="5"/>
      <c r="O915" s="5"/>
      <c r="P915" s="5"/>
      <c r="Q915" s="5"/>
      <c r="R915" s="5"/>
      <c r="S915" s="5"/>
      <c r="T915" s="5"/>
      <c r="U915" s="5"/>
      <c r="V915" s="5"/>
      <c r="W915" s="5"/>
      <c r="X915" s="5"/>
      <c r="Y915" s="5"/>
      <c r="Z915" s="5"/>
      <c r="AA915" s="5"/>
      <c r="AB915" s="5"/>
      <c r="AC915" s="5"/>
      <c r="AD915" s="5"/>
      <c r="AE915" s="5"/>
    </row>
    <row r="916" ht="15.75" customHeight="1">
      <c r="A916" s="5"/>
      <c r="B916" s="5"/>
      <c r="C916" s="5"/>
      <c r="D916" s="5"/>
      <c r="E916" s="5"/>
      <c r="F916" s="5"/>
      <c r="G916" s="5"/>
      <c r="H916" s="5"/>
      <c r="I916" s="5"/>
      <c r="J916" s="5"/>
      <c r="K916" s="5"/>
      <c r="L916" s="5"/>
      <c r="M916" s="5"/>
      <c r="N916" s="5"/>
      <c r="O916" s="5"/>
      <c r="P916" s="5"/>
      <c r="Q916" s="5"/>
      <c r="R916" s="5"/>
      <c r="S916" s="5"/>
      <c r="T916" s="5"/>
      <c r="U916" s="5"/>
      <c r="V916" s="5"/>
      <c r="W916" s="5"/>
      <c r="X916" s="5"/>
      <c r="Y916" s="5"/>
      <c r="Z916" s="5"/>
      <c r="AA916" s="5"/>
      <c r="AB916" s="5"/>
      <c r="AC916" s="5"/>
      <c r="AD916" s="5"/>
      <c r="AE916" s="5"/>
    </row>
    <row r="917" ht="15.75" customHeight="1">
      <c r="A917" s="5"/>
      <c r="B917" s="5"/>
      <c r="C917" s="5"/>
      <c r="D917" s="5"/>
      <c r="E917" s="5"/>
      <c r="F917" s="5"/>
      <c r="G917" s="5"/>
      <c r="H917" s="5"/>
      <c r="I917" s="5"/>
      <c r="J917" s="5"/>
      <c r="K917" s="5"/>
      <c r="L917" s="5"/>
      <c r="M917" s="5"/>
      <c r="N917" s="5"/>
      <c r="O917" s="5"/>
      <c r="P917" s="5"/>
      <c r="Q917" s="5"/>
      <c r="R917" s="5"/>
      <c r="S917" s="5"/>
      <c r="T917" s="5"/>
      <c r="U917" s="5"/>
      <c r="V917" s="5"/>
      <c r="W917" s="5"/>
      <c r="X917" s="5"/>
      <c r="Y917" s="5"/>
      <c r="Z917" s="5"/>
      <c r="AA917" s="5"/>
      <c r="AB917" s="5"/>
      <c r="AC917" s="5"/>
      <c r="AD917" s="5"/>
      <c r="AE917" s="5"/>
    </row>
    <row r="918" ht="15.75" customHeight="1">
      <c r="A918" s="5"/>
      <c r="B918" s="5"/>
      <c r="C918" s="5"/>
      <c r="D918" s="5"/>
      <c r="E918" s="5"/>
      <c r="F918" s="5"/>
      <c r="G918" s="5"/>
      <c r="H918" s="5"/>
      <c r="I918" s="5"/>
      <c r="J918" s="5"/>
      <c r="K918" s="5"/>
      <c r="L918" s="5"/>
      <c r="M918" s="5"/>
      <c r="N918" s="5"/>
      <c r="O918" s="5"/>
      <c r="P918" s="5"/>
      <c r="Q918" s="5"/>
      <c r="R918" s="5"/>
      <c r="S918" s="5"/>
      <c r="T918" s="5"/>
      <c r="U918" s="5"/>
      <c r="V918" s="5"/>
      <c r="W918" s="5"/>
      <c r="X918" s="5"/>
      <c r="Y918" s="5"/>
      <c r="Z918" s="5"/>
      <c r="AA918" s="5"/>
      <c r="AB918" s="5"/>
      <c r="AC918" s="5"/>
      <c r="AD918" s="5"/>
      <c r="AE918" s="5"/>
    </row>
    <row r="919" ht="15.75" customHeight="1">
      <c r="A919" s="5"/>
      <c r="B919" s="5"/>
      <c r="C919" s="5"/>
      <c r="D919" s="5"/>
      <c r="E919" s="5"/>
      <c r="F919" s="5"/>
      <c r="G919" s="5"/>
      <c r="H919" s="5"/>
      <c r="I919" s="5"/>
      <c r="J919" s="5"/>
      <c r="K919" s="5"/>
      <c r="L919" s="5"/>
      <c r="M919" s="5"/>
      <c r="N919" s="5"/>
      <c r="O919" s="5"/>
      <c r="P919" s="5"/>
      <c r="Q919" s="5"/>
      <c r="R919" s="5"/>
      <c r="S919" s="5"/>
      <c r="T919" s="5"/>
      <c r="U919" s="5"/>
      <c r="V919" s="5"/>
      <c r="W919" s="5"/>
      <c r="X919" s="5"/>
      <c r="Y919" s="5"/>
      <c r="Z919" s="5"/>
      <c r="AA919" s="5"/>
      <c r="AB919" s="5"/>
      <c r="AC919" s="5"/>
      <c r="AD919" s="5"/>
      <c r="AE919" s="5"/>
    </row>
    <row r="920" ht="15.75" customHeight="1">
      <c r="A920" s="5"/>
      <c r="B920" s="5"/>
      <c r="C920" s="5"/>
      <c r="D920" s="5"/>
      <c r="E920" s="5"/>
      <c r="F920" s="5"/>
      <c r="G920" s="5"/>
      <c r="H920" s="5"/>
      <c r="I920" s="5"/>
      <c r="J920" s="5"/>
      <c r="K920" s="5"/>
      <c r="L920" s="5"/>
      <c r="M920" s="5"/>
      <c r="N920" s="5"/>
      <c r="O920" s="5"/>
      <c r="P920" s="5"/>
      <c r="Q920" s="5"/>
      <c r="R920" s="5"/>
      <c r="S920" s="5"/>
      <c r="T920" s="5"/>
      <c r="U920" s="5"/>
      <c r="V920" s="5"/>
      <c r="W920" s="5"/>
      <c r="X920" s="5"/>
      <c r="Y920" s="5"/>
      <c r="Z920" s="5"/>
      <c r="AA920" s="5"/>
      <c r="AB920" s="5"/>
      <c r="AC920" s="5"/>
      <c r="AD920" s="5"/>
      <c r="AE920" s="5"/>
    </row>
    <row r="921" ht="15.75" customHeight="1">
      <c r="A921" s="5"/>
      <c r="B921" s="5"/>
      <c r="C921" s="5"/>
      <c r="D921" s="5"/>
      <c r="E921" s="5"/>
      <c r="F921" s="5"/>
      <c r="G921" s="5"/>
      <c r="H921" s="5"/>
      <c r="I921" s="5"/>
      <c r="J921" s="5"/>
      <c r="K921" s="5"/>
      <c r="L921" s="5"/>
      <c r="M921" s="5"/>
      <c r="N921" s="5"/>
      <c r="O921" s="5"/>
      <c r="P921" s="5"/>
      <c r="Q921" s="5"/>
      <c r="R921" s="5"/>
      <c r="S921" s="5"/>
      <c r="T921" s="5"/>
      <c r="U921" s="5"/>
      <c r="V921" s="5"/>
      <c r="W921" s="5"/>
      <c r="X921" s="5"/>
      <c r="Y921" s="5"/>
      <c r="Z921" s="5"/>
      <c r="AA921" s="5"/>
      <c r="AB921" s="5"/>
      <c r="AC921" s="5"/>
      <c r="AD921" s="5"/>
      <c r="AE921" s="5"/>
    </row>
    <row r="922" ht="15.75" customHeight="1">
      <c r="A922" s="5"/>
      <c r="B922" s="5"/>
      <c r="C922" s="5"/>
      <c r="D922" s="5"/>
      <c r="E922" s="5"/>
      <c r="F922" s="5"/>
      <c r="G922" s="5"/>
      <c r="H922" s="5"/>
      <c r="I922" s="5"/>
      <c r="J922" s="5"/>
      <c r="K922" s="5"/>
      <c r="L922" s="5"/>
      <c r="M922" s="5"/>
      <c r="N922" s="5"/>
      <c r="O922" s="5"/>
      <c r="P922" s="5"/>
      <c r="Q922" s="5"/>
      <c r="R922" s="5"/>
      <c r="S922" s="5"/>
      <c r="T922" s="5"/>
      <c r="U922" s="5"/>
      <c r="V922" s="5"/>
      <c r="W922" s="5"/>
      <c r="X922" s="5"/>
      <c r="Y922" s="5"/>
      <c r="Z922" s="5"/>
      <c r="AA922" s="5"/>
      <c r="AB922" s="5"/>
      <c r="AC922" s="5"/>
      <c r="AD922" s="5"/>
      <c r="AE922" s="5"/>
    </row>
    <row r="923" ht="15.75" customHeight="1">
      <c r="A923" s="5"/>
      <c r="B923" s="5"/>
      <c r="C923" s="5"/>
      <c r="D923" s="5"/>
      <c r="E923" s="5"/>
      <c r="F923" s="5"/>
      <c r="G923" s="5"/>
      <c r="H923" s="5"/>
      <c r="I923" s="5"/>
      <c r="J923" s="5"/>
      <c r="K923" s="5"/>
      <c r="L923" s="5"/>
      <c r="M923" s="5"/>
      <c r="N923" s="5"/>
      <c r="O923" s="5"/>
      <c r="P923" s="5"/>
      <c r="Q923" s="5"/>
      <c r="R923" s="5"/>
      <c r="S923" s="5"/>
      <c r="T923" s="5"/>
      <c r="U923" s="5"/>
      <c r="V923" s="5"/>
      <c r="W923" s="5"/>
      <c r="X923" s="5"/>
      <c r="Y923" s="5"/>
      <c r="Z923" s="5"/>
      <c r="AA923" s="5"/>
      <c r="AB923" s="5"/>
      <c r="AC923" s="5"/>
      <c r="AD923" s="5"/>
      <c r="AE923" s="5"/>
    </row>
    <row r="924" ht="15.75" customHeight="1">
      <c r="A924" s="5"/>
      <c r="B924" s="5"/>
      <c r="C924" s="5"/>
      <c r="D924" s="5"/>
      <c r="E924" s="5"/>
      <c r="F924" s="5"/>
      <c r="G924" s="5"/>
      <c r="H924" s="5"/>
      <c r="I924" s="5"/>
      <c r="J924" s="5"/>
      <c r="K924" s="5"/>
      <c r="L924" s="5"/>
      <c r="M924" s="5"/>
      <c r="N924" s="5"/>
      <c r="O924" s="5"/>
      <c r="P924" s="5"/>
      <c r="Q924" s="5"/>
      <c r="R924" s="5"/>
      <c r="S924" s="5"/>
      <c r="T924" s="5"/>
      <c r="U924" s="5"/>
      <c r="V924" s="5"/>
      <c r="W924" s="5"/>
      <c r="X924" s="5"/>
      <c r="Y924" s="5"/>
      <c r="Z924" s="5"/>
      <c r="AA924" s="5"/>
      <c r="AB924" s="5"/>
      <c r="AC924" s="5"/>
      <c r="AD924" s="5"/>
      <c r="AE924" s="5"/>
    </row>
    <row r="925" ht="15.75" customHeight="1">
      <c r="A925" s="5"/>
      <c r="B925" s="5"/>
      <c r="C925" s="5"/>
      <c r="D925" s="5"/>
      <c r="E925" s="5"/>
      <c r="F925" s="5"/>
      <c r="G925" s="5"/>
      <c r="H925" s="5"/>
      <c r="I925" s="5"/>
      <c r="J925" s="5"/>
      <c r="K925" s="5"/>
      <c r="L925" s="5"/>
      <c r="M925" s="5"/>
      <c r="N925" s="5"/>
      <c r="O925" s="5"/>
      <c r="P925" s="5"/>
      <c r="Q925" s="5"/>
      <c r="R925" s="5"/>
      <c r="S925" s="5"/>
      <c r="T925" s="5"/>
      <c r="U925" s="5"/>
      <c r="V925" s="5"/>
      <c r="W925" s="5"/>
      <c r="X925" s="5"/>
      <c r="Y925" s="5"/>
      <c r="Z925" s="5"/>
      <c r="AA925" s="5"/>
      <c r="AB925" s="5"/>
      <c r="AC925" s="5"/>
      <c r="AD925" s="5"/>
      <c r="AE925" s="5"/>
    </row>
    <row r="926" ht="15.75" customHeight="1">
      <c r="A926" s="5"/>
      <c r="B926" s="5"/>
      <c r="C926" s="5"/>
      <c r="D926" s="5"/>
      <c r="E926" s="5"/>
      <c r="F926" s="5"/>
      <c r="G926" s="5"/>
      <c r="H926" s="5"/>
      <c r="I926" s="5"/>
      <c r="J926" s="5"/>
      <c r="K926" s="5"/>
      <c r="L926" s="5"/>
      <c r="M926" s="5"/>
      <c r="N926" s="5"/>
      <c r="O926" s="5"/>
      <c r="P926" s="5"/>
      <c r="Q926" s="5"/>
      <c r="R926" s="5"/>
      <c r="S926" s="5"/>
      <c r="T926" s="5"/>
      <c r="U926" s="5"/>
      <c r="V926" s="5"/>
      <c r="W926" s="5"/>
      <c r="X926" s="5"/>
      <c r="Y926" s="5"/>
      <c r="Z926" s="5"/>
      <c r="AA926" s="5"/>
      <c r="AB926" s="5"/>
      <c r="AC926" s="5"/>
      <c r="AD926" s="5"/>
      <c r="AE926" s="5"/>
    </row>
    <row r="927" ht="15.75" customHeight="1">
      <c r="A927" s="5"/>
      <c r="B927" s="5"/>
      <c r="C927" s="5"/>
      <c r="D927" s="5"/>
      <c r="E927" s="5"/>
      <c r="F927" s="5"/>
      <c r="G927" s="5"/>
      <c r="H927" s="5"/>
      <c r="I927" s="5"/>
      <c r="J927" s="5"/>
      <c r="K927" s="5"/>
      <c r="L927" s="5"/>
      <c r="M927" s="5"/>
      <c r="N927" s="5"/>
      <c r="O927" s="5"/>
      <c r="P927" s="5"/>
      <c r="Q927" s="5"/>
      <c r="R927" s="5"/>
      <c r="S927" s="5"/>
      <c r="T927" s="5"/>
      <c r="U927" s="5"/>
      <c r="V927" s="5"/>
      <c r="W927" s="5"/>
      <c r="X927" s="5"/>
      <c r="Y927" s="5"/>
      <c r="Z927" s="5"/>
      <c r="AA927" s="5"/>
      <c r="AB927" s="5"/>
      <c r="AC927" s="5"/>
      <c r="AD927" s="5"/>
      <c r="AE927" s="5"/>
    </row>
    <row r="928" ht="15.75" customHeight="1">
      <c r="A928" s="5"/>
      <c r="B928" s="5"/>
      <c r="C928" s="5"/>
      <c r="D928" s="5"/>
      <c r="E928" s="5"/>
      <c r="F928" s="5"/>
      <c r="G928" s="5"/>
      <c r="H928" s="5"/>
      <c r="I928" s="5"/>
      <c r="J928" s="5"/>
      <c r="K928" s="5"/>
      <c r="L928" s="5"/>
      <c r="M928" s="5"/>
      <c r="N928" s="5"/>
      <c r="O928" s="5"/>
      <c r="P928" s="5"/>
      <c r="Q928" s="5"/>
      <c r="R928" s="5"/>
      <c r="S928" s="5"/>
      <c r="T928" s="5"/>
      <c r="U928" s="5"/>
      <c r="V928" s="5"/>
      <c r="W928" s="5"/>
      <c r="X928" s="5"/>
      <c r="Y928" s="5"/>
      <c r="Z928" s="5"/>
      <c r="AA928" s="5"/>
      <c r="AB928" s="5"/>
      <c r="AC928" s="5"/>
      <c r="AD928" s="5"/>
      <c r="AE928" s="5"/>
    </row>
    <row r="929" ht="15.75" customHeight="1">
      <c r="A929" s="5"/>
      <c r="B929" s="5"/>
      <c r="C929" s="5"/>
      <c r="D929" s="5"/>
      <c r="E929" s="5"/>
      <c r="F929" s="5"/>
      <c r="G929" s="5"/>
      <c r="H929" s="5"/>
      <c r="I929" s="5"/>
      <c r="J929" s="5"/>
      <c r="K929" s="5"/>
      <c r="L929" s="5"/>
      <c r="M929" s="5"/>
      <c r="N929" s="5"/>
      <c r="O929" s="5"/>
      <c r="P929" s="5"/>
      <c r="Q929" s="5"/>
      <c r="R929" s="5"/>
      <c r="S929" s="5"/>
      <c r="T929" s="5"/>
      <c r="U929" s="5"/>
      <c r="V929" s="5"/>
      <c r="W929" s="5"/>
      <c r="X929" s="5"/>
      <c r="Y929" s="5"/>
      <c r="Z929" s="5"/>
      <c r="AA929" s="5"/>
      <c r="AB929" s="5"/>
      <c r="AC929" s="5"/>
      <c r="AD929" s="5"/>
      <c r="AE929" s="5"/>
    </row>
    <row r="930" ht="15.75" customHeight="1">
      <c r="A930" s="5"/>
      <c r="B930" s="5"/>
      <c r="C930" s="5"/>
      <c r="D930" s="5"/>
      <c r="E930" s="5"/>
      <c r="F930" s="5"/>
      <c r="G930" s="5"/>
      <c r="H930" s="5"/>
      <c r="I930" s="5"/>
      <c r="J930" s="5"/>
      <c r="K930" s="5"/>
      <c r="L930" s="5"/>
      <c r="M930" s="5"/>
      <c r="N930" s="5"/>
      <c r="O930" s="5"/>
      <c r="P930" s="5"/>
      <c r="Q930" s="5"/>
      <c r="R930" s="5"/>
      <c r="S930" s="5"/>
      <c r="T930" s="5"/>
      <c r="U930" s="5"/>
      <c r="V930" s="5"/>
      <c r="W930" s="5"/>
      <c r="X930" s="5"/>
      <c r="Y930" s="5"/>
      <c r="Z930" s="5"/>
      <c r="AA930" s="5"/>
      <c r="AB930" s="5"/>
      <c r="AC930" s="5"/>
      <c r="AD930" s="5"/>
      <c r="AE930" s="5"/>
    </row>
    <row r="931" ht="15.75" customHeight="1">
      <c r="A931" s="5"/>
      <c r="B931" s="5"/>
      <c r="C931" s="5"/>
      <c r="D931" s="5"/>
      <c r="E931" s="5"/>
      <c r="F931" s="5"/>
      <c r="G931" s="5"/>
      <c r="H931" s="5"/>
      <c r="I931" s="5"/>
      <c r="J931" s="5"/>
      <c r="K931" s="5"/>
      <c r="L931" s="5"/>
      <c r="M931" s="5"/>
      <c r="N931" s="5"/>
      <c r="O931" s="5"/>
      <c r="P931" s="5"/>
      <c r="Q931" s="5"/>
      <c r="R931" s="5"/>
      <c r="S931" s="5"/>
      <c r="T931" s="5"/>
      <c r="U931" s="5"/>
      <c r="V931" s="5"/>
      <c r="W931" s="5"/>
      <c r="X931" s="5"/>
      <c r="Y931" s="5"/>
      <c r="Z931" s="5"/>
      <c r="AA931" s="5"/>
      <c r="AB931" s="5"/>
      <c r="AC931" s="5"/>
      <c r="AD931" s="5"/>
      <c r="AE931" s="5"/>
    </row>
    <row r="932" ht="15.75" customHeight="1">
      <c r="A932" s="5"/>
      <c r="B932" s="5"/>
      <c r="C932" s="5"/>
      <c r="D932" s="5"/>
      <c r="E932" s="5"/>
      <c r="F932" s="5"/>
      <c r="G932" s="5"/>
      <c r="H932" s="5"/>
      <c r="I932" s="5"/>
      <c r="J932" s="5"/>
      <c r="K932" s="5"/>
      <c r="L932" s="5"/>
      <c r="M932" s="5"/>
      <c r="N932" s="5"/>
      <c r="O932" s="5"/>
      <c r="P932" s="5"/>
      <c r="Q932" s="5"/>
      <c r="R932" s="5"/>
      <c r="S932" s="5"/>
      <c r="T932" s="5"/>
      <c r="U932" s="5"/>
      <c r="V932" s="5"/>
      <c r="W932" s="5"/>
      <c r="X932" s="5"/>
      <c r="Y932" s="5"/>
      <c r="Z932" s="5"/>
      <c r="AA932" s="5"/>
      <c r="AB932" s="5"/>
      <c r="AC932" s="5"/>
      <c r="AD932" s="5"/>
      <c r="AE932" s="5"/>
    </row>
    <row r="933" ht="15.75" customHeight="1">
      <c r="A933" s="5"/>
      <c r="B933" s="5"/>
      <c r="C933" s="5"/>
      <c r="D933" s="5"/>
      <c r="E933" s="5"/>
      <c r="F933" s="5"/>
      <c r="G933" s="5"/>
      <c r="H933" s="5"/>
      <c r="I933" s="5"/>
      <c r="J933" s="5"/>
      <c r="K933" s="5"/>
      <c r="L933" s="5"/>
      <c r="M933" s="5"/>
      <c r="N933" s="5"/>
      <c r="O933" s="5"/>
      <c r="P933" s="5"/>
      <c r="Q933" s="5"/>
      <c r="R933" s="5"/>
      <c r="S933" s="5"/>
      <c r="T933" s="5"/>
      <c r="U933" s="5"/>
      <c r="V933" s="5"/>
      <c r="W933" s="5"/>
      <c r="X933" s="5"/>
      <c r="Y933" s="5"/>
      <c r="Z933" s="5"/>
      <c r="AA933" s="5"/>
      <c r="AB933" s="5"/>
      <c r="AC933" s="5"/>
      <c r="AD933" s="5"/>
      <c r="AE933" s="5"/>
    </row>
    <row r="934" ht="15.75" customHeight="1">
      <c r="A934" s="5"/>
      <c r="B934" s="5"/>
      <c r="C934" s="5"/>
      <c r="D934" s="5"/>
      <c r="E934" s="5"/>
      <c r="F934" s="5"/>
      <c r="G934" s="5"/>
      <c r="H934" s="5"/>
      <c r="I934" s="5"/>
      <c r="J934" s="5"/>
      <c r="K934" s="5"/>
      <c r="L934" s="5"/>
      <c r="M934" s="5"/>
      <c r="N934" s="5"/>
      <c r="O934" s="5"/>
      <c r="P934" s="5"/>
      <c r="Q934" s="5"/>
      <c r="R934" s="5"/>
      <c r="S934" s="5"/>
      <c r="T934" s="5"/>
      <c r="U934" s="5"/>
      <c r="V934" s="5"/>
      <c r="W934" s="5"/>
      <c r="X934" s="5"/>
      <c r="Y934" s="5"/>
      <c r="Z934" s="5"/>
      <c r="AA934" s="5"/>
      <c r="AB934" s="5"/>
      <c r="AC934" s="5"/>
      <c r="AD934" s="5"/>
      <c r="AE934" s="5"/>
    </row>
    <row r="935" ht="15.75" customHeight="1">
      <c r="A935" s="5"/>
      <c r="B935" s="5"/>
      <c r="C935" s="5"/>
      <c r="D935" s="5"/>
      <c r="E935" s="5"/>
      <c r="F935" s="5"/>
      <c r="G935" s="5"/>
      <c r="H935" s="5"/>
      <c r="I935" s="5"/>
      <c r="J935" s="5"/>
      <c r="K935" s="5"/>
      <c r="L935" s="5"/>
      <c r="M935" s="5"/>
      <c r="N935" s="5"/>
      <c r="O935" s="5"/>
      <c r="P935" s="5"/>
      <c r="Q935" s="5"/>
      <c r="R935" s="5"/>
      <c r="S935" s="5"/>
      <c r="T935" s="5"/>
      <c r="U935" s="5"/>
      <c r="V935" s="5"/>
      <c r="W935" s="5"/>
      <c r="X935" s="5"/>
      <c r="Y935" s="5"/>
      <c r="Z935" s="5"/>
      <c r="AA935" s="5"/>
      <c r="AB935" s="5"/>
      <c r="AC935" s="5"/>
      <c r="AD935" s="5"/>
      <c r="AE935" s="5"/>
    </row>
    <row r="936" ht="15.75" customHeight="1">
      <c r="A936" s="5"/>
      <c r="B936" s="5"/>
      <c r="C936" s="5"/>
      <c r="D936" s="5"/>
      <c r="E936" s="5"/>
      <c r="F936" s="5"/>
      <c r="G936" s="5"/>
      <c r="H936" s="5"/>
      <c r="I936" s="5"/>
      <c r="J936" s="5"/>
      <c r="K936" s="5"/>
      <c r="L936" s="5"/>
      <c r="M936" s="5"/>
      <c r="N936" s="5"/>
      <c r="O936" s="5"/>
      <c r="P936" s="5"/>
      <c r="Q936" s="5"/>
      <c r="R936" s="5"/>
      <c r="S936" s="5"/>
      <c r="T936" s="5"/>
      <c r="U936" s="5"/>
      <c r="V936" s="5"/>
      <c r="W936" s="5"/>
      <c r="X936" s="5"/>
      <c r="Y936" s="5"/>
      <c r="Z936" s="5"/>
      <c r="AA936" s="5"/>
      <c r="AB936" s="5"/>
      <c r="AC936" s="5"/>
      <c r="AD936" s="5"/>
      <c r="AE936" s="5"/>
    </row>
    <row r="937" ht="15.75" customHeight="1">
      <c r="A937" s="5"/>
      <c r="B937" s="5"/>
      <c r="C937" s="5"/>
      <c r="D937" s="5"/>
      <c r="E937" s="5"/>
      <c r="F937" s="5"/>
      <c r="G937" s="5"/>
      <c r="H937" s="5"/>
      <c r="I937" s="5"/>
      <c r="J937" s="5"/>
      <c r="K937" s="5"/>
      <c r="L937" s="5"/>
      <c r="M937" s="5"/>
      <c r="N937" s="5"/>
      <c r="O937" s="5"/>
      <c r="P937" s="5"/>
      <c r="Q937" s="5"/>
      <c r="R937" s="5"/>
      <c r="S937" s="5"/>
      <c r="T937" s="5"/>
      <c r="U937" s="5"/>
      <c r="V937" s="5"/>
      <c r="W937" s="5"/>
      <c r="X937" s="5"/>
      <c r="Y937" s="5"/>
      <c r="Z937" s="5"/>
      <c r="AA937" s="5"/>
      <c r="AB937" s="5"/>
      <c r="AC937" s="5"/>
      <c r="AD937" s="5"/>
      <c r="AE937" s="5"/>
    </row>
    <row r="938" ht="15.75" customHeight="1">
      <c r="A938" s="5"/>
      <c r="B938" s="5"/>
      <c r="C938" s="5"/>
      <c r="D938" s="5"/>
      <c r="E938" s="5"/>
      <c r="F938" s="5"/>
      <c r="G938" s="5"/>
      <c r="H938" s="5"/>
      <c r="I938" s="5"/>
      <c r="J938" s="5"/>
      <c r="K938" s="5"/>
      <c r="L938" s="5"/>
      <c r="M938" s="5"/>
      <c r="N938" s="5"/>
      <c r="O938" s="5"/>
      <c r="P938" s="5"/>
      <c r="Q938" s="5"/>
      <c r="R938" s="5"/>
      <c r="S938" s="5"/>
      <c r="T938" s="5"/>
      <c r="U938" s="5"/>
      <c r="V938" s="5"/>
      <c r="W938" s="5"/>
      <c r="X938" s="5"/>
      <c r="Y938" s="5"/>
      <c r="Z938" s="5"/>
      <c r="AA938" s="5"/>
      <c r="AB938" s="5"/>
      <c r="AC938" s="5"/>
      <c r="AD938" s="5"/>
      <c r="AE938" s="5"/>
    </row>
    <row r="939" ht="15.75" customHeight="1">
      <c r="A939" s="5"/>
      <c r="B939" s="5"/>
      <c r="C939" s="5"/>
      <c r="D939" s="5"/>
      <c r="E939" s="5"/>
      <c r="F939" s="5"/>
      <c r="G939" s="5"/>
      <c r="H939" s="5"/>
      <c r="I939" s="5"/>
      <c r="J939" s="5"/>
      <c r="K939" s="5"/>
      <c r="L939" s="5"/>
      <c r="M939" s="5"/>
      <c r="N939" s="5"/>
      <c r="O939" s="5"/>
      <c r="P939" s="5"/>
      <c r="Q939" s="5"/>
      <c r="R939" s="5"/>
      <c r="S939" s="5"/>
      <c r="T939" s="5"/>
      <c r="U939" s="5"/>
      <c r="V939" s="5"/>
      <c r="W939" s="5"/>
      <c r="X939" s="5"/>
      <c r="Y939" s="5"/>
      <c r="Z939" s="5"/>
      <c r="AA939" s="5"/>
      <c r="AB939" s="5"/>
      <c r="AC939" s="5"/>
      <c r="AD939" s="5"/>
      <c r="AE939" s="5"/>
    </row>
    <row r="940" ht="15.75" customHeight="1">
      <c r="A940" s="5"/>
      <c r="B940" s="5"/>
      <c r="C940" s="5"/>
      <c r="D940" s="5"/>
      <c r="E940" s="5"/>
      <c r="F940" s="5"/>
      <c r="G940" s="5"/>
      <c r="H940" s="5"/>
      <c r="I940" s="5"/>
      <c r="J940" s="5"/>
      <c r="K940" s="5"/>
      <c r="L940" s="5"/>
      <c r="M940" s="5"/>
      <c r="N940" s="5"/>
      <c r="O940" s="5"/>
      <c r="P940" s="5"/>
      <c r="Q940" s="5"/>
      <c r="R940" s="5"/>
      <c r="S940" s="5"/>
      <c r="T940" s="5"/>
      <c r="U940" s="5"/>
      <c r="V940" s="5"/>
      <c r="W940" s="5"/>
      <c r="X940" s="5"/>
      <c r="Y940" s="5"/>
      <c r="Z940" s="5"/>
      <c r="AA940" s="5"/>
      <c r="AB940" s="5"/>
      <c r="AC940" s="5"/>
      <c r="AD940" s="5"/>
      <c r="AE940" s="5"/>
    </row>
    <row r="941" ht="15.75" customHeight="1">
      <c r="A941" s="5"/>
      <c r="B941" s="5"/>
      <c r="C941" s="5"/>
      <c r="D941" s="5"/>
      <c r="E941" s="5"/>
      <c r="F941" s="5"/>
      <c r="G941" s="5"/>
      <c r="H941" s="5"/>
      <c r="I941" s="5"/>
      <c r="J941" s="5"/>
      <c r="K941" s="5"/>
      <c r="L941" s="5"/>
      <c r="M941" s="5"/>
      <c r="N941" s="5"/>
      <c r="O941" s="5"/>
      <c r="P941" s="5"/>
      <c r="Q941" s="5"/>
      <c r="R941" s="5"/>
      <c r="S941" s="5"/>
      <c r="T941" s="5"/>
      <c r="U941" s="5"/>
      <c r="V941" s="5"/>
      <c r="W941" s="5"/>
      <c r="X941" s="5"/>
      <c r="Y941" s="5"/>
      <c r="Z941" s="5"/>
      <c r="AA941" s="5"/>
      <c r="AB941" s="5"/>
      <c r="AC941" s="5"/>
      <c r="AD941" s="5"/>
      <c r="AE941" s="5"/>
    </row>
    <row r="942" ht="15.75" customHeight="1">
      <c r="A942" s="5"/>
      <c r="B942" s="5"/>
      <c r="C942" s="5"/>
      <c r="D942" s="5"/>
      <c r="E942" s="5"/>
      <c r="F942" s="5"/>
      <c r="G942" s="5"/>
      <c r="H942" s="5"/>
      <c r="I942" s="5"/>
      <c r="J942" s="5"/>
      <c r="K942" s="5"/>
      <c r="L942" s="5"/>
      <c r="M942" s="5"/>
      <c r="N942" s="5"/>
      <c r="O942" s="5"/>
      <c r="P942" s="5"/>
      <c r="Q942" s="5"/>
      <c r="R942" s="5"/>
      <c r="S942" s="5"/>
      <c r="T942" s="5"/>
      <c r="U942" s="5"/>
      <c r="V942" s="5"/>
      <c r="W942" s="5"/>
      <c r="X942" s="5"/>
      <c r="Y942" s="5"/>
      <c r="Z942" s="5"/>
      <c r="AA942" s="5"/>
      <c r="AB942" s="5"/>
      <c r="AC942" s="5"/>
      <c r="AD942" s="5"/>
      <c r="AE942" s="5"/>
    </row>
    <row r="943" ht="15.75" customHeight="1">
      <c r="A943" s="5"/>
      <c r="B943" s="5"/>
      <c r="C943" s="5"/>
      <c r="D943" s="5"/>
      <c r="E943" s="5"/>
      <c r="F943" s="5"/>
      <c r="G943" s="5"/>
      <c r="H943" s="5"/>
      <c r="I943" s="5"/>
      <c r="J943" s="5"/>
      <c r="K943" s="5"/>
      <c r="L943" s="5"/>
      <c r="M943" s="5"/>
      <c r="N943" s="5"/>
      <c r="O943" s="5"/>
      <c r="P943" s="5"/>
      <c r="Q943" s="5"/>
      <c r="R943" s="5"/>
      <c r="S943" s="5"/>
      <c r="T943" s="5"/>
      <c r="U943" s="5"/>
      <c r="V943" s="5"/>
      <c r="W943" s="5"/>
      <c r="X943" s="5"/>
      <c r="Y943" s="5"/>
      <c r="Z943" s="5"/>
      <c r="AA943" s="5"/>
      <c r="AB943" s="5"/>
      <c r="AC943" s="5"/>
      <c r="AD943" s="5"/>
      <c r="AE943" s="5"/>
    </row>
    <row r="944" ht="15.75" customHeight="1">
      <c r="A944" s="5"/>
      <c r="B944" s="5"/>
      <c r="C944" s="5"/>
      <c r="D944" s="5"/>
      <c r="E944" s="5"/>
      <c r="F944" s="5"/>
      <c r="G944" s="5"/>
      <c r="H944" s="5"/>
      <c r="I944" s="5"/>
      <c r="J944" s="5"/>
      <c r="K944" s="5"/>
      <c r="L944" s="5"/>
      <c r="M944" s="5"/>
      <c r="N944" s="5"/>
      <c r="O944" s="5"/>
      <c r="P944" s="5"/>
      <c r="Q944" s="5"/>
      <c r="R944" s="5"/>
      <c r="S944" s="5"/>
      <c r="T944" s="5"/>
      <c r="U944" s="5"/>
      <c r="V944" s="5"/>
      <c r="W944" s="5"/>
      <c r="X944" s="5"/>
      <c r="Y944" s="5"/>
      <c r="Z944" s="5"/>
      <c r="AA944" s="5"/>
      <c r="AB944" s="5"/>
      <c r="AC944" s="5"/>
      <c r="AD944" s="5"/>
      <c r="AE944" s="5"/>
    </row>
    <row r="945" ht="15.75" customHeight="1">
      <c r="A945" s="5"/>
      <c r="B945" s="5"/>
      <c r="C945" s="5"/>
      <c r="D945" s="5"/>
      <c r="E945" s="5"/>
      <c r="F945" s="5"/>
      <c r="G945" s="5"/>
      <c r="H945" s="5"/>
      <c r="I945" s="5"/>
      <c r="J945" s="5"/>
      <c r="K945" s="5"/>
      <c r="L945" s="5"/>
      <c r="M945" s="5"/>
      <c r="N945" s="5"/>
      <c r="O945" s="5"/>
      <c r="P945" s="5"/>
      <c r="Q945" s="5"/>
      <c r="R945" s="5"/>
      <c r="S945" s="5"/>
      <c r="T945" s="5"/>
      <c r="U945" s="5"/>
      <c r="V945" s="5"/>
      <c r="W945" s="5"/>
      <c r="X945" s="5"/>
      <c r="Y945" s="5"/>
      <c r="Z945" s="5"/>
      <c r="AA945" s="5"/>
      <c r="AB945" s="5"/>
      <c r="AC945" s="5"/>
      <c r="AD945" s="5"/>
      <c r="AE945" s="5"/>
    </row>
    <row r="946" ht="15.75" customHeight="1">
      <c r="A946" s="5"/>
      <c r="B946" s="5"/>
      <c r="C946" s="5"/>
      <c r="D946" s="5"/>
      <c r="E946" s="5"/>
      <c r="F946" s="5"/>
      <c r="G946" s="5"/>
      <c r="H946" s="5"/>
      <c r="I946" s="5"/>
      <c r="J946" s="5"/>
      <c r="K946" s="5"/>
      <c r="L946" s="5"/>
      <c r="M946" s="5"/>
      <c r="N946" s="5"/>
      <c r="O946" s="5"/>
      <c r="P946" s="5"/>
      <c r="Q946" s="5"/>
      <c r="R946" s="5"/>
      <c r="S946" s="5"/>
      <c r="T946" s="5"/>
      <c r="U946" s="5"/>
      <c r="V946" s="5"/>
      <c r="W946" s="5"/>
      <c r="X946" s="5"/>
      <c r="Y946" s="5"/>
      <c r="Z946" s="5"/>
      <c r="AA946" s="5"/>
      <c r="AB946" s="5"/>
      <c r="AC946" s="5"/>
      <c r="AD946" s="5"/>
      <c r="AE946" s="5"/>
    </row>
    <row r="947" ht="15.75" customHeight="1">
      <c r="A947" s="5"/>
      <c r="B947" s="5"/>
      <c r="C947" s="5"/>
      <c r="D947" s="5"/>
      <c r="E947" s="5"/>
      <c r="F947" s="5"/>
      <c r="G947" s="5"/>
      <c r="H947" s="5"/>
      <c r="I947" s="5"/>
      <c r="J947" s="5"/>
      <c r="K947" s="5"/>
      <c r="L947" s="5"/>
      <c r="M947" s="5"/>
      <c r="N947" s="5"/>
      <c r="O947" s="5"/>
      <c r="P947" s="5"/>
      <c r="Q947" s="5"/>
      <c r="R947" s="5"/>
      <c r="S947" s="5"/>
      <c r="T947" s="5"/>
      <c r="U947" s="5"/>
      <c r="V947" s="5"/>
      <c r="W947" s="5"/>
      <c r="X947" s="5"/>
      <c r="Y947" s="5"/>
      <c r="Z947" s="5"/>
      <c r="AA947" s="5"/>
      <c r="AB947" s="5"/>
      <c r="AC947" s="5"/>
      <c r="AD947" s="5"/>
      <c r="AE947" s="5"/>
    </row>
    <row r="948" ht="15.75" customHeight="1">
      <c r="A948" s="5"/>
      <c r="B948" s="5"/>
      <c r="C948" s="5"/>
      <c r="D948" s="5"/>
      <c r="E948" s="5"/>
      <c r="F948" s="5"/>
      <c r="G948" s="5"/>
      <c r="H948" s="5"/>
      <c r="I948" s="5"/>
      <c r="J948" s="5"/>
      <c r="K948" s="5"/>
      <c r="L948" s="5"/>
      <c r="M948" s="5"/>
      <c r="N948" s="5"/>
      <c r="O948" s="5"/>
      <c r="P948" s="5"/>
      <c r="Q948" s="5"/>
      <c r="R948" s="5"/>
      <c r="S948" s="5"/>
      <c r="T948" s="5"/>
      <c r="U948" s="5"/>
      <c r="V948" s="5"/>
      <c r="W948" s="5"/>
      <c r="X948" s="5"/>
      <c r="Y948" s="5"/>
      <c r="Z948" s="5"/>
      <c r="AA948" s="5"/>
      <c r="AB948" s="5"/>
      <c r="AC948" s="5"/>
      <c r="AD948" s="5"/>
      <c r="AE948" s="5"/>
    </row>
    <row r="949" ht="15.75" customHeight="1">
      <c r="A949" s="5"/>
      <c r="B949" s="5"/>
      <c r="C949" s="5"/>
      <c r="D949" s="5"/>
      <c r="E949" s="5"/>
      <c r="F949" s="5"/>
      <c r="G949" s="5"/>
      <c r="H949" s="5"/>
      <c r="I949" s="5"/>
      <c r="J949" s="5"/>
      <c r="K949" s="5"/>
      <c r="L949" s="5"/>
      <c r="M949" s="5"/>
      <c r="N949" s="5"/>
      <c r="O949" s="5"/>
      <c r="P949" s="5"/>
      <c r="Q949" s="5"/>
      <c r="R949" s="5"/>
      <c r="S949" s="5"/>
      <c r="T949" s="5"/>
      <c r="U949" s="5"/>
      <c r="V949" s="5"/>
      <c r="W949" s="5"/>
      <c r="X949" s="5"/>
      <c r="Y949" s="5"/>
      <c r="Z949" s="5"/>
      <c r="AA949" s="5"/>
      <c r="AB949" s="5"/>
      <c r="AC949" s="5"/>
      <c r="AD949" s="5"/>
      <c r="AE949" s="5"/>
    </row>
    <row r="950" ht="15.75" customHeight="1">
      <c r="A950" s="5"/>
      <c r="B950" s="5"/>
      <c r="C950" s="5"/>
      <c r="D950" s="5"/>
      <c r="E950" s="5"/>
      <c r="F950" s="5"/>
      <c r="G950" s="5"/>
      <c r="H950" s="5"/>
      <c r="I950" s="5"/>
      <c r="J950" s="5"/>
      <c r="K950" s="5"/>
      <c r="L950" s="5"/>
      <c r="M950" s="5"/>
      <c r="N950" s="5"/>
      <c r="O950" s="5"/>
      <c r="P950" s="5"/>
      <c r="Q950" s="5"/>
      <c r="R950" s="5"/>
      <c r="S950" s="5"/>
      <c r="T950" s="5"/>
      <c r="U950" s="5"/>
      <c r="V950" s="5"/>
      <c r="W950" s="5"/>
      <c r="X950" s="5"/>
      <c r="Y950" s="5"/>
      <c r="Z950" s="5"/>
      <c r="AA950" s="5"/>
      <c r="AB950" s="5"/>
      <c r="AC950" s="5"/>
      <c r="AD950" s="5"/>
      <c r="AE950" s="5"/>
    </row>
    <row r="951" ht="15.75" customHeight="1">
      <c r="A951" s="5"/>
      <c r="B951" s="5"/>
      <c r="C951" s="5"/>
      <c r="D951" s="5"/>
      <c r="E951" s="5"/>
      <c r="F951" s="5"/>
      <c r="G951" s="5"/>
      <c r="H951" s="5"/>
      <c r="I951" s="5"/>
      <c r="J951" s="5"/>
      <c r="K951" s="5"/>
      <c r="L951" s="5"/>
      <c r="M951" s="5"/>
      <c r="N951" s="5"/>
      <c r="O951" s="5"/>
      <c r="P951" s="5"/>
      <c r="Q951" s="5"/>
      <c r="R951" s="5"/>
      <c r="S951" s="5"/>
      <c r="T951" s="5"/>
      <c r="U951" s="5"/>
      <c r="V951" s="5"/>
      <c r="W951" s="5"/>
      <c r="X951" s="5"/>
      <c r="Y951" s="5"/>
      <c r="Z951" s="5"/>
      <c r="AA951" s="5"/>
      <c r="AB951" s="5"/>
      <c r="AC951" s="5"/>
      <c r="AD951" s="5"/>
      <c r="AE951" s="5"/>
    </row>
    <row r="952" ht="15.75" customHeight="1">
      <c r="A952" s="5"/>
      <c r="B952" s="5"/>
      <c r="C952" s="5"/>
      <c r="D952" s="5"/>
      <c r="E952" s="5"/>
      <c r="F952" s="5"/>
      <c r="G952" s="5"/>
      <c r="H952" s="5"/>
      <c r="I952" s="5"/>
      <c r="J952" s="5"/>
      <c r="K952" s="5"/>
      <c r="L952" s="5"/>
      <c r="M952" s="5"/>
      <c r="N952" s="5"/>
      <c r="O952" s="5"/>
      <c r="P952" s="5"/>
      <c r="Q952" s="5"/>
      <c r="R952" s="5"/>
      <c r="S952" s="5"/>
      <c r="T952" s="5"/>
      <c r="U952" s="5"/>
      <c r="V952" s="5"/>
      <c r="W952" s="5"/>
      <c r="X952" s="5"/>
      <c r="Y952" s="5"/>
      <c r="Z952" s="5"/>
      <c r="AA952" s="5"/>
      <c r="AB952" s="5"/>
      <c r="AC952" s="5"/>
      <c r="AD952" s="5"/>
      <c r="AE952" s="5"/>
    </row>
    <row r="953" ht="15.75" customHeight="1">
      <c r="A953" s="5"/>
      <c r="B953" s="5"/>
      <c r="C953" s="5"/>
      <c r="D953" s="5"/>
      <c r="E953" s="5"/>
      <c r="F953" s="5"/>
      <c r="G953" s="5"/>
      <c r="H953" s="5"/>
      <c r="I953" s="5"/>
      <c r="J953" s="5"/>
      <c r="K953" s="5"/>
      <c r="L953" s="5"/>
      <c r="M953" s="5"/>
      <c r="N953" s="5"/>
      <c r="O953" s="5"/>
      <c r="P953" s="5"/>
      <c r="Q953" s="5"/>
      <c r="R953" s="5"/>
      <c r="S953" s="5"/>
      <c r="T953" s="5"/>
      <c r="U953" s="5"/>
      <c r="V953" s="5"/>
      <c r="W953" s="5"/>
      <c r="X953" s="5"/>
      <c r="Y953" s="5"/>
      <c r="Z953" s="5"/>
      <c r="AA953" s="5"/>
      <c r="AB953" s="5"/>
      <c r="AC953" s="5"/>
      <c r="AD953" s="5"/>
      <c r="AE953" s="5"/>
    </row>
    <row r="954" ht="15.75" customHeight="1">
      <c r="A954" s="5"/>
      <c r="B954" s="5"/>
      <c r="C954" s="5"/>
      <c r="D954" s="5"/>
      <c r="E954" s="5"/>
      <c r="F954" s="5"/>
      <c r="G954" s="5"/>
      <c r="H954" s="5"/>
      <c r="I954" s="5"/>
      <c r="J954" s="5"/>
      <c r="K954" s="5"/>
      <c r="L954" s="5"/>
      <c r="M954" s="5"/>
      <c r="N954" s="5"/>
      <c r="O954" s="5"/>
      <c r="P954" s="5"/>
      <c r="Q954" s="5"/>
      <c r="R954" s="5"/>
      <c r="S954" s="5"/>
      <c r="T954" s="5"/>
      <c r="U954" s="5"/>
      <c r="V954" s="5"/>
      <c r="W954" s="5"/>
      <c r="X954" s="5"/>
      <c r="Y954" s="5"/>
      <c r="Z954" s="5"/>
      <c r="AA954" s="5"/>
      <c r="AB954" s="5"/>
      <c r="AC954" s="5"/>
      <c r="AD954" s="5"/>
      <c r="AE954" s="5"/>
    </row>
    <row r="955" ht="15.75" customHeight="1">
      <c r="A955" s="5"/>
      <c r="B955" s="5"/>
      <c r="C955" s="5"/>
      <c r="D955" s="5"/>
      <c r="E955" s="5"/>
      <c r="F955" s="5"/>
      <c r="G955" s="5"/>
      <c r="H955" s="5"/>
      <c r="I955" s="5"/>
      <c r="J955" s="5"/>
      <c r="K955" s="5"/>
      <c r="L955" s="5"/>
      <c r="M955" s="5"/>
      <c r="N955" s="5"/>
      <c r="O955" s="5"/>
      <c r="P955" s="5"/>
      <c r="Q955" s="5"/>
      <c r="R955" s="5"/>
      <c r="S955" s="5"/>
      <c r="T955" s="5"/>
      <c r="U955" s="5"/>
      <c r="V955" s="5"/>
      <c r="W955" s="5"/>
      <c r="X955" s="5"/>
      <c r="Y955" s="5"/>
      <c r="Z955" s="5"/>
      <c r="AA955" s="5"/>
      <c r="AB955" s="5"/>
      <c r="AC955" s="5"/>
      <c r="AD955" s="5"/>
      <c r="AE955" s="5"/>
    </row>
    <row r="956" ht="15.75" customHeight="1">
      <c r="A956" s="5"/>
      <c r="B956" s="5"/>
      <c r="C956" s="5"/>
      <c r="D956" s="5"/>
      <c r="E956" s="5"/>
      <c r="F956" s="5"/>
      <c r="G956" s="5"/>
      <c r="H956" s="5"/>
      <c r="I956" s="5"/>
      <c r="J956" s="5"/>
      <c r="K956" s="5"/>
      <c r="L956" s="5"/>
      <c r="M956" s="5"/>
      <c r="N956" s="5"/>
      <c r="O956" s="5"/>
      <c r="P956" s="5"/>
      <c r="Q956" s="5"/>
      <c r="R956" s="5"/>
      <c r="S956" s="5"/>
      <c r="T956" s="5"/>
      <c r="U956" s="5"/>
      <c r="V956" s="5"/>
      <c r="W956" s="5"/>
      <c r="X956" s="5"/>
      <c r="Y956" s="5"/>
      <c r="Z956" s="5"/>
      <c r="AA956" s="5"/>
      <c r="AB956" s="5"/>
      <c r="AC956" s="5"/>
      <c r="AD956" s="5"/>
      <c r="AE956" s="5"/>
    </row>
    <row r="957" ht="15.75" customHeight="1">
      <c r="A957" s="5"/>
      <c r="B957" s="5"/>
      <c r="C957" s="5"/>
      <c r="D957" s="5"/>
      <c r="E957" s="5"/>
      <c r="F957" s="5"/>
      <c r="G957" s="5"/>
      <c r="H957" s="5"/>
      <c r="I957" s="5"/>
      <c r="J957" s="5"/>
      <c r="K957" s="5"/>
      <c r="L957" s="5"/>
      <c r="M957" s="5"/>
      <c r="N957" s="5"/>
      <c r="O957" s="5"/>
      <c r="P957" s="5"/>
      <c r="Q957" s="5"/>
      <c r="R957" s="5"/>
      <c r="S957" s="5"/>
      <c r="T957" s="5"/>
      <c r="U957" s="5"/>
      <c r="V957" s="5"/>
      <c r="W957" s="5"/>
      <c r="X957" s="5"/>
      <c r="Y957" s="5"/>
      <c r="Z957" s="5"/>
      <c r="AA957" s="5"/>
      <c r="AB957" s="5"/>
      <c r="AC957" s="5"/>
      <c r="AD957" s="5"/>
      <c r="AE957" s="5"/>
    </row>
    <row r="958" ht="15.75" customHeight="1">
      <c r="A958" s="5"/>
      <c r="B958" s="5"/>
      <c r="C958" s="5"/>
      <c r="D958" s="5"/>
      <c r="E958" s="5"/>
      <c r="F958" s="5"/>
      <c r="G958" s="5"/>
      <c r="H958" s="5"/>
      <c r="I958" s="5"/>
      <c r="J958" s="5"/>
      <c r="K958" s="5"/>
      <c r="L958" s="5"/>
      <c r="M958" s="5"/>
      <c r="N958" s="5"/>
      <c r="O958" s="5"/>
      <c r="P958" s="5"/>
      <c r="Q958" s="5"/>
      <c r="R958" s="5"/>
      <c r="S958" s="5"/>
      <c r="T958" s="5"/>
      <c r="U958" s="5"/>
      <c r="V958" s="5"/>
      <c r="W958" s="5"/>
      <c r="X958" s="5"/>
      <c r="Y958" s="5"/>
      <c r="Z958" s="5"/>
      <c r="AA958" s="5"/>
      <c r="AB958" s="5"/>
      <c r="AC958" s="5"/>
      <c r="AD958" s="5"/>
      <c r="AE958" s="5"/>
    </row>
    <row r="959" ht="15.75" customHeight="1">
      <c r="A959" s="5"/>
      <c r="B959" s="5"/>
      <c r="C959" s="5"/>
      <c r="D959" s="5"/>
      <c r="E959" s="5"/>
      <c r="F959" s="5"/>
      <c r="G959" s="5"/>
      <c r="H959" s="5"/>
      <c r="I959" s="5"/>
      <c r="J959" s="5"/>
      <c r="K959" s="5"/>
      <c r="L959" s="5"/>
      <c r="M959" s="5"/>
      <c r="N959" s="5"/>
      <c r="O959" s="5"/>
      <c r="P959" s="5"/>
      <c r="Q959" s="5"/>
      <c r="R959" s="5"/>
      <c r="S959" s="5"/>
      <c r="T959" s="5"/>
      <c r="U959" s="5"/>
      <c r="V959" s="5"/>
      <c r="W959" s="5"/>
      <c r="X959" s="5"/>
      <c r="Y959" s="5"/>
      <c r="Z959" s="5"/>
      <c r="AA959" s="5"/>
      <c r="AB959" s="5"/>
      <c r="AC959" s="5"/>
      <c r="AD959" s="5"/>
      <c r="AE959" s="5"/>
    </row>
    <row r="960" ht="15.75" customHeight="1">
      <c r="A960" s="5"/>
      <c r="B960" s="5"/>
      <c r="C960" s="5"/>
      <c r="D960" s="5"/>
      <c r="E960" s="5"/>
      <c r="F960" s="5"/>
      <c r="G960" s="5"/>
      <c r="H960" s="5"/>
      <c r="I960" s="5"/>
      <c r="J960" s="5"/>
      <c r="K960" s="5"/>
      <c r="L960" s="5"/>
      <c r="M960" s="5"/>
      <c r="N960" s="5"/>
      <c r="O960" s="5"/>
      <c r="P960" s="5"/>
      <c r="Q960" s="5"/>
      <c r="R960" s="5"/>
      <c r="S960" s="5"/>
      <c r="T960" s="5"/>
      <c r="U960" s="5"/>
      <c r="V960" s="5"/>
      <c r="W960" s="5"/>
      <c r="X960" s="5"/>
      <c r="Y960" s="5"/>
      <c r="Z960" s="5"/>
      <c r="AA960" s="5"/>
      <c r="AB960" s="5"/>
      <c r="AC960" s="5"/>
      <c r="AD960" s="5"/>
      <c r="AE960" s="5"/>
    </row>
    <row r="961" ht="15.75" customHeight="1">
      <c r="A961" s="5"/>
      <c r="B961" s="5"/>
      <c r="C961" s="5"/>
      <c r="D961" s="5"/>
      <c r="E961" s="5"/>
      <c r="F961" s="5"/>
      <c r="G961" s="5"/>
      <c r="H961" s="5"/>
      <c r="I961" s="5"/>
      <c r="J961" s="5"/>
      <c r="K961" s="5"/>
      <c r="L961" s="5"/>
      <c r="M961" s="5"/>
      <c r="N961" s="5"/>
      <c r="O961" s="5"/>
      <c r="P961" s="5"/>
      <c r="Q961" s="5"/>
      <c r="R961" s="5"/>
      <c r="S961" s="5"/>
      <c r="T961" s="5"/>
      <c r="U961" s="5"/>
      <c r="V961" s="5"/>
      <c r="W961" s="5"/>
      <c r="X961" s="5"/>
      <c r="Y961" s="5"/>
      <c r="Z961" s="5"/>
      <c r="AA961" s="5"/>
      <c r="AB961" s="5"/>
      <c r="AC961" s="5"/>
      <c r="AD961" s="5"/>
      <c r="AE961" s="5"/>
    </row>
    <row r="962" ht="15.75" customHeight="1">
      <c r="A962" s="5"/>
      <c r="B962" s="5"/>
      <c r="C962" s="5"/>
      <c r="D962" s="5"/>
      <c r="E962" s="5"/>
      <c r="F962" s="5"/>
      <c r="G962" s="5"/>
      <c r="H962" s="5"/>
      <c r="I962" s="5"/>
      <c r="J962" s="5"/>
      <c r="K962" s="5"/>
      <c r="L962" s="5"/>
      <c r="M962" s="5"/>
      <c r="N962" s="5"/>
      <c r="O962" s="5"/>
      <c r="P962" s="5"/>
      <c r="Q962" s="5"/>
      <c r="R962" s="5"/>
      <c r="S962" s="5"/>
      <c r="T962" s="5"/>
      <c r="U962" s="5"/>
      <c r="V962" s="5"/>
      <c r="W962" s="5"/>
      <c r="X962" s="5"/>
      <c r="Y962" s="5"/>
      <c r="Z962" s="5"/>
      <c r="AA962" s="5"/>
      <c r="AB962" s="5"/>
      <c r="AC962" s="5"/>
      <c r="AD962" s="5"/>
      <c r="AE962" s="5"/>
    </row>
    <row r="963" ht="15.75" customHeight="1">
      <c r="A963" s="5"/>
      <c r="B963" s="5"/>
      <c r="C963" s="5"/>
      <c r="D963" s="5"/>
      <c r="E963" s="5"/>
      <c r="F963" s="5"/>
      <c r="G963" s="5"/>
      <c r="H963" s="5"/>
      <c r="I963" s="5"/>
      <c r="J963" s="5"/>
      <c r="K963" s="5"/>
      <c r="L963" s="5"/>
      <c r="M963" s="5"/>
      <c r="N963" s="5"/>
      <c r="O963" s="5"/>
      <c r="P963" s="5"/>
      <c r="Q963" s="5"/>
      <c r="R963" s="5"/>
      <c r="S963" s="5"/>
      <c r="T963" s="5"/>
      <c r="U963" s="5"/>
      <c r="V963" s="5"/>
      <c r="W963" s="5"/>
      <c r="X963" s="5"/>
      <c r="Y963" s="5"/>
      <c r="Z963" s="5"/>
      <c r="AA963" s="5"/>
      <c r="AB963" s="5"/>
      <c r="AC963" s="5"/>
      <c r="AD963" s="5"/>
      <c r="AE963" s="5"/>
    </row>
    <row r="964" ht="15.75" customHeight="1">
      <c r="A964" s="5"/>
      <c r="B964" s="5"/>
      <c r="C964" s="5"/>
      <c r="D964" s="5"/>
      <c r="E964" s="5"/>
      <c r="F964" s="5"/>
      <c r="G964" s="5"/>
      <c r="H964" s="5"/>
      <c r="I964" s="5"/>
      <c r="J964" s="5"/>
      <c r="K964" s="5"/>
      <c r="L964" s="5"/>
      <c r="M964" s="5"/>
      <c r="N964" s="5"/>
      <c r="O964" s="5"/>
      <c r="P964" s="5"/>
      <c r="Q964" s="5"/>
      <c r="R964" s="5"/>
      <c r="S964" s="5"/>
      <c r="T964" s="5"/>
      <c r="U964" s="5"/>
      <c r="V964" s="5"/>
      <c r="W964" s="5"/>
      <c r="X964" s="5"/>
      <c r="Y964" s="5"/>
      <c r="Z964" s="5"/>
      <c r="AA964" s="5"/>
      <c r="AB964" s="5"/>
      <c r="AC964" s="5"/>
      <c r="AD964" s="5"/>
      <c r="AE964" s="5"/>
    </row>
    <row r="965" ht="15.75" customHeight="1">
      <c r="A965" s="5"/>
      <c r="B965" s="5"/>
      <c r="C965" s="5"/>
      <c r="D965" s="5"/>
      <c r="E965" s="5"/>
      <c r="F965" s="5"/>
      <c r="G965" s="5"/>
      <c r="H965" s="5"/>
      <c r="I965" s="5"/>
      <c r="J965" s="5"/>
      <c r="K965" s="5"/>
      <c r="L965" s="5"/>
      <c r="M965" s="5"/>
      <c r="N965" s="5"/>
      <c r="O965" s="5"/>
      <c r="P965" s="5"/>
      <c r="Q965" s="5"/>
      <c r="R965" s="5"/>
      <c r="S965" s="5"/>
      <c r="T965" s="5"/>
      <c r="U965" s="5"/>
      <c r="V965" s="5"/>
      <c r="W965" s="5"/>
      <c r="X965" s="5"/>
      <c r="Y965" s="5"/>
      <c r="Z965" s="5"/>
      <c r="AA965" s="5"/>
      <c r="AB965" s="5"/>
      <c r="AC965" s="5"/>
      <c r="AD965" s="5"/>
      <c r="AE965" s="5"/>
    </row>
    <row r="966" ht="15.75" customHeight="1">
      <c r="A966" s="5"/>
      <c r="B966" s="5"/>
      <c r="C966" s="5"/>
      <c r="D966" s="5"/>
      <c r="E966" s="5"/>
      <c r="F966" s="5"/>
      <c r="G966" s="5"/>
      <c r="H966" s="5"/>
      <c r="I966" s="5"/>
      <c r="J966" s="5"/>
      <c r="K966" s="5"/>
      <c r="L966" s="5"/>
      <c r="M966" s="5"/>
      <c r="N966" s="5"/>
      <c r="O966" s="5"/>
      <c r="P966" s="5"/>
      <c r="Q966" s="5"/>
      <c r="R966" s="5"/>
      <c r="S966" s="5"/>
      <c r="T966" s="5"/>
      <c r="U966" s="5"/>
      <c r="V966" s="5"/>
      <c r="W966" s="5"/>
      <c r="X966" s="5"/>
      <c r="Y966" s="5"/>
      <c r="Z966" s="5"/>
      <c r="AA966" s="5"/>
      <c r="AB966" s="5"/>
      <c r="AC966" s="5"/>
      <c r="AD966" s="5"/>
      <c r="AE966" s="5"/>
    </row>
    <row r="967" ht="15.75" customHeight="1">
      <c r="A967" s="5"/>
      <c r="B967" s="5"/>
      <c r="C967" s="5"/>
      <c r="D967" s="5"/>
      <c r="E967" s="5"/>
      <c r="F967" s="5"/>
      <c r="G967" s="5"/>
      <c r="H967" s="5"/>
      <c r="I967" s="5"/>
      <c r="J967" s="5"/>
      <c r="K967" s="5"/>
      <c r="L967" s="5"/>
      <c r="M967" s="5"/>
      <c r="N967" s="5"/>
      <c r="O967" s="5"/>
      <c r="P967" s="5"/>
      <c r="Q967" s="5"/>
      <c r="R967" s="5"/>
      <c r="S967" s="5"/>
      <c r="T967" s="5"/>
      <c r="U967" s="5"/>
      <c r="V967" s="5"/>
      <c r="W967" s="5"/>
      <c r="X967" s="5"/>
      <c r="Y967" s="5"/>
      <c r="Z967" s="5"/>
      <c r="AA967" s="5"/>
      <c r="AB967" s="5"/>
      <c r="AC967" s="5"/>
      <c r="AD967" s="5"/>
      <c r="AE967" s="5"/>
    </row>
    <row r="968" ht="15.75" customHeight="1">
      <c r="A968" s="5"/>
      <c r="B968" s="5"/>
      <c r="C968" s="5"/>
      <c r="D968" s="5"/>
      <c r="E968" s="5"/>
      <c r="F968" s="5"/>
      <c r="G968" s="5"/>
      <c r="H968" s="5"/>
      <c r="I968" s="5"/>
      <c r="J968" s="5"/>
      <c r="K968" s="5"/>
      <c r="L968" s="5"/>
      <c r="M968" s="5"/>
      <c r="N968" s="5"/>
      <c r="O968" s="5"/>
      <c r="P968" s="5"/>
      <c r="Q968" s="5"/>
      <c r="R968" s="5"/>
      <c r="S968" s="5"/>
      <c r="T968" s="5"/>
      <c r="U968" s="5"/>
      <c r="V968" s="5"/>
      <c r="W968" s="5"/>
      <c r="X968" s="5"/>
      <c r="Y968" s="5"/>
      <c r="Z968" s="5"/>
      <c r="AA968" s="5"/>
      <c r="AB968" s="5"/>
      <c r="AC968" s="5"/>
      <c r="AD968" s="5"/>
      <c r="AE968" s="5"/>
    </row>
    <row r="969" ht="15.75" customHeight="1">
      <c r="A969" s="5"/>
      <c r="B969" s="5"/>
      <c r="C969" s="5"/>
      <c r="D969" s="5"/>
      <c r="E969" s="5"/>
      <c r="F969" s="5"/>
      <c r="G969" s="5"/>
      <c r="H969" s="5"/>
      <c r="I969" s="5"/>
      <c r="J969" s="5"/>
      <c r="K969" s="5"/>
      <c r="L969" s="5"/>
      <c r="M969" s="5"/>
      <c r="N969" s="5"/>
      <c r="O969" s="5"/>
      <c r="P969" s="5"/>
      <c r="Q969" s="5"/>
      <c r="R969" s="5"/>
      <c r="S969" s="5"/>
      <c r="T969" s="5"/>
      <c r="U969" s="5"/>
      <c r="V969" s="5"/>
      <c r="W969" s="5"/>
      <c r="X969" s="5"/>
      <c r="Y969" s="5"/>
      <c r="Z969" s="5"/>
      <c r="AA969" s="5"/>
      <c r="AB969" s="5"/>
      <c r="AC969" s="5"/>
      <c r="AD969" s="5"/>
      <c r="AE969" s="5"/>
    </row>
    <row r="970" ht="15.75" customHeight="1">
      <c r="A970" s="5"/>
      <c r="B970" s="5"/>
      <c r="C970" s="5"/>
      <c r="D970" s="5"/>
      <c r="E970" s="5"/>
      <c r="F970" s="5"/>
      <c r="G970" s="5"/>
      <c r="H970" s="5"/>
      <c r="I970" s="5"/>
      <c r="J970" s="5"/>
      <c r="K970" s="5"/>
      <c r="L970" s="5"/>
      <c r="M970" s="5"/>
      <c r="N970" s="5"/>
      <c r="O970" s="5"/>
      <c r="P970" s="5"/>
      <c r="Q970" s="5"/>
      <c r="R970" s="5"/>
      <c r="S970" s="5"/>
      <c r="T970" s="5"/>
      <c r="U970" s="5"/>
      <c r="V970" s="5"/>
      <c r="W970" s="5"/>
      <c r="X970" s="5"/>
      <c r="Y970" s="5"/>
      <c r="Z970" s="5"/>
      <c r="AA970" s="5"/>
      <c r="AB970" s="5"/>
      <c r="AC970" s="5"/>
      <c r="AD970" s="5"/>
      <c r="AE970" s="5"/>
    </row>
    <row r="971" ht="15.75" customHeight="1">
      <c r="A971" s="5"/>
      <c r="B971" s="5"/>
      <c r="C971" s="5"/>
      <c r="D971" s="5"/>
      <c r="E971" s="5"/>
      <c r="F971" s="5"/>
      <c r="G971" s="5"/>
      <c r="H971" s="5"/>
      <c r="I971" s="5"/>
      <c r="J971" s="5"/>
      <c r="K971" s="5"/>
      <c r="L971" s="5"/>
      <c r="M971" s="5"/>
      <c r="N971" s="5"/>
      <c r="O971" s="5"/>
      <c r="P971" s="5"/>
      <c r="Q971" s="5"/>
      <c r="R971" s="5"/>
      <c r="S971" s="5"/>
      <c r="T971" s="5"/>
      <c r="U971" s="5"/>
      <c r="V971" s="5"/>
      <c r="W971" s="5"/>
      <c r="X971" s="5"/>
      <c r="Y971" s="5"/>
      <c r="Z971" s="5"/>
      <c r="AA971" s="5"/>
      <c r="AB971" s="5"/>
      <c r="AC971" s="5"/>
      <c r="AD971" s="5"/>
      <c r="AE971" s="5"/>
    </row>
    <row r="972" ht="15.75" customHeight="1">
      <c r="A972" s="5"/>
      <c r="B972" s="5"/>
      <c r="C972" s="5"/>
      <c r="D972" s="5"/>
      <c r="E972" s="5"/>
      <c r="F972" s="5"/>
      <c r="G972" s="5"/>
      <c r="H972" s="5"/>
      <c r="I972" s="5"/>
      <c r="J972" s="5"/>
      <c r="K972" s="5"/>
      <c r="L972" s="5"/>
      <c r="M972" s="5"/>
      <c r="N972" s="5"/>
      <c r="O972" s="5"/>
      <c r="P972" s="5"/>
      <c r="Q972" s="5"/>
      <c r="R972" s="5"/>
      <c r="S972" s="5"/>
      <c r="T972" s="5"/>
      <c r="U972" s="5"/>
      <c r="V972" s="5"/>
      <c r="W972" s="5"/>
      <c r="X972" s="5"/>
      <c r="Y972" s="5"/>
      <c r="Z972" s="5"/>
      <c r="AA972" s="5"/>
      <c r="AB972" s="5"/>
      <c r="AC972" s="5"/>
      <c r="AD972" s="5"/>
      <c r="AE972" s="5"/>
    </row>
    <row r="973" ht="15.75" customHeight="1">
      <c r="A973" s="5"/>
      <c r="B973" s="5"/>
      <c r="C973" s="5"/>
      <c r="D973" s="5"/>
      <c r="E973" s="5"/>
      <c r="F973" s="5"/>
      <c r="G973" s="5"/>
      <c r="H973" s="5"/>
      <c r="I973" s="5"/>
      <c r="J973" s="5"/>
      <c r="K973" s="5"/>
      <c r="L973" s="5"/>
      <c r="M973" s="5"/>
      <c r="N973" s="5"/>
      <c r="O973" s="5"/>
      <c r="P973" s="5"/>
      <c r="Q973" s="5"/>
      <c r="R973" s="5"/>
      <c r="S973" s="5"/>
      <c r="T973" s="5"/>
      <c r="U973" s="5"/>
      <c r="V973" s="5"/>
      <c r="W973" s="5"/>
      <c r="X973" s="5"/>
      <c r="Y973" s="5"/>
      <c r="Z973" s="5"/>
      <c r="AA973" s="5"/>
      <c r="AB973" s="5"/>
      <c r="AC973" s="5"/>
      <c r="AD973" s="5"/>
      <c r="AE973" s="5"/>
    </row>
    <row r="974" ht="15.75" customHeight="1">
      <c r="A974" s="5"/>
      <c r="B974" s="5"/>
      <c r="C974" s="5"/>
      <c r="D974" s="5"/>
      <c r="E974" s="5"/>
      <c r="F974" s="5"/>
      <c r="G974" s="5"/>
      <c r="H974" s="5"/>
      <c r="I974" s="5"/>
      <c r="J974" s="5"/>
      <c r="K974" s="5"/>
      <c r="L974" s="5"/>
      <c r="M974" s="5"/>
      <c r="N974" s="5"/>
      <c r="O974" s="5"/>
      <c r="P974" s="5"/>
      <c r="Q974" s="5"/>
      <c r="R974" s="5"/>
      <c r="S974" s="5"/>
      <c r="T974" s="5"/>
      <c r="U974" s="5"/>
      <c r="V974" s="5"/>
      <c r="W974" s="5"/>
      <c r="X974" s="5"/>
      <c r="Y974" s="5"/>
      <c r="Z974" s="5"/>
      <c r="AA974" s="5"/>
      <c r="AB974" s="5"/>
      <c r="AC974" s="5"/>
      <c r="AD974" s="5"/>
      <c r="AE974" s="5"/>
    </row>
    <row r="975" ht="15.75" customHeight="1">
      <c r="A975" s="5"/>
      <c r="B975" s="5"/>
      <c r="C975" s="5"/>
      <c r="D975" s="5"/>
      <c r="E975" s="5"/>
      <c r="F975" s="5"/>
      <c r="G975" s="5"/>
      <c r="H975" s="5"/>
      <c r="I975" s="5"/>
      <c r="J975" s="5"/>
      <c r="K975" s="5"/>
      <c r="L975" s="5"/>
      <c r="M975" s="5"/>
      <c r="N975" s="5"/>
      <c r="O975" s="5"/>
      <c r="P975" s="5"/>
      <c r="Q975" s="5"/>
      <c r="R975" s="5"/>
      <c r="S975" s="5"/>
      <c r="T975" s="5"/>
      <c r="U975" s="5"/>
      <c r="V975" s="5"/>
      <c r="W975" s="5"/>
      <c r="X975" s="5"/>
      <c r="Y975" s="5"/>
      <c r="Z975" s="5"/>
      <c r="AA975" s="5"/>
      <c r="AB975" s="5"/>
      <c r="AC975" s="5"/>
      <c r="AD975" s="5"/>
      <c r="AE975" s="5"/>
    </row>
    <row r="976" ht="15.75" customHeight="1">
      <c r="A976" s="5"/>
      <c r="B976" s="5"/>
      <c r="C976" s="5"/>
      <c r="D976" s="5"/>
      <c r="E976" s="5"/>
      <c r="F976" s="5"/>
      <c r="G976" s="5"/>
      <c r="H976" s="5"/>
      <c r="I976" s="5"/>
      <c r="J976" s="5"/>
      <c r="K976" s="5"/>
      <c r="L976" s="5"/>
      <c r="M976" s="5"/>
      <c r="N976" s="5"/>
      <c r="O976" s="5"/>
      <c r="P976" s="5"/>
      <c r="Q976" s="5"/>
      <c r="R976" s="5"/>
      <c r="S976" s="5"/>
      <c r="T976" s="5"/>
      <c r="U976" s="5"/>
      <c r="V976" s="5"/>
      <c r="W976" s="5"/>
      <c r="X976" s="5"/>
      <c r="Y976" s="5"/>
      <c r="Z976" s="5"/>
      <c r="AA976" s="5"/>
      <c r="AB976" s="5"/>
      <c r="AC976" s="5"/>
      <c r="AD976" s="5"/>
      <c r="AE976" s="5"/>
    </row>
    <row r="977" ht="15.75" customHeight="1">
      <c r="A977" s="5"/>
      <c r="B977" s="5"/>
      <c r="C977" s="5"/>
      <c r="D977" s="5"/>
      <c r="E977" s="5"/>
      <c r="F977" s="5"/>
      <c r="G977" s="5"/>
      <c r="H977" s="5"/>
      <c r="I977" s="5"/>
      <c r="J977" s="5"/>
      <c r="K977" s="5"/>
      <c r="L977" s="5"/>
      <c r="M977" s="5"/>
      <c r="N977" s="5"/>
      <c r="O977" s="5"/>
      <c r="P977" s="5"/>
      <c r="Q977" s="5"/>
      <c r="R977" s="5"/>
      <c r="S977" s="5"/>
      <c r="T977" s="5"/>
      <c r="U977" s="5"/>
      <c r="V977" s="5"/>
      <c r="W977" s="5"/>
      <c r="X977" s="5"/>
      <c r="Y977" s="5"/>
      <c r="Z977" s="5"/>
      <c r="AA977" s="5"/>
      <c r="AB977" s="5"/>
      <c r="AC977" s="5"/>
      <c r="AD977" s="5"/>
      <c r="AE977" s="5"/>
    </row>
    <row r="978" ht="15.75" customHeight="1">
      <c r="A978" s="5"/>
      <c r="B978" s="5"/>
      <c r="C978" s="5"/>
      <c r="D978" s="5"/>
      <c r="E978" s="5"/>
      <c r="F978" s="5"/>
      <c r="G978" s="5"/>
      <c r="H978" s="5"/>
      <c r="I978" s="5"/>
      <c r="J978" s="5"/>
      <c r="K978" s="5"/>
      <c r="L978" s="5"/>
      <c r="M978" s="5"/>
      <c r="N978" s="5"/>
      <c r="O978" s="5"/>
      <c r="P978" s="5"/>
      <c r="Q978" s="5"/>
      <c r="R978" s="5"/>
      <c r="S978" s="5"/>
      <c r="T978" s="5"/>
      <c r="U978" s="5"/>
      <c r="V978" s="5"/>
      <c r="W978" s="5"/>
      <c r="X978" s="5"/>
      <c r="Y978" s="5"/>
      <c r="Z978" s="5"/>
      <c r="AA978" s="5"/>
      <c r="AB978" s="5"/>
      <c r="AC978" s="5"/>
      <c r="AD978" s="5"/>
      <c r="AE978" s="5"/>
    </row>
    <row r="979" ht="15.75" customHeight="1">
      <c r="A979" s="5"/>
      <c r="B979" s="5"/>
      <c r="C979" s="5"/>
      <c r="D979" s="5"/>
      <c r="E979" s="5"/>
      <c r="F979" s="5"/>
      <c r="G979" s="5"/>
      <c r="H979" s="5"/>
      <c r="I979" s="5"/>
      <c r="J979" s="5"/>
      <c r="K979" s="5"/>
      <c r="L979" s="5"/>
      <c r="M979" s="5"/>
      <c r="N979" s="5"/>
      <c r="O979" s="5"/>
      <c r="P979" s="5"/>
      <c r="Q979" s="5"/>
      <c r="R979" s="5"/>
      <c r="S979" s="5"/>
      <c r="T979" s="5"/>
      <c r="U979" s="5"/>
      <c r="V979" s="5"/>
      <c r="W979" s="5"/>
      <c r="X979" s="5"/>
      <c r="Y979" s="5"/>
      <c r="Z979" s="5"/>
      <c r="AA979" s="5"/>
      <c r="AB979" s="5"/>
      <c r="AC979" s="5"/>
      <c r="AD979" s="5"/>
      <c r="AE979" s="5"/>
    </row>
    <row r="980" ht="15.75" customHeight="1">
      <c r="A980" s="5"/>
      <c r="B980" s="5"/>
      <c r="C980" s="5"/>
      <c r="D980" s="5"/>
      <c r="E980" s="5"/>
      <c r="F980" s="5"/>
      <c r="G980" s="5"/>
      <c r="H980" s="5"/>
      <c r="I980" s="5"/>
      <c r="J980" s="5"/>
      <c r="K980" s="5"/>
      <c r="L980" s="5"/>
      <c r="M980" s="5"/>
      <c r="N980" s="5"/>
      <c r="O980" s="5"/>
      <c r="P980" s="5"/>
      <c r="Q980" s="5"/>
      <c r="R980" s="5"/>
      <c r="S980" s="5"/>
      <c r="T980" s="5"/>
      <c r="U980" s="5"/>
      <c r="V980" s="5"/>
      <c r="W980" s="5"/>
      <c r="X980" s="5"/>
      <c r="Y980" s="5"/>
      <c r="Z980" s="5"/>
      <c r="AA980" s="5"/>
      <c r="AB980" s="5"/>
      <c r="AC980" s="5"/>
      <c r="AD980" s="5"/>
      <c r="AE980" s="5"/>
    </row>
    <row r="981" ht="15.75" customHeight="1">
      <c r="A981" s="5"/>
      <c r="B981" s="5"/>
      <c r="C981" s="5"/>
      <c r="D981" s="5"/>
      <c r="E981" s="5"/>
      <c r="F981" s="5"/>
      <c r="G981" s="5"/>
      <c r="H981" s="5"/>
      <c r="I981" s="5"/>
      <c r="J981" s="5"/>
      <c r="K981" s="5"/>
      <c r="L981" s="5"/>
      <c r="M981" s="5"/>
      <c r="N981" s="5"/>
      <c r="O981" s="5"/>
      <c r="P981" s="5"/>
      <c r="Q981" s="5"/>
      <c r="R981" s="5"/>
      <c r="S981" s="5"/>
      <c r="T981" s="5"/>
      <c r="U981" s="5"/>
      <c r="V981" s="5"/>
      <c r="W981" s="5"/>
      <c r="X981" s="5"/>
      <c r="Y981" s="5"/>
      <c r="Z981" s="5"/>
      <c r="AA981" s="5"/>
      <c r="AB981" s="5"/>
      <c r="AC981" s="5"/>
      <c r="AD981" s="5"/>
      <c r="AE981" s="5"/>
    </row>
    <row r="982" ht="15.75" customHeight="1">
      <c r="A982" s="5"/>
      <c r="B982" s="5"/>
      <c r="C982" s="5"/>
      <c r="D982" s="5"/>
      <c r="E982" s="5"/>
      <c r="F982" s="5"/>
      <c r="G982" s="5"/>
      <c r="H982" s="5"/>
      <c r="I982" s="5"/>
      <c r="J982" s="5"/>
      <c r="K982" s="5"/>
      <c r="L982" s="5"/>
      <c r="M982" s="5"/>
      <c r="N982" s="5"/>
      <c r="O982" s="5"/>
      <c r="P982" s="5"/>
      <c r="Q982" s="5"/>
      <c r="R982" s="5"/>
      <c r="S982" s="5"/>
      <c r="T982" s="5"/>
      <c r="U982" s="5"/>
      <c r="V982" s="5"/>
      <c r="W982" s="5"/>
      <c r="X982" s="5"/>
      <c r="Y982" s="5"/>
      <c r="Z982" s="5"/>
      <c r="AA982" s="5"/>
      <c r="AB982" s="5"/>
      <c r="AC982" s="5"/>
      <c r="AD982" s="5"/>
      <c r="AE982" s="5"/>
    </row>
    <row r="983" ht="15.75" customHeight="1">
      <c r="A983" s="5"/>
      <c r="B983" s="5"/>
      <c r="C983" s="5"/>
      <c r="D983" s="5"/>
      <c r="E983" s="5"/>
      <c r="F983" s="5"/>
      <c r="G983" s="5"/>
      <c r="H983" s="5"/>
      <c r="I983" s="5"/>
      <c r="J983" s="5"/>
      <c r="K983" s="5"/>
      <c r="L983" s="5"/>
      <c r="M983" s="5"/>
      <c r="N983" s="5"/>
      <c r="O983" s="5"/>
      <c r="P983" s="5"/>
      <c r="Q983" s="5"/>
      <c r="R983" s="5"/>
      <c r="S983" s="5"/>
      <c r="T983" s="5"/>
      <c r="U983" s="5"/>
      <c r="V983" s="5"/>
      <c r="W983" s="5"/>
      <c r="X983" s="5"/>
      <c r="Y983" s="5"/>
      <c r="Z983" s="5"/>
      <c r="AA983" s="5"/>
      <c r="AB983" s="5"/>
      <c r="AC983" s="5"/>
      <c r="AD983" s="5"/>
      <c r="AE983" s="5"/>
    </row>
    <row r="984" ht="15.75" customHeight="1">
      <c r="A984" s="5"/>
      <c r="B984" s="5"/>
      <c r="C984" s="5"/>
      <c r="D984" s="5"/>
      <c r="E984" s="5"/>
      <c r="F984" s="5"/>
      <c r="G984" s="5"/>
      <c r="H984" s="5"/>
      <c r="I984" s="5"/>
      <c r="J984" s="5"/>
      <c r="K984" s="5"/>
      <c r="L984" s="5"/>
      <c r="M984" s="5"/>
      <c r="N984" s="5"/>
      <c r="O984" s="5"/>
      <c r="P984" s="5"/>
      <c r="Q984" s="5"/>
      <c r="R984" s="5"/>
      <c r="S984" s="5"/>
      <c r="T984" s="5"/>
      <c r="U984" s="5"/>
      <c r="V984" s="5"/>
      <c r="W984" s="5"/>
      <c r="X984" s="5"/>
      <c r="Y984" s="5"/>
      <c r="Z984" s="5"/>
      <c r="AA984" s="5"/>
      <c r="AB984" s="5"/>
      <c r="AC984" s="5"/>
      <c r="AD984" s="5"/>
      <c r="AE984" s="5"/>
    </row>
    <row r="985" ht="15.75" customHeight="1">
      <c r="A985" s="5"/>
      <c r="B985" s="5"/>
      <c r="C985" s="5"/>
      <c r="D985" s="5"/>
      <c r="E985" s="5"/>
      <c r="F985" s="5"/>
      <c r="G985" s="5"/>
      <c r="H985" s="5"/>
      <c r="I985" s="5"/>
      <c r="J985" s="5"/>
      <c r="K985" s="5"/>
      <c r="L985" s="5"/>
      <c r="M985" s="5"/>
      <c r="N985" s="5"/>
      <c r="O985" s="5"/>
      <c r="P985" s="5"/>
      <c r="Q985" s="5"/>
      <c r="R985" s="5"/>
      <c r="S985" s="5"/>
      <c r="T985" s="5"/>
      <c r="U985" s="5"/>
      <c r="V985" s="5"/>
      <c r="W985" s="5"/>
      <c r="X985" s="5"/>
      <c r="Y985" s="5"/>
      <c r="Z985" s="5"/>
      <c r="AA985" s="5"/>
      <c r="AB985" s="5"/>
      <c r="AC985" s="5"/>
      <c r="AD985" s="5"/>
      <c r="AE985" s="5"/>
    </row>
    <row r="986" ht="15.75" customHeight="1">
      <c r="A986" s="5"/>
      <c r="B986" s="5"/>
      <c r="C986" s="5"/>
      <c r="D986" s="5"/>
      <c r="E986" s="5"/>
      <c r="F986" s="5"/>
      <c r="G986" s="5"/>
      <c r="H986" s="5"/>
      <c r="I986" s="5"/>
      <c r="J986" s="5"/>
      <c r="K986" s="5"/>
      <c r="L986" s="5"/>
      <c r="M986" s="5"/>
      <c r="N986" s="5"/>
      <c r="O986" s="5"/>
      <c r="P986" s="5"/>
      <c r="Q986" s="5"/>
      <c r="R986" s="5"/>
      <c r="S986" s="5"/>
      <c r="T986" s="5"/>
      <c r="U986" s="5"/>
      <c r="V986" s="5"/>
      <c r="W986" s="5"/>
      <c r="X986" s="5"/>
      <c r="Y986" s="5"/>
      <c r="Z986" s="5"/>
      <c r="AA986" s="5"/>
      <c r="AB986" s="5"/>
      <c r="AC986" s="5"/>
      <c r="AD986" s="5"/>
      <c r="AE986" s="5"/>
    </row>
    <row r="987" ht="15.75" customHeight="1">
      <c r="A987" s="5"/>
      <c r="B987" s="5"/>
      <c r="C987" s="5"/>
      <c r="D987" s="5"/>
      <c r="E987" s="5"/>
      <c r="F987" s="5"/>
      <c r="G987" s="5"/>
      <c r="H987" s="5"/>
      <c r="I987" s="5"/>
      <c r="J987" s="5"/>
      <c r="K987" s="5"/>
      <c r="L987" s="5"/>
      <c r="M987" s="5"/>
      <c r="N987" s="5"/>
      <c r="O987" s="5"/>
      <c r="P987" s="5"/>
      <c r="Q987" s="5"/>
      <c r="R987" s="5"/>
      <c r="S987" s="5"/>
      <c r="T987" s="5"/>
      <c r="U987" s="5"/>
      <c r="V987" s="5"/>
      <c r="W987" s="5"/>
      <c r="X987" s="5"/>
      <c r="Y987" s="5"/>
      <c r="Z987" s="5"/>
      <c r="AA987" s="5"/>
      <c r="AB987" s="5"/>
      <c r="AC987" s="5"/>
      <c r="AD987" s="5"/>
      <c r="AE987" s="5"/>
    </row>
    <row r="988" ht="15.75" customHeight="1">
      <c r="A988" s="5"/>
      <c r="B988" s="5"/>
      <c r="C988" s="5"/>
      <c r="D988" s="5"/>
      <c r="E988" s="5"/>
      <c r="F988" s="5"/>
      <c r="G988" s="5"/>
      <c r="H988" s="5"/>
      <c r="I988" s="5"/>
      <c r="J988" s="5"/>
      <c r="K988" s="5"/>
      <c r="L988" s="5"/>
      <c r="M988" s="5"/>
      <c r="N988" s="5"/>
      <c r="O988" s="5"/>
      <c r="P988" s="5"/>
      <c r="Q988" s="5"/>
      <c r="R988" s="5"/>
      <c r="S988" s="5"/>
      <c r="T988" s="5"/>
      <c r="U988" s="5"/>
      <c r="V988" s="5"/>
      <c r="W988" s="5"/>
      <c r="X988" s="5"/>
      <c r="Y988" s="5"/>
      <c r="Z988" s="5"/>
      <c r="AA988" s="5"/>
      <c r="AB988" s="5"/>
      <c r="AC988" s="5"/>
      <c r="AD988" s="5"/>
      <c r="AE988" s="5"/>
    </row>
    <row r="989" ht="15.75" customHeight="1">
      <c r="A989" s="5"/>
      <c r="B989" s="5"/>
      <c r="C989" s="5"/>
      <c r="D989" s="5"/>
      <c r="E989" s="5"/>
      <c r="F989" s="5"/>
      <c r="G989" s="5"/>
      <c r="H989" s="5"/>
      <c r="I989" s="5"/>
      <c r="J989" s="5"/>
      <c r="K989" s="5"/>
      <c r="L989" s="5"/>
      <c r="M989" s="5"/>
      <c r="N989" s="5"/>
      <c r="O989" s="5"/>
      <c r="P989" s="5"/>
      <c r="Q989" s="5"/>
      <c r="R989" s="5"/>
      <c r="S989" s="5"/>
      <c r="T989" s="5"/>
      <c r="U989" s="5"/>
      <c r="V989" s="5"/>
      <c r="W989" s="5"/>
      <c r="X989" s="5"/>
      <c r="Y989" s="5"/>
      <c r="Z989" s="5"/>
      <c r="AA989" s="5"/>
      <c r="AB989" s="5"/>
      <c r="AC989" s="5"/>
      <c r="AD989" s="5"/>
      <c r="AE989" s="5"/>
    </row>
    <row r="990" ht="15.75" customHeight="1">
      <c r="A990" s="5"/>
      <c r="B990" s="5"/>
      <c r="C990" s="5"/>
      <c r="D990" s="5"/>
      <c r="E990" s="5"/>
      <c r="F990" s="5"/>
      <c r="G990" s="5"/>
      <c r="H990" s="5"/>
      <c r="I990" s="5"/>
      <c r="J990" s="5"/>
      <c r="K990" s="5"/>
      <c r="L990" s="5"/>
      <c r="M990" s="5"/>
      <c r="N990" s="5"/>
      <c r="O990" s="5"/>
      <c r="P990" s="5"/>
      <c r="Q990" s="5"/>
      <c r="R990" s="5"/>
      <c r="S990" s="5"/>
      <c r="T990" s="5"/>
      <c r="U990" s="5"/>
      <c r="V990" s="5"/>
      <c r="W990" s="5"/>
      <c r="X990" s="5"/>
      <c r="Y990" s="5"/>
      <c r="Z990" s="5"/>
      <c r="AA990" s="5"/>
      <c r="AB990" s="5"/>
      <c r="AC990" s="5"/>
      <c r="AD990" s="5"/>
      <c r="AE990" s="5"/>
    </row>
    <row r="991" ht="15.75" customHeight="1">
      <c r="A991" s="5"/>
      <c r="B991" s="5"/>
      <c r="C991" s="5"/>
      <c r="D991" s="5"/>
      <c r="E991" s="5"/>
      <c r="F991" s="5"/>
      <c r="G991" s="5"/>
      <c r="H991" s="5"/>
      <c r="I991" s="5"/>
      <c r="J991" s="5"/>
      <c r="K991" s="5"/>
      <c r="L991" s="5"/>
      <c r="M991" s="5"/>
      <c r="N991" s="5"/>
      <c r="O991" s="5"/>
      <c r="P991" s="5"/>
      <c r="Q991" s="5"/>
      <c r="R991" s="5"/>
      <c r="S991" s="5"/>
      <c r="T991" s="5"/>
      <c r="U991" s="5"/>
      <c r="V991" s="5"/>
      <c r="W991" s="5"/>
      <c r="X991" s="5"/>
      <c r="Y991" s="5"/>
      <c r="Z991" s="5"/>
      <c r="AA991" s="5"/>
      <c r="AB991" s="5"/>
      <c r="AC991" s="5"/>
      <c r="AD991" s="5"/>
      <c r="AE991" s="5"/>
    </row>
    <row r="992" ht="15.75" customHeight="1">
      <c r="A992" s="5"/>
      <c r="B992" s="5"/>
      <c r="C992" s="5"/>
      <c r="D992" s="5"/>
      <c r="E992" s="5"/>
      <c r="F992" s="5"/>
      <c r="G992" s="5"/>
      <c r="H992" s="5"/>
      <c r="I992" s="5"/>
      <c r="J992" s="5"/>
      <c r="K992" s="5"/>
      <c r="L992" s="5"/>
      <c r="M992" s="5"/>
      <c r="N992" s="5"/>
      <c r="O992" s="5"/>
      <c r="P992" s="5"/>
      <c r="Q992" s="5"/>
      <c r="R992" s="5"/>
      <c r="S992" s="5"/>
      <c r="T992" s="5"/>
      <c r="U992" s="5"/>
      <c r="V992" s="5"/>
      <c r="W992" s="5"/>
      <c r="X992" s="5"/>
      <c r="Y992" s="5"/>
      <c r="Z992" s="5"/>
      <c r="AA992" s="5"/>
      <c r="AB992" s="5"/>
      <c r="AC992" s="5"/>
      <c r="AD992" s="5"/>
      <c r="AE992" s="5"/>
    </row>
    <row r="993" ht="15.75" customHeight="1">
      <c r="A993" s="5"/>
      <c r="B993" s="5"/>
      <c r="C993" s="5"/>
      <c r="D993" s="5"/>
      <c r="E993" s="5"/>
      <c r="F993" s="5"/>
      <c r="G993" s="5"/>
      <c r="H993" s="5"/>
      <c r="I993" s="5"/>
      <c r="J993" s="5"/>
      <c r="K993" s="5"/>
      <c r="L993" s="5"/>
      <c r="M993" s="5"/>
      <c r="N993" s="5"/>
      <c r="O993" s="5"/>
      <c r="P993" s="5"/>
      <c r="Q993" s="5"/>
      <c r="R993" s="5"/>
      <c r="S993" s="5"/>
      <c r="T993" s="5"/>
      <c r="U993" s="5"/>
      <c r="V993" s="5"/>
      <c r="W993" s="5"/>
      <c r="X993" s="5"/>
      <c r="Y993" s="5"/>
      <c r="Z993" s="5"/>
      <c r="AA993" s="5"/>
      <c r="AB993" s="5"/>
      <c r="AC993" s="5"/>
      <c r="AD993" s="5"/>
      <c r="AE993" s="5"/>
    </row>
    <row r="994" ht="15.75" customHeight="1">
      <c r="A994" s="5"/>
      <c r="B994" s="5"/>
      <c r="C994" s="5"/>
      <c r="D994" s="5"/>
      <c r="E994" s="5"/>
      <c r="F994" s="5"/>
      <c r="G994" s="5"/>
      <c r="H994" s="5"/>
      <c r="I994" s="5"/>
      <c r="J994" s="5"/>
      <c r="K994" s="5"/>
      <c r="L994" s="5"/>
      <c r="M994" s="5"/>
      <c r="N994" s="5"/>
      <c r="O994" s="5"/>
      <c r="P994" s="5"/>
      <c r="Q994" s="5"/>
      <c r="R994" s="5"/>
      <c r="S994" s="5"/>
      <c r="T994" s="5"/>
      <c r="U994" s="5"/>
      <c r="V994" s="5"/>
      <c r="W994" s="5"/>
      <c r="X994" s="5"/>
      <c r="Y994" s="5"/>
      <c r="Z994" s="5"/>
      <c r="AA994" s="5"/>
      <c r="AB994" s="5"/>
      <c r="AC994" s="5"/>
      <c r="AD994" s="5"/>
      <c r="AE994" s="5"/>
    </row>
    <row r="995" ht="15.75" customHeight="1">
      <c r="A995" s="5"/>
      <c r="B995" s="5"/>
      <c r="C995" s="5"/>
      <c r="D995" s="5"/>
      <c r="E995" s="5"/>
      <c r="F995" s="5"/>
      <c r="G995" s="5"/>
      <c r="H995" s="5"/>
      <c r="I995" s="5"/>
      <c r="J995" s="5"/>
      <c r="K995" s="5"/>
      <c r="L995" s="5"/>
      <c r="M995" s="5"/>
      <c r="N995" s="5"/>
      <c r="O995" s="5"/>
      <c r="P995" s="5"/>
      <c r="Q995" s="5"/>
      <c r="R995" s="5"/>
      <c r="S995" s="5"/>
      <c r="T995" s="5"/>
      <c r="U995" s="5"/>
      <c r="V995" s="5"/>
      <c r="W995" s="5"/>
      <c r="X995" s="5"/>
      <c r="Y995" s="5"/>
      <c r="Z995" s="5"/>
      <c r="AA995" s="5"/>
      <c r="AB995" s="5"/>
      <c r="AC995" s="5"/>
      <c r="AD995" s="5"/>
      <c r="AE995" s="5"/>
    </row>
    <row r="996" ht="15.75" customHeight="1">
      <c r="A996" s="5"/>
      <c r="B996" s="5"/>
      <c r="C996" s="5"/>
      <c r="D996" s="5"/>
      <c r="E996" s="5"/>
      <c r="F996" s="5"/>
      <c r="G996" s="5"/>
      <c r="H996" s="5"/>
      <c r="I996" s="5"/>
      <c r="J996" s="5"/>
      <c r="K996" s="5"/>
      <c r="L996" s="5"/>
      <c r="M996" s="5"/>
      <c r="N996" s="5"/>
      <c r="O996" s="5"/>
      <c r="P996" s="5"/>
      <c r="Q996" s="5"/>
      <c r="R996" s="5"/>
      <c r="S996" s="5"/>
      <c r="T996" s="5"/>
      <c r="U996" s="5"/>
      <c r="V996" s="5"/>
      <c r="W996" s="5"/>
      <c r="X996" s="5"/>
      <c r="Y996" s="5"/>
      <c r="Z996" s="5"/>
      <c r="AA996" s="5"/>
      <c r="AB996" s="5"/>
      <c r="AC996" s="5"/>
      <c r="AD996" s="5"/>
      <c r="AE996" s="5"/>
    </row>
    <row r="997" ht="15.75" customHeight="1">
      <c r="A997" s="5"/>
      <c r="B997" s="5"/>
      <c r="C997" s="5"/>
      <c r="D997" s="5"/>
      <c r="E997" s="5"/>
      <c r="F997" s="5"/>
      <c r="G997" s="5"/>
      <c r="H997" s="5"/>
      <c r="I997" s="5"/>
      <c r="J997" s="5"/>
      <c r="K997" s="5"/>
      <c r="L997" s="5"/>
      <c r="M997" s="5"/>
      <c r="N997" s="5"/>
      <c r="O997" s="5"/>
      <c r="P997" s="5"/>
      <c r="Q997" s="5"/>
      <c r="R997" s="5"/>
      <c r="S997" s="5"/>
      <c r="T997" s="5"/>
      <c r="U997" s="5"/>
      <c r="V997" s="5"/>
      <c r="W997" s="5"/>
      <c r="X997" s="5"/>
      <c r="Y997" s="5"/>
      <c r="Z997" s="5"/>
      <c r="AA997" s="5"/>
      <c r="AB997" s="5"/>
      <c r="AC997" s="5"/>
      <c r="AD997" s="5"/>
      <c r="AE997" s="5"/>
    </row>
    <row r="998" ht="15.75" customHeight="1">
      <c r="A998" s="5"/>
      <c r="B998" s="5"/>
      <c r="C998" s="5"/>
      <c r="D998" s="5"/>
      <c r="E998" s="5"/>
      <c r="F998" s="5"/>
      <c r="G998" s="5"/>
      <c r="H998" s="5"/>
      <c r="I998" s="5"/>
      <c r="J998" s="5"/>
      <c r="K998" s="5"/>
      <c r="L998" s="5"/>
      <c r="M998" s="5"/>
      <c r="N998" s="5"/>
      <c r="O998" s="5"/>
      <c r="P998" s="5"/>
      <c r="Q998" s="5"/>
      <c r="R998" s="5"/>
      <c r="S998" s="5"/>
      <c r="T998" s="5"/>
      <c r="U998" s="5"/>
      <c r="V998" s="5"/>
      <c r="W998" s="5"/>
      <c r="X998" s="5"/>
      <c r="Y998" s="5"/>
      <c r="Z998" s="5"/>
      <c r="AA998" s="5"/>
      <c r="AB998" s="5"/>
      <c r="AC998" s="5"/>
      <c r="AD998" s="5"/>
      <c r="AE998" s="5"/>
    </row>
    <row r="999" ht="15.75" customHeight="1">
      <c r="A999" s="5"/>
      <c r="B999" s="5"/>
      <c r="C999" s="5"/>
      <c r="D999" s="5"/>
      <c r="E999" s="5"/>
      <c r="F999" s="5"/>
      <c r="G999" s="5"/>
      <c r="H999" s="5"/>
      <c r="I999" s="5"/>
      <c r="J999" s="5"/>
      <c r="K999" s="5"/>
      <c r="L999" s="5"/>
      <c r="M999" s="5"/>
      <c r="N999" s="5"/>
      <c r="O999" s="5"/>
      <c r="P999" s="5"/>
      <c r="Q999" s="5"/>
      <c r="R999" s="5"/>
      <c r="S999" s="5"/>
      <c r="T999" s="5"/>
      <c r="U999" s="5"/>
      <c r="V999" s="5"/>
      <c r="W999" s="5"/>
      <c r="X999" s="5"/>
      <c r="Y999" s="5"/>
      <c r="Z999" s="5"/>
      <c r="AA999" s="5"/>
      <c r="AB999" s="5"/>
      <c r="AC999" s="5"/>
      <c r="AD999" s="5"/>
      <c r="AE999" s="5"/>
    </row>
    <row r="1000" ht="15.75" customHeight="1">
      <c r="A1000" s="5"/>
      <c r="B1000" s="5"/>
      <c r="C1000" s="5"/>
      <c r="D1000" s="5"/>
      <c r="E1000" s="5"/>
      <c r="F1000" s="5"/>
      <c r="G1000" s="5"/>
      <c r="H1000" s="5"/>
      <c r="I1000" s="5"/>
      <c r="J1000" s="5"/>
      <c r="K1000" s="5"/>
      <c r="L1000" s="5"/>
      <c r="M1000" s="5"/>
      <c r="N1000" s="5"/>
      <c r="O1000" s="5"/>
      <c r="P1000" s="5"/>
      <c r="Q1000" s="5"/>
      <c r="R1000" s="5"/>
      <c r="S1000" s="5"/>
      <c r="T1000" s="5"/>
      <c r="U1000" s="5"/>
      <c r="V1000" s="5"/>
      <c r="W1000" s="5"/>
      <c r="X1000" s="5"/>
      <c r="Y1000" s="5"/>
      <c r="Z1000" s="5"/>
      <c r="AA1000" s="5"/>
      <c r="AB1000" s="5"/>
      <c r="AC1000" s="5"/>
      <c r="AD1000" s="5"/>
      <c r="AE1000" s="5"/>
    </row>
    <row r="1001" ht="15.75" customHeight="1">
      <c r="A1001" s="5"/>
      <c r="B1001" s="5"/>
      <c r="C1001" s="5"/>
      <c r="D1001" s="5"/>
      <c r="E1001" s="5"/>
      <c r="F1001" s="5"/>
      <c r="G1001" s="5"/>
      <c r="H1001" s="5"/>
      <c r="I1001" s="5"/>
      <c r="J1001" s="5"/>
      <c r="K1001" s="5"/>
      <c r="L1001" s="5"/>
      <c r="M1001" s="5"/>
      <c r="N1001" s="5"/>
      <c r="O1001" s="5"/>
      <c r="P1001" s="5"/>
      <c r="Q1001" s="5"/>
      <c r="R1001" s="5"/>
      <c r="S1001" s="5"/>
      <c r="T1001" s="5"/>
      <c r="U1001" s="5"/>
      <c r="V1001" s="5"/>
      <c r="W1001" s="5"/>
      <c r="X1001" s="5"/>
      <c r="Y1001" s="5"/>
      <c r="Z1001" s="5"/>
      <c r="AA1001" s="5"/>
      <c r="AB1001" s="5"/>
      <c r="AC1001" s="5"/>
      <c r="AD1001" s="5"/>
      <c r="AE1001" s="5"/>
    </row>
    <row r="1002" ht="15.75" customHeight="1">
      <c r="A1002" s="5"/>
      <c r="B1002" s="5"/>
      <c r="C1002" s="5"/>
      <c r="D1002" s="5"/>
      <c r="E1002" s="5"/>
      <c r="F1002" s="5"/>
      <c r="G1002" s="5"/>
      <c r="H1002" s="5"/>
      <c r="I1002" s="5"/>
      <c r="J1002" s="5"/>
      <c r="K1002" s="5"/>
      <c r="L1002" s="5"/>
      <c r="M1002" s="5"/>
      <c r="N1002" s="5"/>
      <c r="O1002" s="5"/>
      <c r="P1002" s="5"/>
      <c r="Q1002" s="5"/>
      <c r="R1002" s="5"/>
      <c r="S1002" s="5"/>
      <c r="T1002" s="5"/>
      <c r="U1002" s="5"/>
      <c r="V1002" s="5"/>
      <c r="W1002" s="5"/>
      <c r="X1002" s="5"/>
      <c r="Y1002" s="5"/>
      <c r="Z1002" s="5"/>
      <c r="AA1002" s="5"/>
      <c r="AB1002" s="5"/>
      <c r="AC1002" s="5"/>
      <c r="AD1002" s="5"/>
      <c r="AE1002" s="5"/>
    </row>
    <row r="1003" ht="15.75" customHeight="1">
      <c r="A1003" s="5"/>
      <c r="B1003" s="5"/>
      <c r="C1003" s="5"/>
      <c r="D1003" s="5"/>
      <c r="E1003" s="5"/>
      <c r="F1003" s="5"/>
      <c r="G1003" s="5"/>
      <c r="H1003" s="5"/>
      <c r="I1003" s="5"/>
      <c r="J1003" s="5"/>
      <c r="K1003" s="5"/>
      <c r="L1003" s="5"/>
      <c r="M1003" s="5"/>
      <c r="N1003" s="5"/>
      <c r="O1003" s="5"/>
      <c r="P1003" s="5"/>
      <c r="Q1003" s="5"/>
      <c r="R1003" s="5"/>
      <c r="S1003" s="5"/>
      <c r="T1003" s="5"/>
      <c r="U1003" s="5"/>
      <c r="V1003" s="5"/>
      <c r="W1003" s="5"/>
      <c r="X1003" s="5"/>
      <c r="Y1003" s="5"/>
      <c r="Z1003" s="5"/>
      <c r="AA1003" s="5"/>
      <c r="AB1003" s="5"/>
      <c r="AC1003" s="5"/>
      <c r="AD1003" s="5"/>
      <c r="AE1003" s="5"/>
    </row>
    <row r="1004" ht="15.75" customHeight="1">
      <c r="A1004" s="5"/>
      <c r="B1004" s="5"/>
      <c r="C1004" s="5"/>
      <c r="D1004" s="5"/>
      <c r="E1004" s="5"/>
      <c r="F1004" s="5"/>
      <c r="G1004" s="5"/>
      <c r="H1004" s="5"/>
      <c r="I1004" s="5"/>
      <c r="J1004" s="5"/>
      <c r="K1004" s="5"/>
      <c r="L1004" s="5"/>
      <c r="M1004" s="5"/>
      <c r="N1004" s="5"/>
      <c r="O1004" s="5"/>
      <c r="P1004" s="5"/>
      <c r="Q1004" s="5"/>
      <c r="R1004" s="5"/>
      <c r="S1004" s="5"/>
      <c r="T1004" s="5"/>
      <c r="U1004" s="5"/>
      <c r="V1004" s="5"/>
      <c r="W1004" s="5"/>
      <c r="X1004" s="5"/>
      <c r="Y1004" s="5"/>
      <c r="Z1004" s="5"/>
      <c r="AA1004" s="5"/>
      <c r="AB1004" s="5"/>
      <c r="AC1004" s="5"/>
      <c r="AD1004" s="5"/>
      <c r="AE1004" s="5"/>
    </row>
  </sheetData>
  <mergeCells count="17">
    <mergeCell ref="A2:G2"/>
    <mergeCell ref="J2:L2"/>
    <mergeCell ref="A3:G3"/>
    <mergeCell ref="A5:F5"/>
    <mergeCell ref="W8:W12"/>
    <mergeCell ref="A12:C12"/>
    <mergeCell ref="E12:G12"/>
    <mergeCell ref="W13:W17"/>
    <mergeCell ref="A17:C17"/>
    <mergeCell ref="B18:C18"/>
    <mergeCell ref="W18:W22"/>
    <mergeCell ref="B19:C19"/>
    <mergeCell ref="B20:C20"/>
    <mergeCell ref="B21:C21"/>
    <mergeCell ref="B22:C22"/>
    <mergeCell ref="A24:A29"/>
    <mergeCell ref="B24:C29"/>
  </mergeCells>
  <hyperlinks>
    <hyperlink r:id="rId1" ref="A24"/>
  </hyperlinks>
  <printOptions headings="0" gridLines="0"/>
  <pageMargins left="0.69999999999999996" right="0.69999999999999996" top="0.75" bottom="0.75" header="0" footer="0"/>
  <pageSetup paperSize="9" scale="100" fitToWidth="1" fitToHeight="1" pageOrder="downThenOver" orientation="landscape" usePrinterDefaults="1" blackAndWhite="0" draft="0" cellComments="none" useFirstPageNumber="0" errors="displayed" horizontalDpi="600" verticalDpi="600" copies="1"/>
  <headerFooter/>
  <extLst>
    <ext xmlns:x14="http://schemas.microsoft.com/office/spreadsheetml/2009/9/main" uri="{78C0D931-6437-407d-A8EE-F0AAD7539E65}">
      <x14:conditionalFormattings>
        <x14:conditionalFormatting xmlns:xm="http://schemas.microsoft.com/office/excel/2006/main">
          <x14:cfRule type="expression" priority="2" id="{00060088-0078-473A-A928-002E00820041}">
            <xm:f>B22=1</xm:f>
            <x14:dxf>
              <font/>
              <fill>
                <patternFill patternType="solid">
                  <fgColor rgb="FFB7E1CD"/>
                  <bgColor rgb="FFB7E1CD"/>
                </patternFill>
              </fill>
              <border>
                <left style="none"/>
                <right style="none"/>
                <top style="none"/>
                <bottom style="none"/>
                <diagonal style="none"/>
              </border>
            </x14:dxf>
          </x14:cfRule>
          <xm:sqref>A22 A31</xm:sqref>
        </x14:conditionalFormatting>
        <x14:conditionalFormatting xmlns:xm="http://schemas.microsoft.com/office/excel/2006/main">
          <x14:cfRule type="cellIs" priority="1" operator="greaterThan" id="{00FB0036-0024-43BC-9C2B-00A80060006F}">
            <xm:f>0</xm:f>
            <x14:dxf>
              <font>
                <color indexed="65"/>
              </font>
              <fill>
                <patternFill patternType="solid">
                  <fgColor rgb="FF757575"/>
                  <bgColor rgb="FF757575"/>
                </patternFill>
              </fill>
              <border>
                <left style="none"/>
                <right style="none"/>
                <top style="none"/>
                <bottom style="none"/>
                <diagonal style="none"/>
              </border>
            </x14:dxf>
          </x14:cfRule>
          <xm:sqref>M12:S12 M17:S17 M22:S22</xm:sqref>
        </x14:conditionalFormatting>
      </x14:conditionalFormatting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666666"/>
    <outlinePr applyStyles="0" summaryBelow="0" summaryRight="0" showOutlineSymbols="1"/>
    <pageSetUpPr autoPageBreaks="1" fitToPage="0"/>
  </sheetPr>
  <sheetViews>
    <sheetView showGridLines="0" zoomScale="100" workbookViewId="0">
      <pane xSplit="6" ySplit="11" topLeftCell="G12" activePane="bottomRight" state="frozen"/>
      <selection activeCell="G12" activeCellId="0" sqref="G12"/>
    </sheetView>
  </sheetViews>
  <sheetFormatPr defaultColWidth="14.43" defaultRowHeight="15" customHeight="1"/>
  <cols>
    <col customWidth="1" min="1" max="1" width="9"/>
    <col customWidth="1" min="2" max="2" width="7.29"/>
    <col customWidth="1" min="3" max="3" width="4"/>
    <col customWidth="1" min="4" max="4" width="3.4300000000000002"/>
    <col customWidth="1" min="5" max="5" width="50.859999999999999"/>
    <col customWidth="1" min="6" max="6" width="10.710000000000001"/>
    <col customWidth="1" min="7" max="7" width="5.4299999999999997"/>
    <col customWidth="1" min="8" max="8" width="11.289999999999999"/>
    <col customWidth="1" min="9" max="9" width="14.859999999999999"/>
    <col customWidth="1" min="10" max="10" width="43.57"/>
    <col customWidth="1" min="11" max="11" width="40.859999999999999"/>
    <col customWidth="1" min="12" max="12" width="46.289999999999999"/>
    <col customWidth="1" min="13" max="13" width="4"/>
    <col customWidth="1" min="14" max="14" width="19"/>
    <col customWidth="1" min="15" max="17" width="4.1399999999999997"/>
    <col customWidth="1" min="18" max="18" width="5.1399999999999997"/>
    <col customWidth="1" min="19" max="19" width="16.43"/>
    <col customWidth="1" min="20" max="20" width="15.43"/>
    <col customWidth="1" min="21" max="21" width="14"/>
  </cols>
  <sheetData>
    <row r="1" ht="0.75" customHeight="1">
      <c r="A1" s="310"/>
      <c r="B1" s="308"/>
      <c r="C1" s="308"/>
      <c r="D1" s="308"/>
      <c r="E1" s="308"/>
      <c r="F1" s="308"/>
      <c r="G1" s="308"/>
      <c r="H1" s="308"/>
      <c r="I1" s="308"/>
      <c r="J1" s="308"/>
      <c r="K1" s="308"/>
      <c r="L1" s="308"/>
      <c r="M1" s="308"/>
      <c r="N1" s="308"/>
      <c r="O1" s="308"/>
      <c r="P1" s="308"/>
      <c r="Q1" s="308"/>
      <c r="R1" s="308"/>
      <c r="S1" s="308"/>
      <c r="T1" s="308"/>
      <c r="U1" s="308"/>
    </row>
    <row r="2" ht="16.800000000000001">
      <c r="A2" s="310"/>
      <c r="B2" s="311" t="str">
        <f>F4</f>
        <v>P02</v>
      </c>
      <c r="C2" s="312" t="str">
        <f>Echantillon!C14</f>
        <v xml:space="preserve">Page accessibilité</v>
      </c>
      <c r="D2" s="313"/>
      <c r="E2" s="313"/>
      <c r="F2" s="314"/>
      <c r="G2" s="315"/>
      <c r="H2" s="315"/>
      <c r="I2" s="315"/>
      <c r="J2" s="315"/>
      <c r="K2" s="316"/>
      <c r="L2" s="316"/>
      <c r="M2" s="317"/>
      <c r="N2" s="317"/>
      <c r="O2" s="308"/>
      <c r="P2" s="308"/>
      <c r="Q2" s="308"/>
      <c r="R2" s="308"/>
      <c r="S2" s="308"/>
      <c r="T2" s="308"/>
      <c r="U2" s="308"/>
    </row>
    <row r="3" ht="18.75" customHeight="1">
      <c r="A3" s="310"/>
      <c r="B3" s="311" t="s">
        <v>481</v>
      </c>
      <c r="C3" s="318" t="str">
        <f>Echantillon!D14</f>
        <v>https://portail-larochelle.test.entrouvert.org/liens-footer/accessibilite/</v>
      </c>
      <c r="G3" s="315"/>
      <c r="H3" s="315"/>
      <c r="I3" s="315"/>
      <c r="J3" s="315"/>
      <c r="K3" s="315"/>
      <c r="L3" s="315"/>
      <c r="M3" s="308"/>
      <c r="N3" s="308"/>
      <c r="O3" s="308"/>
      <c r="P3" s="308"/>
      <c r="Q3" s="308"/>
      <c r="R3" s="308"/>
      <c r="S3" s="308"/>
      <c r="T3" s="308"/>
      <c r="U3" s="308"/>
    </row>
    <row r="4" ht="13.5" customHeight="1">
      <c r="A4" s="310"/>
      <c r="B4" s="319" t="s">
        <v>141</v>
      </c>
      <c r="C4" s="320" t="s">
        <v>482</v>
      </c>
      <c r="D4" s="320" t="s">
        <v>144</v>
      </c>
      <c r="E4" s="321" t="s">
        <v>145</v>
      </c>
      <c r="F4" s="321" t="str">
        <f>Echantillon!B14</f>
        <v>P02</v>
      </c>
      <c r="G4" s="320" t="s">
        <v>483</v>
      </c>
      <c r="H4" s="319" t="s">
        <v>82</v>
      </c>
      <c r="I4" s="319" t="s">
        <v>80</v>
      </c>
      <c r="J4" s="319" t="s">
        <v>484</v>
      </c>
      <c r="K4" s="319" t="s">
        <v>485</v>
      </c>
      <c r="L4" s="319" t="s">
        <v>146</v>
      </c>
      <c r="M4" s="322"/>
      <c r="N4" s="323"/>
      <c r="O4" s="324" t="s">
        <v>434</v>
      </c>
      <c r="P4" s="325" t="s">
        <v>435</v>
      </c>
      <c r="Q4" s="325" t="s">
        <v>441</v>
      </c>
      <c r="R4" s="326" t="s">
        <v>437</v>
      </c>
      <c r="S4" s="327" t="s">
        <v>486</v>
      </c>
      <c r="T4" s="328" t="s">
        <v>487</v>
      </c>
      <c r="U4" s="329" t="s">
        <v>154</v>
      </c>
    </row>
    <row r="5" ht="13.5" customHeight="1">
      <c r="A5" s="310"/>
      <c r="B5" s="36"/>
      <c r="C5" s="36"/>
      <c r="D5" s="36"/>
      <c r="E5" s="321" t="s">
        <v>147</v>
      </c>
      <c r="F5" s="321">
        <f>COUNTIF($F$12:$F$117,"c")</f>
        <v>35</v>
      </c>
      <c r="G5" s="36"/>
      <c r="H5" s="36"/>
      <c r="I5" s="36"/>
      <c r="J5" s="36"/>
      <c r="K5" s="36"/>
      <c r="L5" s="36"/>
      <c r="M5" s="308"/>
      <c r="N5" s="330" t="s">
        <v>8</v>
      </c>
      <c r="O5" s="331">
        <f>COUNTIFS($C$12:$C$117,"A",$F$12:$F$117,"c")</f>
        <v>27</v>
      </c>
      <c r="P5" s="331">
        <f>COUNTIFS($C$12:$C$117,"A",$F$12:$F$117,"nc")</f>
        <v>0</v>
      </c>
      <c r="Q5" s="331">
        <f>COUNTIFS($C$12:$C$117,"A",$F$12:$F$117,"na")</f>
        <v>55</v>
      </c>
      <c r="R5" s="331">
        <f>COUNTIFS($C$12:$C$117,"A",$F$12:$F$117,"nt")</f>
        <v>0</v>
      </c>
      <c r="S5" s="332">
        <f t="shared" ref="S5:S7" si="277">O5+P5</f>
        <v>27</v>
      </c>
      <c r="T5" s="333">
        <f t="shared" ref="T5:T7" si="278">IF(S5&gt;0,O5/S5,"-")</f>
        <v>1</v>
      </c>
      <c r="U5" s="334">
        <f>T5</f>
        <v>1</v>
      </c>
    </row>
    <row r="6" ht="13.5" customHeight="1">
      <c r="A6" s="310"/>
      <c r="B6" s="36"/>
      <c r="C6" s="36"/>
      <c r="D6" s="36"/>
      <c r="E6" s="321" t="s">
        <v>148</v>
      </c>
      <c r="F6" s="321">
        <f>COUNTIF(F12:F117,"nc")</f>
        <v>0</v>
      </c>
      <c r="G6" s="36"/>
      <c r="H6" s="36"/>
      <c r="I6" s="36"/>
      <c r="J6" s="36"/>
      <c r="K6" s="36"/>
      <c r="L6" s="36"/>
      <c r="M6" s="308"/>
      <c r="N6" s="330" t="s">
        <v>15</v>
      </c>
      <c r="O6" s="331">
        <f>COUNTIFS($C$12:$C$117,"AA",$F$12:$F$117,"c")</f>
        <v>8</v>
      </c>
      <c r="P6" s="331">
        <f>COUNTIFS($C$12:$C$117,"AA",$F$12:$F$117,"nc")</f>
        <v>0</v>
      </c>
      <c r="Q6" s="331">
        <f>COUNTIFS($C$12:$C$117,"AA",$F$12:$F$117,"na")</f>
        <v>16</v>
      </c>
      <c r="R6" s="331">
        <f>COUNTIFS($C$12:$C$117,"AA",$F$12:$F$117,"nt")</f>
        <v>0</v>
      </c>
      <c r="S6" s="332">
        <f t="shared" si="277"/>
        <v>8</v>
      </c>
      <c r="T6" s="333">
        <f t="shared" si="278"/>
        <v>1</v>
      </c>
      <c r="U6" s="335">
        <f>IF(S6&gt;0,SUM(O5:O6)/SUM(S5:S6),"-")</f>
        <v>1</v>
      </c>
    </row>
    <row r="7" ht="13.5" customHeight="1">
      <c r="A7" s="310"/>
      <c r="B7" s="36"/>
      <c r="C7" s="36"/>
      <c r="D7" s="36"/>
      <c r="E7" s="321" t="s">
        <v>488</v>
      </c>
      <c r="F7" s="321">
        <f>COUNTIF(F12:F117,"na")</f>
        <v>71</v>
      </c>
      <c r="G7" s="36"/>
      <c r="H7" s="36"/>
      <c r="I7" s="36"/>
      <c r="J7" s="36"/>
      <c r="K7" s="36"/>
      <c r="L7" s="36"/>
      <c r="M7" s="308"/>
      <c r="N7" s="330" t="s">
        <v>17</v>
      </c>
      <c r="O7" s="336">
        <f>COUNTIFS($C$12:$C$117,"AAA",$F$12:$F$117,"c")</f>
        <v>0</v>
      </c>
      <c r="P7" s="336">
        <f>COUNTIFS($C$12:$C$117,"AAA",$F$12:$F$117,"nc")</f>
        <v>0</v>
      </c>
      <c r="Q7" s="336">
        <f>COUNTIFS($C$12:$C$117,"AAA",$F$12:$F$117,"na")</f>
        <v>0</v>
      </c>
      <c r="R7" s="336">
        <f>COUNTIFS($C$12:$C$117,"AAA",$F$12:$F$117,"nt")</f>
        <v>0</v>
      </c>
      <c r="S7" s="332">
        <f t="shared" si="277"/>
        <v>0</v>
      </c>
      <c r="T7" s="333" t="str">
        <f t="shared" si="278"/>
        <v>-</v>
      </c>
      <c r="U7" s="334" t="str">
        <f>IF(S7&gt;0,SUM(O5:O7)/SUM(S5:S7),"-")</f>
        <v>-</v>
      </c>
    </row>
    <row r="8" ht="13.5" customHeight="1">
      <c r="A8" s="310"/>
      <c r="B8" s="36"/>
      <c r="C8" s="36"/>
      <c r="D8" s="36"/>
      <c r="E8" s="321" t="s">
        <v>150</v>
      </c>
      <c r="F8" s="321">
        <f>COUNTIF(F12:F117,"nt")</f>
        <v>0</v>
      </c>
      <c r="G8" s="36"/>
      <c r="H8" s="36"/>
      <c r="I8" s="36"/>
      <c r="J8" s="36"/>
      <c r="K8" s="36"/>
      <c r="L8" s="36"/>
      <c r="M8" s="308"/>
      <c r="N8" s="337" t="s">
        <v>489</v>
      </c>
      <c r="O8" s="338">
        <f t="shared" ref="O8:S8" si="279">SUM(O5:O7)</f>
        <v>35</v>
      </c>
      <c r="P8" s="338">
        <f t="shared" si="279"/>
        <v>0</v>
      </c>
      <c r="Q8" s="338">
        <f t="shared" si="279"/>
        <v>71</v>
      </c>
      <c r="R8" s="338">
        <f t="shared" si="279"/>
        <v>0</v>
      </c>
      <c r="S8" s="339">
        <f t="shared" si="279"/>
        <v>35</v>
      </c>
      <c r="T8" s="333"/>
      <c r="U8" s="330"/>
    </row>
    <row r="9" ht="13.5" customHeight="1">
      <c r="A9" s="310"/>
      <c r="B9" s="36"/>
      <c r="C9" s="36"/>
      <c r="D9" s="36"/>
      <c r="E9" s="321" t="s">
        <v>465</v>
      </c>
      <c r="F9" s="340">
        <f>F5/SUM(F5:F6)</f>
        <v>1</v>
      </c>
      <c r="G9" s="36"/>
      <c r="H9" s="36"/>
      <c r="I9" s="36"/>
      <c r="J9" s="36"/>
      <c r="K9" s="36"/>
      <c r="L9" s="36"/>
      <c r="M9" s="308"/>
      <c r="N9" s="308"/>
      <c r="O9" s="308"/>
      <c r="P9" s="308"/>
      <c r="Q9" s="308"/>
      <c r="R9" s="308"/>
      <c r="S9" s="308"/>
      <c r="T9" s="308"/>
      <c r="U9" s="308"/>
    </row>
    <row r="10" ht="13.5" customHeight="1">
      <c r="A10" s="310"/>
      <c r="B10" s="46"/>
      <c r="C10" s="46"/>
      <c r="D10" s="46"/>
      <c r="E10" s="321" t="s">
        <v>466</v>
      </c>
      <c r="F10" s="340">
        <f>F6/SUM(F5:F6)</f>
        <v>0</v>
      </c>
      <c r="G10" s="46"/>
      <c r="H10" s="46"/>
      <c r="I10" s="46"/>
      <c r="J10" s="46"/>
      <c r="K10" s="46"/>
      <c r="L10" s="46"/>
      <c r="M10" s="308"/>
      <c r="N10" s="308"/>
      <c r="O10" s="308"/>
      <c r="P10" s="308"/>
      <c r="Q10" s="308"/>
      <c r="R10" s="308"/>
      <c r="S10" s="308"/>
      <c r="T10" s="308"/>
      <c r="U10" s="308"/>
    </row>
    <row r="11" ht="16.800000000000001">
      <c r="A11" s="310"/>
      <c r="B11" s="260"/>
      <c r="C11" s="260"/>
      <c r="D11" s="260"/>
      <c r="E11" s="341"/>
      <c r="F11" s="260"/>
      <c r="G11" s="260"/>
      <c r="H11" s="342"/>
      <c r="I11" s="342"/>
      <c r="J11" s="342"/>
      <c r="K11" s="342"/>
      <c r="L11" s="342"/>
      <c r="M11" s="308"/>
      <c r="N11" s="308"/>
      <c r="O11" s="308"/>
      <c r="P11" s="308"/>
      <c r="Q11" s="308"/>
      <c r="R11" s="308"/>
      <c r="S11" s="308"/>
      <c r="T11" s="308"/>
      <c r="U11" s="308"/>
    </row>
    <row r="12" ht="62.25" hidden="1" customHeight="1">
      <c r="A12" s="355" t="s">
        <v>440</v>
      </c>
      <c r="B12" s="344" t="str">
        <f>'Résultats'!B13</f>
        <v>1.1</v>
      </c>
      <c r="C12" s="345" t="str">
        <f>'Résultats'!C13</f>
        <v>A</v>
      </c>
      <c r="D12" s="345" t="str">
        <f>'Résultats'!E13</f>
        <v>x</v>
      </c>
      <c r="E12" s="346" t="str">
        <f>'Résultats'!F13</f>
        <v xml:space="preserve">Chaque image porteuse d’information a-t-elle une alternative textuelle ?</v>
      </c>
      <c r="F12" s="345" t="s">
        <v>10</v>
      </c>
      <c r="G12" s="345"/>
      <c r="H12" s="97"/>
      <c r="I12" s="97"/>
      <c r="J12" s="97"/>
      <c r="K12" s="97"/>
      <c r="L12" s="97"/>
      <c r="M12" s="308"/>
      <c r="N12" s="308"/>
      <c r="O12" s="308"/>
      <c r="P12" s="308"/>
      <c r="Q12" s="308"/>
      <c r="R12" s="308"/>
      <c r="S12" s="308"/>
      <c r="T12" s="308"/>
      <c r="U12" s="308"/>
    </row>
    <row r="13" ht="62.25" hidden="1" customHeight="1">
      <c r="A13" s="36"/>
      <c r="B13" s="344" t="str">
        <f>Résultats!B14</f>
        <v>1.2</v>
      </c>
      <c r="C13" s="345" t="str">
        <f>Résultats!C14</f>
        <v>A</v>
      </c>
      <c r="D13" s="345" t="str">
        <f>Résultats!E14</f>
        <v/>
      </c>
      <c r="E13" s="346" t="str">
        <f>Résultats!F14</f>
        <v xml:space="preserve">Chaque image de décoration est-elle correctement ignorée par les technologies d’assistance ?</v>
      </c>
      <c r="F13" s="345" t="s">
        <v>7</v>
      </c>
      <c r="G13" s="345"/>
      <c r="H13" s="97"/>
      <c r="I13" s="97"/>
      <c r="J13" s="97"/>
      <c r="K13" s="97"/>
      <c r="L13" s="97"/>
      <c r="M13" s="308"/>
      <c r="N13" s="308"/>
      <c r="O13" s="308"/>
      <c r="P13" s="308"/>
      <c r="Q13" s="308"/>
      <c r="R13" s="308"/>
      <c r="S13" s="308"/>
      <c r="T13" s="308"/>
      <c r="U13" s="308"/>
    </row>
    <row r="14" ht="62.25" hidden="1" customHeight="1">
      <c r="A14" s="36"/>
      <c r="B14" s="344" t="str">
        <f>Résultats!B15</f>
        <v>1.3</v>
      </c>
      <c r="C14" s="345" t="str">
        <f>Résultats!C15</f>
        <v>A</v>
      </c>
      <c r="D14" s="345" t="str">
        <f>Résultats!E15</f>
        <v/>
      </c>
      <c r="E14" s="346" t="str">
        <f>Résultats!F15</f>
        <v xml:space="preserve">Pour chaque image porteuse d’information ayant une alternative textuelle, cette alternative est-elle pertinente (hors cas particuliers) ?</v>
      </c>
      <c r="F14" s="345" t="s">
        <v>10</v>
      </c>
      <c r="G14" s="345"/>
      <c r="H14" s="97"/>
      <c r="I14" s="97"/>
      <c r="J14" s="97"/>
      <c r="K14" s="97"/>
      <c r="L14" s="97"/>
      <c r="M14" s="308"/>
      <c r="N14" s="308"/>
      <c r="O14" s="308"/>
      <c r="P14" s="308"/>
      <c r="Q14" s="308"/>
      <c r="R14" s="308"/>
      <c r="S14" s="308"/>
      <c r="T14" s="308"/>
      <c r="U14" s="308"/>
    </row>
    <row r="15" ht="62.25" hidden="1" customHeight="1">
      <c r="A15" s="36"/>
      <c r="B15" s="344" t="str">
        <f>Résultats!B16</f>
        <v>1.4</v>
      </c>
      <c r="C15" s="345" t="str">
        <f>Résultats!C16</f>
        <v>A</v>
      </c>
      <c r="D15" s="345" t="str">
        <f>Résultats!E16</f>
        <v/>
      </c>
      <c r="E15" s="346" t="str">
        <f>Résultats!F16</f>
        <v xml:space="preserve">Pour chaque image utilisée comme CAPTCHA ou comme image-test, ayant une alternative textuelle, cette alternative permet-elle d’identifier la nature et la fonction de l’image ?</v>
      </c>
      <c r="F15" s="345" t="s">
        <v>10</v>
      </c>
      <c r="G15" s="345"/>
      <c r="H15" s="97"/>
      <c r="I15" s="97"/>
      <c r="J15" s="97"/>
      <c r="K15" s="97"/>
      <c r="L15" s="97"/>
      <c r="M15" s="308"/>
      <c r="N15" s="308"/>
      <c r="O15" s="308"/>
      <c r="P15" s="308"/>
      <c r="Q15" s="308"/>
      <c r="R15" s="308"/>
      <c r="S15" s="308"/>
      <c r="T15" s="308"/>
      <c r="U15" s="308"/>
    </row>
    <row r="16" ht="62.25" hidden="1" customHeight="1">
      <c r="A16" s="36"/>
      <c r="B16" s="344" t="str">
        <f>Résultats!B17</f>
        <v>1.5</v>
      </c>
      <c r="C16" s="345" t="str">
        <f>Résultats!C17</f>
        <v>A</v>
      </c>
      <c r="D16" s="345" t="str">
        <f>Résultats!E17</f>
        <v/>
      </c>
      <c r="E16" s="346" t="str">
        <f>Résultats!F17</f>
        <v xml:space="preserve">Pour chaque image utilisée comme CAPTCHA, une solution d’accès alternatif au contenu ou à la fonction du CAPTCHA est-elle présente ?</v>
      </c>
      <c r="F16" s="345" t="s">
        <v>10</v>
      </c>
      <c r="G16" s="345"/>
      <c r="H16" s="97"/>
      <c r="I16" s="97"/>
      <c r="J16" s="97"/>
      <c r="K16" s="97"/>
      <c r="L16" s="97"/>
      <c r="M16" s="308"/>
      <c r="N16" s="308"/>
      <c r="O16" s="308"/>
      <c r="P16" s="308"/>
      <c r="Q16" s="308"/>
      <c r="R16" s="308"/>
      <c r="S16" s="308"/>
      <c r="T16" s="308"/>
      <c r="U16" s="308"/>
    </row>
    <row r="17" ht="62.25" hidden="1" customHeight="1">
      <c r="A17" s="36"/>
      <c r="B17" s="344" t="str">
        <f>Résultats!B18</f>
        <v>1.6</v>
      </c>
      <c r="C17" s="345" t="str">
        <f>Résultats!C18</f>
        <v>A</v>
      </c>
      <c r="D17" s="345" t="str">
        <f>Résultats!E18</f>
        <v/>
      </c>
      <c r="E17" s="346" t="str">
        <f>Résultats!F18</f>
        <v xml:space="preserve">Chaque image porteuse d’information a-t-elle, si nécessaire, une description détaillée ?</v>
      </c>
      <c r="F17" s="345" t="s">
        <v>10</v>
      </c>
      <c r="G17" s="345"/>
      <c r="H17" s="97"/>
      <c r="I17" s="97"/>
      <c r="J17" s="97"/>
      <c r="K17" s="97"/>
      <c r="L17" s="97"/>
      <c r="M17" s="308"/>
      <c r="N17" s="308"/>
      <c r="O17" s="308"/>
      <c r="P17" s="308"/>
      <c r="Q17" s="308"/>
      <c r="R17" s="308"/>
      <c r="S17" s="308"/>
      <c r="T17" s="308"/>
      <c r="U17" s="308"/>
    </row>
    <row r="18" ht="62.25" hidden="1" customHeight="1">
      <c r="A18" s="36"/>
      <c r="B18" s="344" t="str">
        <f>Résultats!B19</f>
        <v>1.7</v>
      </c>
      <c r="C18" s="345" t="str">
        <f>Résultats!C19</f>
        <v>A</v>
      </c>
      <c r="D18" s="345" t="str">
        <f>Résultats!E19</f>
        <v/>
      </c>
      <c r="E18" s="346" t="str">
        <f>Résultats!F19</f>
        <v xml:space="preserve">Pour chaque image porteuse d’information ayant une description détaillée, cette description est-elle pertinente ?</v>
      </c>
      <c r="F18" s="345" t="s">
        <v>10</v>
      </c>
      <c r="G18" s="345"/>
      <c r="H18" s="97"/>
      <c r="I18" s="97"/>
      <c r="J18" s="97"/>
      <c r="K18" s="97"/>
      <c r="L18" s="97"/>
      <c r="M18" s="356"/>
      <c r="N18" s="356"/>
      <c r="O18" s="356"/>
      <c r="P18" s="356"/>
      <c r="Q18" s="356"/>
      <c r="R18" s="356"/>
      <c r="S18" s="356"/>
      <c r="T18" s="356"/>
      <c r="U18" s="356"/>
    </row>
    <row r="19" ht="62.25" hidden="1" customHeight="1">
      <c r="A19" s="36"/>
      <c r="B19" s="344" t="str">
        <f>Résultats!B20</f>
        <v>1.8</v>
      </c>
      <c r="C19" s="345" t="str">
        <f>Résultats!C20</f>
        <v>AA</v>
      </c>
      <c r="D19" s="345" t="str">
        <f>Résultats!E20</f>
        <v/>
      </c>
      <c r="E19" s="98" t="str">
        <f>Résultats!F20</f>
        <v xml:space="preserve">Chaque image texte porteuse d’information, en l’absence d’un mécanisme de remplacement, doit si possible être remplacée par du texte stylé. Cette règle est-elle respectée (hors cas particuliers) ?</v>
      </c>
      <c r="F19" s="345" t="s">
        <v>10</v>
      </c>
      <c r="G19" s="345"/>
      <c r="H19" s="97"/>
      <c r="I19" s="97"/>
      <c r="J19" s="97"/>
      <c r="K19" s="97"/>
      <c r="L19" s="97"/>
      <c r="M19" s="322"/>
      <c r="N19" s="322"/>
      <c r="O19" s="322"/>
      <c r="P19" s="322"/>
      <c r="Q19" s="322"/>
      <c r="R19" s="322"/>
      <c r="S19" s="357"/>
      <c r="T19" s="308"/>
      <c r="U19" s="308"/>
    </row>
    <row r="20" ht="62.25" hidden="1" customHeight="1">
      <c r="A20" s="46"/>
      <c r="B20" s="344" t="str">
        <f>Résultats!B21</f>
        <v>1.9</v>
      </c>
      <c r="C20" s="345" t="str">
        <f>Résultats!C21</f>
        <v>A</v>
      </c>
      <c r="D20" s="345" t="str">
        <f>Résultats!E21</f>
        <v/>
      </c>
      <c r="E20" s="346" t="str">
        <f>Résultats!F21</f>
        <v xml:space="preserve">Chaque légende d’image est-elle, si nécessaire, correctement reliée à l’image correspondante ?</v>
      </c>
      <c r="F20" s="345" t="s">
        <v>10</v>
      </c>
      <c r="G20" s="345"/>
      <c r="H20" s="97"/>
      <c r="I20" s="97"/>
      <c r="J20" s="97"/>
      <c r="K20" s="97"/>
      <c r="L20" s="97"/>
      <c r="M20" s="308"/>
      <c r="N20" s="308"/>
      <c r="O20" s="308"/>
      <c r="P20" s="308"/>
      <c r="Q20" s="308"/>
      <c r="R20" s="308"/>
      <c r="S20" s="308"/>
      <c r="T20" s="308"/>
      <c r="U20" s="308"/>
    </row>
    <row r="21" ht="62.25" hidden="1" customHeight="1">
      <c r="A21" s="355" t="s">
        <v>443</v>
      </c>
      <c r="B21" s="344" t="str">
        <f>Résultats!B22</f>
        <v>2.1</v>
      </c>
      <c r="C21" s="345" t="str">
        <f>Résultats!C22</f>
        <v>A</v>
      </c>
      <c r="D21" s="345" t="str">
        <f>Résultats!E22</f>
        <v/>
      </c>
      <c r="E21" s="346" t="str">
        <f>Résultats!F22</f>
        <v xml:space="preserve">Chaque cadre a-t-il un titre de cadre ?</v>
      </c>
      <c r="F21" s="345" t="s">
        <v>10</v>
      </c>
      <c r="G21" s="345"/>
      <c r="H21" s="97"/>
      <c r="I21" s="97"/>
      <c r="J21" s="97"/>
      <c r="K21" s="97"/>
      <c r="L21" s="97"/>
      <c r="M21" s="308"/>
      <c r="N21" s="308"/>
      <c r="O21" s="308"/>
      <c r="P21" s="308"/>
      <c r="Q21" s="308"/>
      <c r="R21" s="308"/>
      <c r="S21" s="308"/>
      <c r="T21" s="308"/>
      <c r="U21" s="308"/>
    </row>
    <row r="22" ht="62.25" hidden="1" customHeight="1">
      <c r="A22" s="46"/>
      <c r="B22" s="344" t="str">
        <f>Résultats!B23</f>
        <v>2.2</v>
      </c>
      <c r="C22" s="345" t="str">
        <f>Résultats!C23</f>
        <v>A</v>
      </c>
      <c r="D22" s="345" t="str">
        <f>Résultats!E23</f>
        <v/>
      </c>
      <c r="E22" s="346" t="str">
        <f>Résultats!F23</f>
        <v xml:space="preserve">Pour chaque cadre ayant un titre de cadre, ce titre de cadre est-il pertinent ?</v>
      </c>
      <c r="F22" s="345" t="s">
        <v>10</v>
      </c>
      <c r="G22" s="345"/>
      <c r="H22" s="97"/>
      <c r="I22" s="97"/>
      <c r="J22" s="97"/>
      <c r="K22" s="97"/>
      <c r="L22" s="97"/>
      <c r="M22" s="308"/>
      <c r="N22" s="308"/>
      <c r="O22" s="308"/>
      <c r="P22" s="308"/>
      <c r="Q22" s="308"/>
      <c r="R22" s="308"/>
      <c r="S22" s="308"/>
      <c r="T22" s="308"/>
      <c r="U22" s="308"/>
    </row>
    <row r="23" ht="62.25" hidden="1" customHeight="1">
      <c r="A23" s="355" t="s">
        <v>444</v>
      </c>
      <c r="B23" s="344" t="str">
        <f>Résultats!B24</f>
        <v>3.1</v>
      </c>
      <c r="C23" s="345" t="str">
        <f>Résultats!C24</f>
        <v>A</v>
      </c>
      <c r="D23" s="345" t="str">
        <f>Résultats!E24</f>
        <v>x</v>
      </c>
      <c r="E23" s="346" t="str">
        <f>Résultats!F24</f>
        <v xml:space="preserve">Dans chaque page web, l’information ne doit pas être donnée uniquement par la couleur. Cette règle est-elle respectée ?</v>
      </c>
      <c r="F23" s="345" t="s">
        <v>10</v>
      </c>
      <c r="G23" s="345"/>
      <c r="H23" s="97"/>
      <c r="I23" s="97"/>
      <c r="J23" s="97"/>
      <c r="K23" s="97"/>
      <c r="L23" s="97"/>
      <c r="M23" s="308"/>
      <c r="N23" s="308"/>
      <c r="O23" s="308"/>
      <c r="P23" s="308"/>
      <c r="Q23" s="308"/>
      <c r="R23" s="308"/>
      <c r="S23" s="308"/>
      <c r="T23" s="308"/>
      <c r="U23" s="308"/>
    </row>
    <row r="24" ht="62.25" hidden="1" customHeight="1">
      <c r="A24" s="36"/>
      <c r="B24" s="344" t="str">
        <f>Résultats!B25</f>
        <v>3.2</v>
      </c>
      <c r="C24" s="345" t="str">
        <f>Résultats!C25</f>
        <v>AA</v>
      </c>
      <c r="D24" s="345" t="str">
        <f>Résultats!E25</f>
        <v/>
      </c>
      <c r="E24" s="346" t="str">
        <f>Résultats!F25</f>
        <v xml:space="preserve">Dans chaque page web, le contraste entre la couleur du texte et la couleur de son arrière-plan est-il suffisamment élevé (hors cas particuliers) ?</v>
      </c>
      <c r="F24" s="345" t="s">
        <v>10</v>
      </c>
      <c r="G24" s="345"/>
      <c r="H24" s="97"/>
      <c r="I24" s="97"/>
      <c r="J24" s="97"/>
      <c r="K24" s="97"/>
      <c r="L24" s="97"/>
      <c r="M24" s="308"/>
      <c r="N24" s="308"/>
      <c r="O24" s="308"/>
      <c r="P24" s="308"/>
      <c r="Q24" s="308"/>
      <c r="R24" s="308"/>
      <c r="S24" s="308"/>
      <c r="T24" s="308"/>
      <c r="U24" s="308"/>
    </row>
    <row r="25" ht="62.25" customHeight="1">
      <c r="A25" s="46"/>
      <c r="B25" s="344" t="str">
        <f>Résultats!B26</f>
        <v>3.3</v>
      </c>
      <c r="C25" s="345" t="str">
        <f>Résultats!C26</f>
        <v>AA</v>
      </c>
      <c r="D25" s="345" t="str">
        <f>Résultats!E26</f>
        <v/>
      </c>
      <c r="E25" s="346" t="str">
        <f>Résultats!F26</f>
        <v xml:space="preserve">Dans chaque page web, les couleurs utilisées dans les composants d’interface ou les éléments graphiques porteurs d’informations sont-elles suffisamment contrastées (hors cas particuliers) ?</v>
      </c>
      <c r="F25" s="345" t="s">
        <v>7</v>
      </c>
      <c r="G25" s="345"/>
      <c r="H25" s="97" t="s">
        <v>471</v>
      </c>
      <c r="I25" s="97" t="s">
        <v>476</v>
      </c>
      <c r="J25" s="97" t="s">
        <v>513</v>
      </c>
      <c r="K25" s="349" t="s">
        <v>514</v>
      </c>
      <c r="L25" s="350" t="s">
        <v>492</v>
      </c>
      <c r="M25" s="308"/>
      <c r="N25" s="308"/>
      <c r="O25" s="308"/>
      <c r="P25" s="308"/>
      <c r="Q25" s="308"/>
      <c r="R25" s="308"/>
      <c r="S25" s="308"/>
      <c r="T25" s="308"/>
      <c r="U25" s="308"/>
    </row>
    <row r="26" ht="62.25" hidden="1" customHeight="1">
      <c r="A26" s="355" t="s">
        <v>445</v>
      </c>
      <c r="B26" s="344" t="str">
        <f>Résultats!B27</f>
        <v>4.1</v>
      </c>
      <c r="C26" s="345" t="str">
        <f>Résultats!C27</f>
        <v>A</v>
      </c>
      <c r="D26" s="345" t="str">
        <f>Résultats!E27</f>
        <v>x</v>
      </c>
      <c r="E26" s="346" t="str">
        <f>Résultats!F27</f>
        <v xml:space="preserve">Chaque média temporel pré-enregistré a-t-il, si nécessaire, une transcription textuelle ou une audiodescription (hors cas particuliers) ?</v>
      </c>
      <c r="F26" s="345" t="s">
        <v>10</v>
      </c>
      <c r="G26" s="345"/>
      <c r="H26" s="97"/>
      <c r="I26" s="97"/>
      <c r="J26" s="97"/>
      <c r="K26" s="97"/>
      <c r="L26" s="97"/>
      <c r="M26" s="308"/>
      <c r="N26" s="308"/>
      <c r="O26" s="308"/>
      <c r="P26" s="308"/>
      <c r="Q26" s="308"/>
      <c r="R26" s="308"/>
      <c r="S26" s="308"/>
      <c r="T26" s="308"/>
      <c r="U26" s="308"/>
    </row>
    <row r="27" ht="62.25" hidden="1" customHeight="1">
      <c r="A27" s="36"/>
      <c r="B27" s="344" t="str">
        <f>Résultats!B28</f>
        <v>4.2</v>
      </c>
      <c r="C27" s="345" t="str">
        <f>Résultats!C28</f>
        <v>A</v>
      </c>
      <c r="D27" s="345" t="str">
        <f>Résultats!E28</f>
        <v/>
      </c>
      <c r="E27" s="346" t="str">
        <f>Résultats!F28</f>
        <v xml:space="preserve">Pour chaque média temporel pré-enregistré ayant une transcription textuelle ou une audiodescription synchronisée, celles-ci sont-elles pertinentes (hors cas particuliers) ?</v>
      </c>
      <c r="F27" s="345" t="s">
        <v>10</v>
      </c>
      <c r="G27" s="345"/>
      <c r="H27" s="97"/>
      <c r="I27" s="97"/>
      <c r="J27" s="97"/>
      <c r="K27" s="97"/>
      <c r="L27" s="97"/>
      <c r="M27" s="308"/>
      <c r="N27" s="308"/>
      <c r="O27" s="308"/>
      <c r="P27" s="308"/>
      <c r="Q27" s="308"/>
      <c r="R27" s="308"/>
      <c r="S27" s="308"/>
      <c r="T27" s="308"/>
      <c r="U27" s="308"/>
    </row>
    <row r="28" ht="62.25" hidden="1" customHeight="1">
      <c r="A28" s="36"/>
      <c r="B28" s="344" t="str">
        <f>Résultats!B29</f>
        <v>4.3</v>
      </c>
      <c r="C28" s="345" t="str">
        <f>Résultats!C29</f>
        <v>A</v>
      </c>
      <c r="D28" s="345" t="str">
        <f>Résultats!E29</f>
        <v/>
      </c>
      <c r="E28" s="346" t="str">
        <f>Résultats!F29</f>
        <v xml:space="preserve">Chaque média temporel synchronisé pré-enregistré a-t-il, si nécessaire, des sous-titres synchronisés (hors cas particuliers) ?</v>
      </c>
      <c r="F28" s="345" t="s">
        <v>10</v>
      </c>
      <c r="G28" s="345"/>
      <c r="H28" s="97"/>
      <c r="I28" s="97"/>
      <c r="J28" s="97"/>
      <c r="K28" s="97"/>
      <c r="L28" s="97"/>
      <c r="M28" s="308"/>
      <c r="N28" s="308"/>
      <c r="O28" s="308"/>
      <c r="P28" s="308"/>
      <c r="Q28" s="308"/>
      <c r="R28" s="308"/>
      <c r="S28" s="308"/>
      <c r="T28" s="308"/>
      <c r="U28" s="308"/>
    </row>
    <row r="29" ht="62.25" hidden="1" customHeight="1">
      <c r="A29" s="36"/>
      <c r="B29" s="344" t="str">
        <f>Résultats!B30</f>
        <v>4.4</v>
      </c>
      <c r="C29" s="345" t="str">
        <f>Résultats!C30</f>
        <v>A</v>
      </c>
      <c r="D29" s="345" t="str">
        <f>Résultats!E30</f>
        <v/>
      </c>
      <c r="E29" s="346" t="str">
        <f>Résultats!F30</f>
        <v xml:space="preserve">Pour chaque média temporel synchronisé pré-enregistré ayant des sous-titres synchronisés, ces sous-titres sont-ils pertinents ?</v>
      </c>
      <c r="F29" s="345" t="s">
        <v>10</v>
      </c>
      <c r="G29" s="345"/>
      <c r="H29" s="97"/>
      <c r="I29" s="97"/>
      <c r="J29" s="97"/>
      <c r="K29" s="97"/>
      <c r="L29" s="97"/>
      <c r="M29" s="308"/>
      <c r="N29" s="308"/>
      <c r="O29" s="308"/>
      <c r="P29" s="308"/>
      <c r="Q29" s="308"/>
      <c r="R29" s="308"/>
      <c r="S29" s="308"/>
      <c r="T29" s="308"/>
      <c r="U29" s="308"/>
    </row>
    <row r="30" ht="62.25" hidden="1" customHeight="1">
      <c r="A30" s="36"/>
      <c r="B30" s="344" t="str">
        <f>Résultats!B31</f>
        <v>4.5</v>
      </c>
      <c r="C30" s="345" t="str">
        <f>Résultats!C31</f>
        <v>AA</v>
      </c>
      <c r="D30" s="345" t="str">
        <f>Résultats!E31</f>
        <v/>
      </c>
      <c r="E30" s="346" t="str">
        <f>Résultats!F31</f>
        <v xml:space="preserve">Chaque média temporel pré-enregistré a-t-il, si nécessaire, une audiodescription synchronisée (hors cas particuliers) ?</v>
      </c>
      <c r="F30" s="345" t="s">
        <v>10</v>
      </c>
      <c r="G30" s="345"/>
      <c r="H30" s="97"/>
      <c r="I30" s="97"/>
      <c r="J30" s="97"/>
      <c r="K30" s="97"/>
      <c r="L30" s="97"/>
      <c r="M30" s="308"/>
      <c r="N30" s="308"/>
      <c r="O30" s="308"/>
      <c r="P30" s="308"/>
      <c r="Q30" s="308"/>
      <c r="R30" s="308"/>
      <c r="S30" s="308"/>
      <c r="T30" s="308"/>
      <c r="U30" s="308"/>
    </row>
    <row r="31" ht="62.25" hidden="1" customHeight="1">
      <c r="A31" s="36"/>
      <c r="B31" s="344" t="str">
        <f>Résultats!B32</f>
        <v>4.6</v>
      </c>
      <c r="C31" s="345" t="str">
        <f>Résultats!C32</f>
        <v>AA</v>
      </c>
      <c r="D31" s="345" t="str">
        <f>Résultats!E32</f>
        <v/>
      </c>
      <c r="E31" s="346" t="str">
        <f>Résultats!F32</f>
        <v xml:space="preserve">Pour chaque média temporel pré-enregistré ayant une audiodescription synchronisée, celle-ci est-elle pertinente ?</v>
      </c>
      <c r="F31" s="345" t="s">
        <v>10</v>
      </c>
      <c r="G31" s="345"/>
      <c r="H31" s="97"/>
      <c r="I31" s="97"/>
      <c r="J31" s="97"/>
      <c r="K31" s="97"/>
      <c r="L31" s="97"/>
      <c r="M31" s="308"/>
      <c r="N31" s="308"/>
      <c r="O31" s="308"/>
      <c r="P31" s="308"/>
      <c r="Q31" s="308"/>
      <c r="R31" s="308"/>
      <c r="S31" s="308"/>
      <c r="T31" s="308"/>
      <c r="U31" s="308"/>
    </row>
    <row r="32" ht="62.25" hidden="1" customHeight="1">
      <c r="A32" s="36"/>
      <c r="B32" s="344" t="str">
        <f>Résultats!B33</f>
        <v>4.7</v>
      </c>
      <c r="C32" s="345" t="str">
        <f>Résultats!C33</f>
        <v>A</v>
      </c>
      <c r="D32" s="345" t="str">
        <f>Résultats!E33</f>
        <v/>
      </c>
      <c r="E32" s="346" t="str">
        <f>Résultats!F33</f>
        <v xml:space="preserve">Chaque média temporel est-il clairement identifiable (hors cas particuliers) ?</v>
      </c>
      <c r="F32" s="345" t="s">
        <v>10</v>
      </c>
      <c r="G32" s="345"/>
      <c r="H32" s="97"/>
      <c r="I32" s="97"/>
      <c r="J32" s="97"/>
      <c r="K32" s="97"/>
      <c r="L32" s="97"/>
      <c r="M32" s="308"/>
      <c r="N32" s="308"/>
      <c r="O32" s="308"/>
      <c r="P32" s="308"/>
      <c r="Q32" s="308"/>
      <c r="R32" s="308"/>
      <c r="S32" s="308"/>
      <c r="T32" s="308"/>
      <c r="U32" s="308"/>
    </row>
    <row r="33" ht="62.25" hidden="1" customHeight="1">
      <c r="A33" s="36"/>
      <c r="B33" s="344" t="str">
        <f>Résultats!B34</f>
        <v>4.8</v>
      </c>
      <c r="C33" s="345" t="str">
        <f>Résultats!C34</f>
        <v>A</v>
      </c>
      <c r="D33" s="345" t="str">
        <f>Résultats!E34</f>
        <v/>
      </c>
      <c r="E33" s="346" t="str">
        <f>Résultats!F34</f>
        <v xml:space="preserve">Chaque média non temporel a-t-il, si nécessaire, une alternative (hors cas particuliers) ?</v>
      </c>
      <c r="F33" s="345" t="s">
        <v>10</v>
      </c>
      <c r="G33" s="345"/>
      <c r="H33" s="97"/>
      <c r="I33" s="97"/>
      <c r="J33" s="97"/>
      <c r="K33" s="97"/>
      <c r="L33" s="97"/>
      <c r="M33" s="308"/>
      <c r="N33" s="308"/>
      <c r="O33" s="308"/>
      <c r="P33" s="308"/>
      <c r="Q33" s="308"/>
      <c r="R33" s="308"/>
      <c r="S33" s="308"/>
      <c r="T33" s="308"/>
      <c r="U33" s="308"/>
    </row>
    <row r="34" ht="62.25" hidden="1" customHeight="1">
      <c r="A34" s="36"/>
      <c r="B34" s="344" t="str">
        <f>Résultats!B35</f>
        <v>4.9</v>
      </c>
      <c r="C34" s="345" t="str">
        <f>Résultats!C35</f>
        <v>A</v>
      </c>
      <c r="D34" s="345" t="str">
        <f>Résultats!E35</f>
        <v/>
      </c>
      <c r="E34" s="346" t="str">
        <f>Résultats!F35</f>
        <v xml:space="preserve">Pour chaque média non temporel ayant une alternative, cette alternative est-elle pertinente ?</v>
      </c>
      <c r="F34" s="345" t="s">
        <v>10</v>
      </c>
      <c r="G34" s="345"/>
      <c r="H34" s="97"/>
      <c r="I34" s="97"/>
      <c r="J34" s="97"/>
      <c r="K34" s="97"/>
      <c r="L34" s="97"/>
      <c r="M34" s="308"/>
      <c r="N34" s="308"/>
      <c r="O34" s="308"/>
      <c r="P34" s="308"/>
      <c r="Q34" s="308"/>
      <c r="R34" s="308"/>
      <c r="S34" s="308"/>
      <c r="T34" s="308"/>
      <c r="U34" s="308"/>
    </row>
    <row r="35" ht="62.25" hidden="1" customHeight="1">
      <c r="A35" s="36"/>
      <c r="B35" s="344" t="str">
        <f>Résultats!B36</f>
        <v>4.10</v>
      </c>
      <c r="C35" s="345" t="str">
        <f>Résultats!C36</f>
        <v>A</v>
      </c>
      <c r="D35" s="345" t="str">
        <f>Résultats!E36</f>
        <v>x</v>
      </c>
      <c r="E35" s="346" t="str">
        <f>Résultats!F36</f>
        <v xml:space="preserve">Chaque son déclenché automatiquement est-il contrôlable par l’utilisateur ?</v>
      </c>
      <c r="F35" s="345" t="s">
        <v>10</v>
      </c>
      <c r="G35" s="345"/>
      <c r="H35" s="97"/>
      <c r="I35" s="97"/>
      <c r="J35" s="97"/>
      <c r="K35" s="97"/>
      <c r="L35" s="97"/>
      <c r="M35" s="308"/>
      <c r="N35" s="308"/>
      <c r="O35" s="308"/>
      <c r="P35" s="308"/>
      <c r="Q35" s="308"/>
      <c r="R35" s="308"/>
      <c r="S35" s="308"/>
      <c r="T35" s="308"/>
      <c r="U35" s="308"/>
    </row>
    <row r="36" ht="62.25" hidden="1" customHeight="1">
      <c r="A36" s="36"/>
      <c r="B36" s="344" t="str">
        <f>Résultats!B37</f>
        <v>4.11</v>
      </c>
      <c r="C36" s="345" t="str">
        <f>Résultats!C37</f>
        <v>A</v>
      </c>
      <c r="D36" s="345" t="str">
        <f>Résultats!E37</f>
        <v/>
      </c>
      <c r="E36" s="346" t="str">
        <f>Résultats!F37</f>
        <v xml:space="preserve">La consultation de chaque média temporel est-elle, si nécessaire, contrôlable par le clavier et tout dispositif de pointage ?</v>
      </c>
      <c r="F36" s="345" t="s">
        <v>10</v>
      </c>
      <c r="G36" s="345"/>
      <c r="H36" s="97"/>
      <c r="I36" s="97"/>
      <c r="J36" s="97"/>
      <c r="K36" s="97"/>
      <c r="L36" s="97"/>
      <c r="M36" s="308"/>
      <c r="N36" s="308"/>
      <c r="O36" s="308"/>
      <c r="P36" s="308"/>
      <c r="Q36" s="308"/>
      <c r="R36" s="308"/>
      <c r="S36" s="308"/>
      <c r="T36" s="308"/>
      <c r="U36" s="308"/>
    </row>
    <row r="37" ht="62.25" hidden="1" customHeight="1">
      <c r="A37" s="36"/>
      <c r="B37" s="344" t="str">
        <f>Résultats!B38</f>
        <v>4.12</v>
      </c>
      <c r="C37" s="345" t="str">
        <f>Résultats!C38</f>
        <v>A</v>
      </c>
      <c r="D37" s="345" t="str">
        <f>Résultats!E38</f>
        <v/>
      </c>
      <c r="E37" s="346" t="str">
        <f>Résultats!F38</f>
        <v xml:space="preserve">La consultation de chaque média non temporel est-elle contrôlable par le clavier et tout dispositif de pointage ?</v>
      </c>
      <c r="F37" s="345" t="s">
        <v>10</v>
      </c>
      <c r="G37" s="345"/>
      <c r="H37" s="97"/>
      <c r="I37" s="97"/>
      <c r="J37" s="97"/>
      <c r="K37" s="97"/>
      <c r="L37" s="97"/>
      <c r="M37" s="308"/>
      <c r="N37" s="308"/>
      <c r="O37" s="308"/>
      <c r="P37" s="308"/>
      <c r="Q37" s="308"/>
      <c r="R37" s="308"/>
      <c r="S37" s="308"/>
      <c r="T37" s="308"/>
      <c r="U37" s="308"/>
    </row>
    <row r="38" ht="62.25" hidden="1" customHeight="1">
      <c r="A38" s="46"/>
      <c r="B38" s="344" t="str">
        <f>Résultats!B39</f>
        <v>4.13</v>
      </c>
      <c r="C38" s="345" t="str">
        <f>Résultats!C39</f>
        <v>A</v>
      </c>
      <c r="D38" s="345" t="str">
        <f>Résultats!E39</f>
        <v/>
      </c>
      <c r="E38" s="346" t="str">
        <f>Résultats!F39</f>
        <v xml:space="preserve">Chaque média temporel et non temporel est-il compatible avec les technologies d’assistance (hors cas particuliers) ?</v>
      </c>
      <c r="F38" s="345" t="s">
        <v>10</v>
      </c>
      <c r="G38" s="345"/>
      <c r="H38" s="97"/>
      <c r="I38" s="97"/>
      <c r="J38" s="97"/>
      <c r="K38" s="97"/>
      <c r="L38" s="97"/>
      <c r="M38" s="308"/>
      <c r="N38" s="308"/>
      <c r="O38" s="308"/>
      <c r="P38" s="308"/>
      <c r="Q38" s="308"/>
      <c r="R38" s="308"/>
      <c r="S38" s="308"/>
      <c r="T38" s="308"/>
      <c r="U38" s="308"/>
    </row>
    <row r="39" ht="62.25" hidden="1" customHeight="1">
      <c r="A39" s="355" t="s">
        <v>450</v>
      </c>
      <c r="B39" s="344" t="str">
        <f>Résultats!B40</f>
        <v>5.1</v>
      </c>
      <c r="C39" s="345" t="str">
        <f>Résultats!C40</f>
        <v>A</v>
      </c>
      <c r="D39" s="345" t="str">
        <f>Résultats!E40</f>
        <v/>
      </c>
      <c r="E39" s="346" t="str">
        <f>Résultats!F40</f>
        <v xml:space="preserve">Chaque tableau de données complexe a-t-il un résumé ?</v>
      </c>
      <c r="F39" s="345" t="s">
        <v>10</v>
      </c>
      <c r="G39" s="345"/>
      <c r="H39" s="97"/>
      <c r="I39" s="97"/>
      <c r="J39" s="97"/>
      <c r="K39" s="97"/>
      <c r="L39" s="97"/>
      <c r="M39" s="308"/>
      <c r="N39" s="308"/>
      <c r="O39" s="308"/>
      <c r="P39" s="308"/>
      <c r="Q39" s="308"/>
      <c r="R39" s="308"/>
      <c r="S39" s="308"/>
      <c r="T39" s="308"/>
      <c r="U39" s="308"/>
    </row>
    <row r="40" ht="62.25" hidden="1" customHeight="1">
      <c r="A40" s="36"/>
      <c r="B40" s="344" t="str">
        <f>Résultats!B41</f>
        <v>5.2</v>
      </c>
      <c r="C40" s="345" t="str">
        <f>Résultats!C41</f>
        <v>A</v>
      </c>
      <c r="D40" s="345" t="str">
        <f>Résultats!E41</f>
        <v/>
      </c>
      <c r="E40" s="346" t="str">
        <f>Résultats!F41</f>
        <v xml:space="preserve">Pour chaque tableau de données complexe ayant un résumé, celui-ci est-il pertinent ?</v>
      </c>
      <c r="F40" s="345" t="s">
        <v>10</v>
      </c>
      <c r="G40" s="345"/>
      <c r="H40" s="97"/>
      <c r="I40" s="97"/>
      <c r="J40" s="97"/>
      <c r="K40" s="97"/>
      <c r="L40" s="97"/>
      <c r="M40" s="308"/>
      <c r="N40" s="308"/>
      <c r="O40" s="308"/>
      <c r="P40" s="308"/>
      <c r="Q40" s="308"/>
      <c r="R40" s="308"/>
      <c r="S40" s="308"/>
      <c r="T40" s="308"/>
      <c r="U40" s="308"/>
    </row>
    <row r="41" ht="62.25" hidden="1" customHeight="1">
      <c r="A41" s="36"/>
      <c r="B41" s="344" t="str">
        <f>Résultats!B42</f>
        <v>5.3</v>
      </c>
      <c r="C41" s="345" t="str">
        <f>Résultats!C42</f>
        <v>A</v>
      </c>
      <c r="D41" s="345" t="str">
        <f>Résultats!E42</f>
        <v>x</v>
      </c>
      <c r="E41" s="346" t="str">
        <f>Résultats!F42</f>
        <v xml:space="preserve">Pour chaque tableau de mise en forme, le contenu linéarisé reste-t-il compréhensible ?</v>
      </c>
      <c r="F41" s="345" t="s">
        <v>10</v>
      </c>
      <c r="G41" s="345"/>
      <c r="H41" s="97"/>
      <c r="I41" s="97"/>
      <c r="J41" s="97"/>
      <c r="K41" s="97"/>
      <c r="L41" s="97"/>
      <c r="M41" s="308"/>
      <c r="N41" s="308"/>
      <c r="O41" s="308"/>
      <c r="P41" s="308"/>
      <c r="Q41" s="308"/>
      <c r="R41" s="308"/>
      <c r="S41" s="308"/>
      <c r="T41" s="308"/>
      <c r="U41" s="308"/>
    </row>
    <row r="42" ht="62.25" hidden="1" customHeight="1">
      <c r="A42" s="36"/>
      <c r="B42" s="344" t="str">
        <f>Résultats!B43</f>
        <v>5.4</v>
      </c>
      <c r="C42" s="345" t="str">
        <f>Résultats!C43</f>
        <v>A</v>
      </c>
      <c r="D42" s="345" t="str">
        <f>Résultats!E43</f>
        <v/>
      </c>
      <c r="E42" s="346" t="str">
        <f>Résultats!F43</f>
        <v xml:space="preserve">Pour chaque tableau de données ayant un titre, le titre est-il correctement associé au tableau de données ?</v>
      </c>
      <c r="F42" s="345" t="s">
        <v>10</v>
      </c>
      <c r="G42" s="345"/>
      <c r="H42" s="97"/>
      <c r="I42" s="97"/>
      <c r="J42" s="97"/>
      <c r="K42" s="97"/>
      <c r="L42" s="97"/>
      <c r="M42" s="308"/>
      <c r="N42" s="308"/>
      <c r="O42" s="308"/>
      <c r="P42" s="308"/>
      <c r="Q42" s="308"/>
      <c r="R42" s="308"/>
      <c r="S42" s="308"/>
      <c r="T42" s="308"/>
      <c r="U42" s="308"/>
    </row>
    <row r="43" ht="62.25" hidden="1" customHeight="1">
      <c r="A43" s="36"/>
      <c r="B43" s="344" t="str">
        <f>Résultats!B44</f>
        <v>5.5</v>
      </c>
      <c r="C43" s="345" t="str">
        <f>Résultats!C44</f>
        <v>A</v>
      </c>
      <c r="D43" s="345" t="str">
        <f>Résultats!E44</f>
        <v/>
      </c>
      <c r="E43" s="346" t="str">
        <f>Résultats!F44</f>
        <v xml:space="preserve">Pour chaque tableau de données ayant un titre, celui-ci est-il pertinent ?</v>
      </c>
      <c r="F43" s="345" t="s">
        <v>10</v>
      </c>
      <c r="G43" s="345"/>
      <c r="H43" s="97"/>
      <c r="I43" s="97"/>
      <c r="J43" s="97"/>
      <c r="K43" s="97"/>
      <c r="L43" s="97"/>
      <c r="M43" s="308"/>
      <c r="N43" s="308"/>
      <c r="O43" s="308"/>
      <c r="P43" s="308"/>
      <c r="Q43" s="308"/>
      <c r="R43" s="308"/>
      <c r="S43" s="308"/>
      <c r="T43" s="308"/>
      <c r="U43" s="308"/>
    </row>
    <row r="44" ht="62.25" hidden="1" customHeight="1">
      <c r="A44" s="36"/>
      <c r="B44" s="344" t="str">
        <f>Résultats!B45</f>
        <v>5.6</v>
      </c>
      <c r="C44" s="345" t="str">
        <f>Résultats!C45</f>
        <v>A</v>
      </c>
      <c r="D44" s="345" t="str">
        <f>Résultats!E45</f>
        <v/>
      </c>
      <c r="E44" s="346" t="str">
        <f>Résultats!F45</f>
        <v xml:space="preserve">Pour chaque tableau de données, chaque en-tête de colonne et chaque en-tête de ligne sont-ils correctement déclarés ?</v>
      </c>
      <c r="F44" s="345" t="s">
        <v>10</v>
      </c>
      <c r="G44" s="345"/>
      <c r="H44" s="97"/>
      <c r="I44" s="97"/>
      <c r="J44" s="97"/>
      <c r="K44" s="97"/>
      <c r="L44" s="97"/>
      <c r="M44" s="308"/>
      <c r="N44" s="308"/>
      <c r="O44" s="308"/>
      <c r="P44" s="308"/>
      <c r="Q44" s="308"/>
      <c r="R44" s="308"/>
      <c r="S44" s="308"/>
      <c r="T44" s="308"/>
      <c r="U44" s="308"/>
    </row>
    <row r="45" ht="62.25" hidden="1" customHeight="1">
      <c r="A45" s="36"/>
      <c r="B45" s="344" t="str">
        <f>Résultats!B46</f>
        <v>5.7</v>
      </c>
      <c r="C45" s="345" t="str">
        <f>Résultats!C46</f>
        <v>A</v>
      </c>
      <c r="D45" s="345" t="str">
        <f>Résultats!E46</f>
        <v>x</v>
      </c>
      <c r="E45" s="346" t="str">
        <f>Résultats!F46</f>
        <v xml:space="preserve">Pour chaque tableau de données, la technique appropriée permettant d’associer chaque cellule avec ses en-têtes est-elle utilisée (hors cas particuliers) ?</v>
      </c>
      <c r="F45" s="345" t="s">
        <v>10</v>
      </c>
      <c r="G45" s="345"/>
      <c r="H45" s="97"/>
      <c r="I45" s="97"/>
      <c r="J45" s="97"/>
      <c r="K45" s="97"/>
      <c r="L45" s="97"/>
      <c r="M45" s="308"/>
      <c r="N45" s="308"/>
      <c r="O45" s="308"/>
      <c r="P45" s="308"/>
      <c r="Q45" s="308"/>
      <c r="R45" s="308"/>
      <c r="S45" s="308"/>
      <c r="T45" s="308"/>
      <c r="U45" s="308"/>
    </row>
    <row r="46" ht="62.25" hidden="1" customHeight="1">
      <c r="A46" s="46"/>
      <c r="B46" s="344" t="str">
        <f>Résultats!B47</f>
        <v>5.8</v>
      </c>
      <c r="C46" s="345" t="str">
        <f>Résultats!C47</f>
        <v>A</v>
      </c>
      <c r="D46" s="345" t="str">
        <f>Résultats!E47</f>
        <v/>
      </c>
      <c r="E46" s="346" t="str">
        <f>Résultats!F47</f>
        <v xml:space="preserve">Chaque tableau de mise en forme ne doit pas utiliser d’éléments propres aux tableaux de données. Cette règle est-elle respectée ?</v>
      </c>
      <c r="F46" s="345" t="s">
        <v>10</v>
      </c>
      <c r="G46" s="345"/>
      <c r="H46" s="97"/>
      <c r="I46" s="97"/>
      <c r="J46" s="97"/>
      <c r="K46" s="97"/>
      <c r="L46" s="97"/>
      <c r="M46" s="308"/>
      <c r="N46" s="308"/>
      <c r="O46" s="308"/>
      <c r="P46" s="308"/>
      <c r="Q46" s="308"/>
      <c r="R46" s="308"/>
      <c r="S46" s="308"/>
      <c r="T46" s="308"/>
      <c r="U46" s="308"/>
    </row>
    <row r="47" ht="62.25" hidden="1" customHeight="1">
      <c r="A47" s="355" t="s">
        <v>451</v>
      </c>
      <c r="B47" s="344" t="str">
        <f>Résultats!B48</f>
        <v>6.1</v>
      </c>
      <c r="C47" s="345" t="str">
        <f>Résultats!C48</f>
        <v>A</v>
      </c>
      <c r="D47" s="345" t="str">
        <f>Résultats!E48</f>
        <v>x</v>
      </c>
      <c r="E47" s="346" t="str">
        <f>Résultats!F48</f>
        <v xml:space="preserve">Chaque lien est-il explicite (hors cas particuliers) ?</v>
      </c>
      <c r="F47" s="345" t="s">
        <v>7</v>
      </c>
      <c r="G47" s="345"/>
      <c r="H47" s="97"/>
      <c r="I47" s="97"/>
      <c r="J47" s="97"/>
      <c r="K47" s="97"/>
      <c r="L47" s="97"/>
      <c r="M47" s="308"/>
      <c r="N47" s="308"/>
      <c r="O47" s="308"/>
      <c r="P47" s="308"/>
      <c r="Q47" s="308"/>
      <c r="R47" s="308"/>
      <c r="S47" s="308"/>
      <c r="T47" s="308"/>
      <c r="U47" s="308"/>
    </row>
    <row r="48" ht="62.25" hidden="1" customHeight="1">
      <c r="A48" s="46"/>
      <c r="B48" s="344" t="str">
        <f>Résultats!B49</f>
        <v>6.2</v>
      </c>
      <c r="C48" s="345" t="str">
        <f>Résultats!C49</f>
        <v>A</v>
      </c>
      <c r="D48" s="345" t="str">
        <f>Résultats!E49</f>
        <v>x</v>
      </c>
      <c r="E48" s="346" t="str">
        <f>Résultats!F49</f>
        <v xml:space="preserve">Dans chaque page web, chaque lien a-t-il un intitulé ?</v>
      </c>
      <c r="F48" s="345" t="s">
        <v>10</v>
      </c>
      <c r="G48" s="345"/>
      <c r="H48" s="97"/>
      <c r="I48" s="97"/>
      <c r="J48" s="97"/>
      <c r="K48" s="97"/>
      <c r="L48" s="97"/>
      <c r="M48" s="308"/>
      <c r="N48" s="308"/>
      <c r="O48" s="308"/>
      <c r="P48" s="308"/>
      <c r="Q48" s="308"/>
      <c r="R48" s="308"/>
      <c r="S48" s="308"/>
      <c r="T48" s="308"/>
      <c r="U48" s="308"/>
    </row>
    <row r="49" ht="62.25" hidden="1" customHeight="1">
      <c r="A49" s="355" t="s">
        <v>452</v>
      </c>
      <c r="B49" s="344" t="str">
        <f>Résultats!B50</f>
        <v>7.1</v>
      </c>
      <c r="C49" s="345" t="str">
        <f>Résultats!C50</f>
        <v>A</v>
      </c>
      <c r="D49" s="345" t="str">
        <f>Résultats!E50</f>
        <v>x</v>
      </c>
      <c r="E49" s="346" t="str">
        <f>Résultats!F50</f>
        <v xml:space="preserve">Chaque script est-il, si nécessaire, compatible avec les technologies d’assistance ?</v>
      </c>
      <c r="F49" s="345" t="s">
        <v>10</v>
      </c>
      <c r="G49" s="345"/>
      <c r="H49" s="97"/>
      <c r="I49" s="97"/>
      <c r="J49" s="97"/>
      <c r="K49" s="97"/>
      <c r="L49" s="97"/>
      <c r="M49" s="308"/>
      <c r="N49" s="308"/>
      <c r="O49" s="308"/>
      <c r="P49" s="308"/>
      <c r="Q49" s="308"/>
      <c r="R49" s="308"/>
      <c r="S49" s="308"/>
      <c r="T49" s="308"/>
      <c r="U49" s="308"/>
    </row>
    <row r="50" ht="62.25" hidden="1" customHeight="1">
      <c r="A50" s="36"/>
      <c r="B50" s="344" t="str">
        <f>Résultats!B51</f>
        <v>7.2</v>
      </c>
      <c r="C50" s="345" t="str">
        <f>Résultats!C51</f>
        <v>A</v>
      </c>
      <c r="D50" s="345" t="str">
        <f>Résultats!E51</f>
        <v/>
      </c>
      <c r="E50" s="346" t="str">
        <f>Résultats!F51</f>
        <v xml:space="preserve">Pour chaque script ayant une alternative, cette alternative est-elle pertinente ?</v>
      </c>
      <c r="F50" s="345" t="s">
        <v>10</v>
      </c>
      <c r="G50" s="345"/>
      <c r="H50" s="97"/>
      <c r="I50" s="97"/>
      <c r="J50" s="97"/>
      <c r="K50" s="97"/>
      <c r="L50" s="97"/>
      <c r="M50" s="308"/>
      <c r="N50" s="308"/>
      <c r="O50" s="308"/>
      <c r="P50" s="308"/>
      <c r="Q50" s="308"/>
      <c r="R50" s="308"/>
      <c r="S50" s="308"/>
      <c r="T50" s="308"/>
      <c r="U50" s="308"/>
    </row>
    <row r="51" ht="62.25" hidden="1" customHeight="1">
      <c r="A51" s="36"/>
      <c r="B51" s="344" t="str">
        <f>Résultats!B52</f>
        <v>7.3</v>
      </c>
      <c r="C51" s="345" t="str">
        <f>Résultats!C52</f>
        <v>A</v>
      </c>
      <c r="D51" s="345" t="str">
        <f>Résultats!E52</f>
        <v>x</v>
      </c>
      <c r="E51" s="346" t="str">
        <f>Résultats!F52</f>
        <v xml:space="preserve">Chaque script est-il contrôlable par le clavier et par tout dispositif de pointage (hors cas particuliers) ?</v>
      </c>
      <c r="F51" s="345" t="s">
        <v>7</v>
      </c>
      <c r="G51" s="345"/>
      <c r="H51" s="97"/>
      <c r="I51" s="97"/>
      <c r="J51" s="97"/>
      <c r="K51" s="97"/>
      <c r="L51" s="97"/>
      <c r="M51" s="308"/>
      <c r="N51" s="308"/>
      <c r="O51" s="308"/>
      <c r="P51" s="308"/>
      <c r="Q51" s="308"/>
      <c r="R51" s="308"/>
      <c r="S51" s="308"/>
      <c r="T51" s="308"/>
      <c r="U51" s="308"/>
    </row>
    <row r="52" ht="62.25" hidden="1" customHeight="1">
      <c r="A52" s="36"/>
      <c r="B52" s="344" t="str">
        <f>Résultats!B53</f>
        <v>7.4</v>
      </c>
      <c r="C52" s="345" t="str">
        <f>Résultats!C53</f>
        <v>A</v>
      </c>
      <c r="D52" s="345" t="str">
        <f>Résultats!E53</f>
        <v/>
      </c>
      <c r="E52" s="346" t="str">
        <f>Résultats!F53</f>
        <v xml:space="preserve">Pour chaque script qui initie un changement de contexte, l’utilisateur est-il averti ou en a-t-il le contrôle ?</v>
      </c>
      <c r="F52" s="345" t="s">
        <v>7</v>
      </c>
      <c r="G52" s="345"/>
      <c r="H52" s="97"/>
      <c r="I52" s="97"/>
      <c r="J52" s="97"/>
      <c r="K52" s="97"/>
      <c r="L52" s="97"/>
      <c r="M52" s="308"/>
      <c r="N52" s="308"/>
      <c r="O52" s="308"/>
      <c r="P52" s="308"/>
      <c r="Q52" s="308"/>
      <c r="R52" s="308"/>
      <c r="S52" s="308"/>
      <c r="T52" s="308"/>
      <c r="U52" s="308"/>
    </row>
    <row r="53" ht="62.25" hidden="1" customHeight="1">
      <c r="A53" s="46"/>
      <c r="B53" s="344" t="str">
        <f>Résultats!B54</f>
        <v>7.5</v>
      </c>
      <c r="C53" s="345" t="str">
        <f>Résultats!C54</f>
        <v>AA</v>
      </c>
      <c r="D53" s="345" t="str">
        <f>Résultats!E54</f>
        <v/>
      </c>
      <c r="E53" s="346" t="str">
        <f>Résultats!F54</f>
        <v xml:space="preserve">Dans chaque page web, les messages de statut sont-ils correctement restitués par les technologies d’assistance ?</v>
      </c>
      <c r="F53" s="345" t="s">
        <v>10</v>
      </c>
      <c r="G53" s="345"/>
      <c r="H53" s="97"/>
      <c r="I53" s="97"/>
      <c r="J53" s="97"/>
      <c r="K53" s="97"/>
      <c r="L53" s="97"/>
      <c r="M53" s="308"/>
      <c r="N53" s="308"/>
      <c r="O53" s="308"/>
      <c r="P53" s="308"/>
      <c r="Q53" s="308"/>
      <c r="R53" s="308"/>
      <c r="S53" s="308"/>
      <c r="T53" s="308"/>
      <c r="U53" s="308"/>
    </row>
    <row r="54" ht="62.25" hidden="1" customHeight="1">
      <c r="A54" s="355" t="s">
        <v>453</v>
      </c>
      <c r="B54" s="344" t="str">
        <f>Résultats!B55</f>
        <v>8.1</v>
      </c>
      <c r="C54" s="345" t="str">
        <f>Résultats!C55</f>
        <v>A</v>
      </c>
      <c r="D54" s="345" t="str">
        <f>Résultats!E55</f>
        <v/>
      </c>
      <c r="E54" s="346" t="str">
        <f>Résultats!F55</f>
        <v xml:space="preserve">Chaque page web est-elle définie par un type de document ?</v>
      </c>
      <c r="F54" s="345" t="s">
        <v>7</v>
      </c>
      <c r="G54" s="345"/>
      <c r="H54" s="97"/>
      <c r="I54" s="97"/>
      <c r="J54" s="97"/>
      <c r="K54" s="97"/>
      <c r="L54" s="352" t="s">
        <v>500</v>
      </c>
      <c r="M54" s="308"/>
      <c r="N54" s="308"/>
      <c r="O54" s="308"/>
      <c r="P54" s="308"/>
      <c r="Q54" s="308"/>
      <c r="R54" s="308"/>
      <c r="S54" s="308"/>
      <c r="T54" s="308"/>
      <c r="U54" s="308"/>
    </row>
    <row r="55" ht="62.25" hidden="1" customHeight="1">
      <c r="A55" s="36"/>
      <c r="B55" s="344" t="str">
        <f>Résultats!B56</f>
        <v>8.2</v>
      </c>
      <c r="C55" s="345" t="str">
        <f>Résultats!C56</f>
        <v>A</v>
      </c>
      <c r="D55" s="345" t="str">
        <f>Résultats!E56</f>
        <v/>
      </c>
      <c r="E55" s="346" t="str">
        <f>Résultats!F56</f>
        <v xml:space="preserve">Pour chaque page web, le code source généré est-il valide selon le type de document spécifié ?</v>
      </c>
      <c r="F55" s="345" t="s">
        <v>10</v>
      </c>
      <c r="G55" s="345"/>
      <c r="H55" s="97"/>
      <c r="I55" s="97"/>
      <c r="J55" s="97"/>
      <c r="K55" s="97"/>
      <c r="L55" s="352" t="s">
        <v>500</v>
      </c>
      <c r="M55" s="308"/>
      <c r="N55" s="308"/>
      <c r="O55" s="308"/>
      <c r="P55" s="308"/>
      <c r="Q55" s="308"/>
      <c r="R55" s="308"/>
      <c r="S55" s="308"/>
      <c r="T55" s="308"/>
      <c r="U55" s="308"/>
    </row>
    <row r="56" ht="62.25" hidden="1" customHeight="1">
      <c r="A56" s="36"/>
      <c r="B56" s="344" t="str">
        <f>Résultats!B57</f>
        <v>8.3</v>
      </c>
      <c r="C56" s="345" t="str">
        <f>Résultats!C57</f>
        <v>A</v>
      </c>
      <c r="D56" s="345" t="str">
        <f>Résultats!E57</f>
        <v>x</v>
      </c>
      <c r="E56" s="346" t="str">
        <f>Résultats!F57</f>
        <v xml:space="preserve">Dans chaque page web, la langue par défaut est-elle présente ?</v>
      </c>
      <c r="F56" s="345" t="s">
        <v>7</v>
      </c>
      <c r="G56" s="345"/>
      <c r="H56" s="97"/>
      <c r="I56" s="97"/>
      <c r="J56" s="97"/>
      <c r="K56" s="97"/>
      <c r="L56" s="97"/>
      <c r="M56" s="308"/>
      <c r="N56" s="308"/>
      <c r="O56" s="308"/>
      <c r="P56" s="308"/>
      <c r="Q56" s="308"/>
      <c r="R56" s="308"/>
      <c r="S56" s="308"/>
      <c r="T56" s="308"/>
      <c r="U56" s="308"/>
    </row>
    <row r="57" ht="62.25" hidden="1" customHeight="1">
      <c r="A57" s="36"/>
      <c r="B57" s="344" t="str">
        <f>Résultats!B58</f>
        <v>8.4</v>
      </c>
      <c r="C57" s="345" t="str">
        <f>Résultats!C58</f>
        <v>A</v>
      </c>
      <c r="D57" s="345" t="str">
        <f>Résultats!E58</f>
        <v>x</v>
      </c>
      <c r="E57" s="346" t="str">
        <f>Résultats!F58</f>
        <v xml:space="preserve">Pour chaque page web ayant une langue par défaut, le code de langue est-il pertinent ?</v>
      </c>
      <c r="F57" s="345" t="s">
        <v>7</v>
      </c>
      <c r="G57" s="345"/>
      <c r="H57" s="97"/>
      <c r="I57" s="97"/>
      <c r="J57" s="97"/>
      <c r="K57" s="97"/>
      <c r="L57" s="97"/>
      <c r="M57" s="308"/>
      <c r="N57" s="308"/>
      <c r="O57" s="308"/>
      <c r="P57" s="308"/>
      <c r="Q57" s="308"/>
      <c r="R57" s="308"/>
      <c r="S57" s="308"/>
      <c r="T57" s="308"/>
      <c r="U57" s="308"/>
    </row>
    <row r="58" ht="62.25" hidden="1" customHeight="1">
      <c r="A58" s="36"/>
      <c r="B58" s="353" t="str">
        <f>Résultats!B59</f>
        <v>8.5</v>
      </c>
      <c r="C58" s="345" t="str">
        <f>Résultats!C59</f>
        <v>A</v>
      </c>
      <c r="D58" s="345" t="str">
        <f>Résultats!E59</f>
        <v>x</v>
      </c>
      <c r="E58" s="346" t="str">
        <f>Résultats!F59</f>
        <v xml:space="preserve">Chaque page web a-t-elle un titre de page ?</v>
      </c>
      <c r="F58" s="345" t="s">
        <v>7</v>
      </c>
      <c r="G58" s="345"/>
      <c r="H58" s="97"/>
      <c r="I58" s="97"/>
      <c r="J58" s="97"/>
      <c r="K58" s="97"/>
      <c r="L58" s="97"/>
      <c r="M58" s="308"/>
      <c r="N58" s="308"/>
      <c r="O58" s="308"/>
      <c r="P58" s="308"/>
      <c r="Q58" s="308"/>
      <c r="R58" s="308"/>
      <c r="S58" s="308"/>
      <c r="T58" s="308"/>
      <c r="U58" s="308"/>
    </row>
    <row r="59" ht="62.25" hidden="1" customHeight="1">
      <c r="A59" s="36"/>
      <c r="B59" s="353" t="str">
        <f>Résultats!B60</f>
        <v>8.6</v>
      </c>
      <c r="C59" s="345" t="str">
        <f>Résultats!C60</f>
        <v>A</v>
      </c>
      <c r="D59" s="345" t="str">
        <f>Résultats!E60</f>
        <v/>
      </c>
      <c r="E59" s="346" t="str">
        <f>Résultats!F60</f>
        <v xml:space="preserve">Pour chaque page web ayant un titre de page, ce titre est-il pertinent ?</v>
      </c>
      <c r="F59" s="345" t="s">
        <v>10</v>
      </c>
      <c r="G59" s="345"/>
      <c r="H59" s="97"/>
      <c r="I59" s="97"/>
      <c r="J59" s="97"/>
      <c r="K59" s="97"/>
      <c r="L59" s="97"/>
      <c r="M59" s="308"/>
      <c r="N59" s="308"/>
      <c r="O59" s="308"/>
      <c r="P59" s="308"/>
      <c r="Q59" s="308"/>
      <c r="R59" s="308"/>
      <c r="S59" s="308"/>
      <c r="T59" s="308"/>
      <c r="U59" s="308"/>
    </row>
    <row r="60" ht="62.25" hidden="1" customHeight="1">
      <c r="A60" s="36"/>
      <c r="B60" s="353" t="str">
        <f>Résultats!B61</f>
        <v>8.7</v>
      </c>
      <c r="C60" s="345" t="str">
        <f>Résultats!C61</f>
        <v>AA</v>
      </c>
      <c r="D60" s="345" t="str">
        <f>Résultats!E61</f>
        <v/>
      </c>
      <c r="E60" s="346" t="str">
        <f>Résultats!F61</f>
        <v xml:space="preserve">Dans chaque page web, chaque changement de langue est-il indiqué dans le code source (hors cas particuliers) ?</v>
      </c>
      <c r="F60" s="345" t="s">
        <v>10</v>
      </c>
      <c r="G60" s="345"/>
      <c r="H60" s="97"/>
      <c r="I60" s="97"/>
      <c r="J60" s="97"/>
      <c r="K60" s="97"/>
      <c r="L60" s="97"/>
      <c r="M60" s="308"/>
      <c r="N60" s="308"/>
      <c r="O60" s="308"/>
      <c r="P60" s="308"/>
      <c r="Q60" s="308"/>
      <c r="R60" s="308"/>
      <c r="S60" s="308"/>
      <c r="T60" s="308"/>
      <c r="U60" s="308"/>
    </row>
    <row r="61" ht="62.25" hidden="1" customHeight="1">
      <c r="A61" s="36"/>
      <c r="B61" s="353" t="str">
        <f>Résultats!B62</f>
        <v>8.8</v>
      </c>
      <c r="C61" s="345" t="str">
        <f>Résultats!C62</f>
        <v>AA</v>
      </c>
      <c r="D61" s="345" t="str">
        <f>Résultats!E62</f>
        <v/>
      </c>
      <c r="E61" s="346" t="str">
        <f>Résultats!F62</f>
        <v xml:space="preserve">Dans chaque page web, le code de langue de chaque changement de langue est-il valide et pertinent ?</v>
      </c>
      <c r="F61" s="345" t="s">
        <v>10</v>
      </c>
      <c r="G61" s="345"/>
      <c r="H61" s="97"/>
      <c r="I61" s="97"/>
      <c r="J61" s="97"/>
      <c r="K61" s="97"/>
      <c r="L61" s="97"/>
      <c r="M61" s="308"/>
      <c r="N61" s="308"/>
      <c r="O61" s="308"/>
      <c r="P61" s="308"/>
      <c r="Q61" s="308"/>
      <c r="R61" s="308"/>
      <c r="S61" s="308"/>
      <c r="T61" s="308"/>
      <c r="U61" s="308"/>
    </row>
    <row r="62" ht="62.25" hidden="1" customHeight="1">
      <c r="A62" s="36"/>
      <c r="B62" s="353" t="str">
        <f>Résultats!B63</f>
        <v>8.9</v>
      </c>
      <c r="C62" s="345" t="str">
        <f>Résultats!C63</f>
        <v>A</v>
      </c>
      <c r="D62" s="345" t="str">
        <f>Résultats!E63</f>
        <v/>
      </c>
      <c r="E62" s="346" t="str">
        <f>Résultats!F63</f>
        <v xml:space="preserve">Dans chaque page web, les balises ne doivent pas être utilisées uniquement à des fins de présentation. Cette règle est-elle respectée ?</v>
      </c>
      <c r="F62" s="345" t="s">
        <v>7</v>
      </c>
      <c r="G62" s="345"/>
      <c r="H62" s="97"/>
      <c r="I62" s="97"/>
      <c r="J62" s="97"/>
      <c r="K62" s="97"/>
      <c r="L62" s="97"/>
      <c r="M62" s="308"/>
      <c r="N62" s="308"/>
      <c r="O62" s="308"/>
      <c r="P62" s="308"/>
      <c r="Q62" s="308"/>
      <c r="R62" s="308"/>
      <c r="S62" s="308"/>
      <c r="T62" s="308"/>
      <c r="U62" s="308"/>
    </row>
    <row r="63" ht="62.25" hidden="1" customHeight="1">
      <c r="A63" s="46"/>
      <c r="B63" s="344" t="str">
        <f>Résultats!B64</f>
        <v>8.10</v>
      </c>
      <c r="C63" s="345" t="str">
        <f>Résultats!C64</f>
        <v>A</v>
      </c>
      <c r="D63" s="345" t="str">
        <f>Résultats!E64</f>
        <v/>
      </c>
      <c r="E63" s="346" t="str">
        <f>Résultats!F64</f>
        <v xml:space="preserve">Dans chaque page web, les changements du sens de lecture sont-ils signalés ?</v>
      </c>
      <c r="F63" s="345" t="s">
        <v>10</v>
      </c>
      <c r="G63" s="345"/>
      <c r="H63" s="97"/>
      <c r="I63" s="97"/>
      <c r="J63" s="97"/>
      <c r="K63" s="97"/>
      <c r="L63" s="97"/>
      <c r="M63" s="308"/>
      <c r="N63" s="308"/>
      <c r="O63" s="308"/>
      <c r="P63" s="308"/>
      <c r="Q63" s="308"/>
      <c r="R63" s="308"/>
      <c r="S63" s="308"/>
      <c r="T63" s="308"/>
      <c r="U63" s="308"/>
    </row>
    <row r="64" ht="62.25" hidden="1" customHeight="1">
      <c r="A64" s="355" t="s">
        <v>454</v>
      </c>
      <c r="B64" s="344" t="str">
        <f>Résultats!B65</f>
        <v>9.1</v>
      </c>
      <c r="C64" s="345" t="str">
        <f>Résultats!C65</f>
        <v>A</v>
      </c>
      <c r="D64" s="345" t="str">
        <f>Résultats!E65</f>
        <v>x</v>
      </c>
      <c r="E64" s="346" t="str">
        <f>Résultats!F65</f>
        <v xml:space="preserve">Dans chaque page web, l’information est-elle structurée par l’utilisation appropriée de titres ?</v>
      </c>
      <c r="F64" s="345" t="s">
        <v>7</v>
      </c>
      <c r="G64" s="345"/>
      <c r="H64" s="97"/>
      <c r="I64" s="97"/>
      <c r="J64" s="97"/>
      <c r="K64" s="97"/>
      <c r="L64" s="97"/>
      <c r="M64" s="308"/>
      <c r="N64" s="308"/>
      <c r="O64" s="308"/>
      <c r="P64" s="308"/>
      <c r="Q64" s="308"/>
      <c r="R64" s="308"/>
      <c r="S64" s="308"/>
      <c r="T64" s="308"/>
      <c r="U64" s="308"/>
    </row>
    <row r="65" ht="62.25" hidden="1" customHeight="1">
      <c r="A65" s="36"/>
      <c r="B65" s="344" t="str">
        <f>Résultats!B66</f>
        <v>9.2</v>
      </c>
      <c r="C65" s="345" t="str">
        <f>Résultats!C66</f>
        <v>A</v>
      </c>
      <c r="D65" s="345" t="str">
        <f>Résultats!E66</f>
        <v/>
      </c>
      <c r="E65" s="346" t="str">
        <f>Résultats!F66</f>
        <v xml:space="preserve">Dans chaque page web, la structure du document est-elle cohérente (hors cas particuliers) ?</v>
      </c>
      <c r="F65" s="345" t="s">
        <v>7</v>
      </c>
      <c r="G65" s="345"/>
      <c r="H65" s="97"/>
      <c r="I65" s="97"/>
      <c r="J65" s="97"/>
      <c r="K65" s="97"/>
      <c r="L65" s="97"/>
      <c r="M65" s="308"/>
      <c r="N65" s="308"/>
      <c r="O65" s="308"/>
      <c r="P65" s="308"/>
      <c r="Q65" s="308"/>
      <c r="R65" s="308"/>
      <c r="S65" s="308"/>
      <c r="T65" s="308"/>
      <c r="U65" s="308"/>
    </row>
    <row r="66" ht="62.25" hidden="1" customHeight="1">
      <c r="A66" s="36"/>
      <c r="B66" s="344" t="str">
        <f>Résultats!B67</f>
        <v>9.3</v>
      </c>
      <c r="C66" s="345" t="str">
        <f>Résultats!C67</f>
        <v>A</v>
      </c>
      <c r="D66" s="345" t="str">
        <f>Résultats!E67</f>
        <v/>
      </c>
      <c r="E66" s="346" t="str">
        <f>Résultats!F67</f>
        <v xml:space="preserve">Dans chaque page web, chaque liste est-elle correctement structurée ?</v>
      </c>
      <c r="F66" s="345" t="s">
        <v>7</v>
      </c>
      <c r="G66" s="345"/>
      <c r="H66" s="97"/>
      <c r="I66" s="97"/>
      <c r="J66" s="97"/>
      <c r="K66" s="97"/>
      <c r="L66" s="97"/>
      <c r="M66" s="308"/>
      <c r="N66" s="308"/>
      <c r="O66" s="308"/>
      <c r="P66" s="308"/>
      <c r="Q66" s="308"/>
      <c r="R66" s="308"/>
      <c r="S66" s="308"/>
      <c r="T66" s="308"/>
      <c r="U66" s="308"/>
    </row>
    <row r="67" ht="62.25" hidden="1" customHeight="1">
      <c r="A67" s="46"/>
      <c r="B67" s="344" t="str">
        <f>Résultats!B68</f>
        <v>9.4</v>
      </c>
      <c r="C67" s="345" t="str">
        <f>Résultats!C68</f>
        <v>A</v>
      </c>
      <c r="D67" s="345" t="str">
        <f>Résultats!E68</f>
        <v/>
      </c>
      <c r="E67" s="346" t="str">
        <f>Résultats!F68</f>
        <v xml:space="preserve">Dans chaque page web, chaque citation est-elle correctement indiquée ?</v>
      </c>
      <c r="F67" s="345" t="s">
        <v>10</v>
      </c>
      <c r="G67" s="345"/>
      <c r="H67" s="97"/>
      <c r="I67" s="97"/>
      <c r="J67" s="97"/>
      <c r="K67" s="97"/>
      <c r="L67" s="97"/>
      <c r="M67" s="308"/>
      <c r="N67" s="308"/>
      <c r="O67" s="308"/>
      <c r="P67" s="308"/>
      <c r="Q67" s="308"/>
      <c r="R67" s="308"/>
      <c r="S67" s="308"/>
      <c r="T67" s="308"/>
      <c r="U67" s="308"/>
    </row>
    <row r="68" ht="62.25" hidden="1" customHeight="1">
      <c r="A68" s="355" t="s">
        <v>455</v>
      </c>
      <c r="B68" s="344" t="str">
        <f>Résultats!B69</f>
        <v>10.1</v>
      </c>
      <c r="C68" s="345" t="str">
        <f>Résultats!C69</f>
        <v>A</v>
      </c>
      <c r="D68" s="345" t="str">
        <f>Résultats!E69</f>
        <v/>
      </c>
      <c r="E68" s="346" t="str">
        <f>Résultats!F69</f>
        <v xml:space="preserve">Dans le site web, des feuilles de styles sont-elles utilisées pour contrôler la présentation de l’information ?</v>
      </c>
      <c r="F68" s="345" t="s">
        <v>7</v>
      </c>
      <c r="G68" s="345"/>
      <c r="H68" s="97"/>
      <c r="I68" s="97"/>
      <c r="J68" s="97"/>
      <c r="K68" s="97"/>
      <c r="L68" s="97"/>
      <c r="M68" s="308"/>
      <c r="N68" s="308"/>
      <c r="O68" s="308"/>
      <c r="P68" s="308"/>
      <c r="Q68" s="308"/>
      <c r="R68" s="308"/>
      <c r="S68" s="308"/>
      <c r="T68" s="308"/>
      <c r="U68" s="308"/>
    </row>
    <row r="69" ht="62.25" hidden="1" customHeight="1">
      <c r="A69" s="36"/>
      <c r="B69" s="344" t="str">
        <f>Résultats!B70</f>
        <v>10.2</v>
      </c>
      <c r="C69" s="345" t="str">
        <f>Résultats!C70</f>
        <v>A</v>
      </c>
      <c r="D69" s="345" t="str">
        <f>Résultats!E70</f>
        <v/>
      </c>
      <c r="E69" s="346" t="str">
        <f>Résultats!F70</f>
        <v xml:space="preserve">Dans chaque page web, le contenu visible porteur d’information reste-t-il présent lorsque les feuilles de styles sont désactivées ?</v>
      </c>
      <c r="F69" s="345" t="s">
        <v>7</v>
      </c>
      <c r="G69" s="345"/>
      <c r="H69" s="97"/>
      <c r="I69" s="97"/>
      <c r="J69" s="97"/>
      <c r="K69" s="97"/>
      <c r="L69" s="97"/>
      <c r="M69" s="308"/>
      <c r="N69" s="308"/>
      <c r="O69" s="308"/>
      <c r="P69" s="308"/>
      <c r="Q69" s="308"/>
      <c r="R69" s="308"/>
      <c r="S69" s="308"/>
      <c r="T69" s="308"/>
      <c r="U69" s="308"/>
    </row>
    <row r="70" ht="62.25" hidden="1" customHeight="1">
      <c r="A70" s="36"/>
      <c r="B70" s="344" t="str">
        <f>Résultats!B71</f>
        <v>10.3</v>
      </c>
      <c r="C70" s="345" t="str">
        <f>Résultats!C71</f>
        <v>A</v>
      </c>
      <c r="D70" s="345" t="str">
        <f>Résultats!E71</f>
        <v>x</v>
      </c>
      <c r="E70" s="346" t="str">
        <f>Résultats!F71</f>
        <v xml:space="preserve">Dans chaque page web, l’information reste-t-elle compréhensible lorsque les feuilles de styles sont désactivées ?</v>
      </c>
      <c r="F70" s="345" t="s">
        <v>7</v>
      </c>
      <c r="G70" s="345"/>
      <c r="H70" s="97"/>
      <c r="I70" s="97"/>
      <c r="J70" s="97"/>
      <c r="K70" s="97"/>
      <c r="L70" s="97"/>
      <c r="M70" s="308"/>
      <c r="N70" s="308"/>
      <c r="O70" s="308"/>
      <c r="P70" s="308"/>
      <c r="Q70" s="308"/>
      <c r="R70" s="308"/>
      <c r="S70" s="308"/>
      <c r="T70" s="308"/>
      <c r="U70" s="308"/>
    </row>
    <row r="71" ht="62.25" hidden="1" customHeight="1">
      <c r="A71" s="36"/>
      <c r="B71" s="344" t="str">
        <f>Résultats!B72</f>
        <v>10.4</v>
      </c>
      <c r="C71" s="345" t="str">
        <f>Résultats!C72</f>
        <v>AA</v>
      </c>
      <c r="D71" s="345" t="str">
        <f>Résultats!E72</f>
        <v/>
      </c>
      <c r="E71" s="346" t="str">
        <f>Résultats!F72</f>
        <v xml:space="preserve">Dans chaque page web, le texte reste-t-il lisible lorsque la taille des caractères est augmentée jusqu’à 200%, au moins (hors cas particuliers) ?</v>
      </c>
      <c r="F71" s="345" t="s">
        <v>7</v>
      </c>
      <c r="G71" s="345"/>
      <c r="H71" s="97"/>
      <c r="I71" s="97"/>
      <c r="J71" s="97"/>
      <c r="K71" s="97"/>
      <c r="L71" s="97"/>
      <c r="M71" s="308"/>
      <c r="N71" s="308"/>
      <c r="O71" s="308"/>
      <c r="P71" s="308"/>
      <c r="Q71" s="308"/>
      <c r="R71" s="308"/>
      <c r="S71" s="308"/>
      <c r="T71" s="308"/>
      <c r="U71" s="308"/>
    </row>
    <row r="72" ht="62.25" hidden="1" customHeight="1">
      <c r="A72" s="36"/>
      <c r="B72" s="344" t="str">
        <f>Résultats!B73</f>
        <v>10.5</v>
      </c>
      <c r="C72" s="345" t="str">
        <f>Résultats!C73</f>
        <v>AA</v>
      </c>
      <c r="D72" s="345" t="str">
        <f>Résultats!E73</f>
        <v/>
      </c>
      <c r="E72" s="346" t="str">
        <f>Résultats!F73</f>
        <v xml:space="preserve">Dans chaque page web, les déclarations CSS de couleurs de fond d’élément et de police sont-elles correctement utilisées ?</v>
      </c>
      <c r="F72" s="345" t="s">
        <v>7</v>
      </c>
      <c r="G72" s="345"/>
      <c r="H72" s="97"/>
      <c r="I72" s="97"/>
      <c r="J72" s="97"/>
      <c r="K72" s="97"/>
      <c r="L72" s="97"/>
      <c r="M72" s="308"/>
      <c r="N72" s="308"/>
      <c r="O72" s="308"/>
      <c r="P72" s="308"/>
      <c r="Q72" s="308"/>
      <c r="R72" s="308"/>
      <c r="S72" s="308"/>
      <c r="T72" s="308"/>
      <c r="U72" s="308"/>
    </row>
    <row r="73" ht="62.25" hidden="1" customHeight="1">
      <c r="A73" s="36"/>
      <c r="B73" s="344" t="str">
        <f>Résultats!B74</f>
        <v>10.6</v>
      </c>
      <c r="C73" s="345" t="str">
        <f>Résultats!C74</f>
        <v>A</v>
      </c>
      <c r="D73" s="345" t="str">
        <f>Résultats!E74</f>
        <v>x</v>
      </c>
      <c r="E73" s="346" t="str">
        <f>Résultats!F74</f>
        <v xml:space="preserve">Dans chaque page web, chaque lien dont la nature n’est pas évidente est-il visible par rapport au texte environnant ?</v>
      </c>
      <c r="F73" s="345" t="s">
        <v>7</v>
      </c>
      <c r="G73" s="345"/>
      <c r="H73" s="97"/>
      <c r="I73" s="97"/>
      <c r="J73" s="97"/>
      <c r="K73" s="97"/>
      <c r="L73" s="97"/>
      <c r="M73" s="308"/>
      <c r="N73" s="308"/>
      <c r="O73" s="308"/>
      <c r="P73" s="308"/>
      <c r="Q73" s="308"/>
      <c r="R73" s="308"/>
      <c r="S73" s="308"/>
      <c r="T73" s="308"/>
      <c r="U73" s="308"/>
    </row>
    <row r="74" ht="62.25" hidden="1" customHeight="1">
      <c r="A74" s="36"/>
      <c r="B74" s="344" t="str">
        <f>Résultats!B75</f>
        <v>10.7</v>
      </c>
      <c r="C74" s="345" t="str">
        <f>Résultats!C75</f>
        <v>A</v>
      </c>
      <c r="D74" s="345" t="str">
        <f>Résultats!E75</f>
        <v>x</v>
      </c>
      <c r="E74" s="346" t="str">
        <f>Résultats!F75</f>
        <v xml:space="preserve">Dans chaque page web, pour chaque élément recevant le focus, la prise de focus est-elle visible ?</v>
      </c>
      <c r="F74" s="345" t="s">
        <v>7</v>
      </c>
      <c r="G74" s="345"/>
      <c r="H74" s="97"/>
      <c r="I74" s="97"/>
      <c r="J74" s="97"/>
      <c r="K74" s="97"/>
      <c r="L74" s="97"/>
      <c r="M74" s="308"/>
      <c r="N74" s="308"/>
      <c r="O74" s="308"/>
      <c r="P74" s="308"/>
      <c r="Q74" s="308"/>
      <c r="R74" s="308"/>
      <c r="S74" s="308"/>
      <c r="T74" s="308"/>
      <c r="U74" s="308"/>
    </row>
    <row r="75" ht="62.25" hidden="1" customHeight="1">
      <c r="A75" s="36"/>
      <c r="B75" s="344" t="str">
        <f>Résultats!B76</f>
        <v>10.8</v>
      </c>
      <c r="C75" s="345" t="str">
        <f>Résultats!C76</f>
        <v>A</v>
      </c>
      <c r="D75" s="345" t="str">
        <f>Résultats!E76</f>
        <v/>
      </c>
      <c r="E75" s="346" t="str">
        <f>Résultats!F76</f>
        <v xml:space="preserve">Pour chaque page web, les contenus cachés ont-ils vocation à être ignorés par les technologies d’assistance ?</v>
      </c>
      <c r="F75" s="345" t="s">
        <v>7</v>
      </c>
      <c r="G75" s="345"/>
      <c r="H75" s="97"/>
      <c r="I75" s="97"/>
      <c r="J75" s="97"/>
      <c r="K75" s="97"/>
      <c r="L75" s="97"/>
      <c r="M75" s="308"/>
      <c r="N75" s="308"/>
      <c r="O75" s="308"/>
      <c r="P75" s="308"/>
      <c r="Q75" s="308"/>
      <c r="R75" s="308"/>
      <c r="S75" s="308"/>
      <c r="T75" s="308"/>
      <c r="U75" s="308"/>
    </row>
    <row r="76" ht="62.25" hidden="1" customHeight="1">
      <c r="A76" s="36"/>
      <c r="B76" s="344" t="str">
        <f>Résultats!B77</f>
        <v>10.9</v>
      </c>
      <c r="C76" s="345" t="str">
        <f>Résultats!C77</f>
        <v>A</v>
      </c>
      <c r="D76" s="345" t="str">
        <f>Résultats!E77</f>
        <v/>
      </c>
      <c r="E76" s="346" t="str">
        <f>Résultats!F77</f>
        <v xml:space="preserve">Dans chaque page web, l’information ne doit pas être donnée uniquement par la forme, taille ou position. Cette règle est-elle respectée ?</v>
      </c>
      <c r="F76" s="345" t="s">
        <v>7</v>
      </c>
      <c r="G76" s="345"/>
      <c r="H76" s="97"/>
      <c r="I76" s="97"/>
      <c r="J76" s="97"/>
      <c r="K76" s="97"/>
      <c r="L76" s="97"/>
      <c r="M76" s="308"/>
      <c r="N76" s="308"/>
      <c r="O76" s="308"/>
      <c r="P76" s="308"/>
      <c r="Q76" s="308"/>
      <c r="R76" s="308"/>
      <c r="S76" s="308"/>
      <c r="T76" s="308"/>
      <c r="U76" s="308"/>
    </row>
    <row r="77" ht="62.25" hidden="1" customHeight="1">
      <c r="A77" s="36"/>
      <c r="B77" s="344" t="str">
        <f>Résultats!B78</f>
        <v>10.10</v>
      </c>
      <c r="C77" s="345" t="str">
        <f>Résultats!C78</f>
        <v>A</v>
      </c>
      <c r="D77" s="345" t="str">
        <f>Résultats!E78</f>
        <v/>
      </c>
      <c r="E77" s="346" t="str">
        <f>Résultats!F78</f>
        <v xml:space="preserve">Dans chaque page web, l’information ne doit pas être donnée par la forme, taille ou position uniquement. Cette règle est-elle implémentée de façon pertinente ?</v>
      </c>
      <c r="F77" s="345" t="s">
        <v>7</v>
      </c>
      <c r="G77" s="345"/>
      <c r="H77" s="97"/>
      <c r="I77" s="97"/>
      <c r="J77" s="97"/>
      <c r="K77" s="97"/>
      <c r="L77" s="97"/>
      <c r="M77" s="308"/>
      <c r="N77" s="308"/>
      <c r="O77" s="308"/>
      <c r="P77" s="308"/>
      <c r="Q77" s="308"/>
      <c r="R77" s="308"/>
      <c r="S77" s="308"/>
      <c r="T77" s="308"/>
      <c r="U77" s="308"/>
    </row>
    <row r="78" ht="62.25" hidden="1" customHeight="1">
      <c r="A78" s="36"/>
      <c r="B78" s="344" t="str">
        <f>Résultats!B79</f>
        <v>10.11</v>
      </c>
      <c r="C78" s="345" t="str">
        <f>Résultats!C79</f>
        <v>AA</v>
      </c>
      <c r="D78" s="345" t="str">
        <f>Résultats!E79</f>
        <v/>
      </c>
      <c r="E78" s="346" t="str">
        <f>Résultats!F79</f>
        <v xml:space="preserve">Pour chaque page web, les contenus peuvent-ils être présentés sans perte d’information ou de fonctionnalité et sans avoir recours soit à un défilement vertical pour une fenêtre ayant une hauteur de 256 px, soit à un défilement horizontal pour une fenêtre ayant une largeur de 320 px (hors cas particuliers) ?</v>
      </c>
      <c r="F78" s="345" t="s">
        <v>7</v>
      </c>
      <c r="G78" s="345"/>
      <c r="H78" s="97"/>
      <c r="I78" s="97"/>
      <c r="J78" s="97"/>
      <c r="K78" s="97"/>
      <c r="L78" s="97"/>
      <c r="M78" s="308"/>
      <c r="N78" s="308"/>
      <c r="O78" s="308"/>
      <c r="P78" s="308"/>
      <c r="Q78" s="308"/>
      <c r="R78" s="308"/>
      <c r="S78" s="308"/>
      <c r="T78" s="308"/>
      <c r="U78" s="308"/>
    </row>
    <row r="79" ht="62.25" hidden="1" customHeight="1">
      <c r="A79" s="36"/>
      <c r="B79" s="344" t="str">
        <f>Résultats!B80</f>
        <v>10.12</v>
      </c>
      <c r="C79" s="345" t="str">
        <f>Résultats!C80</f>
        <v>AA</v>
      </c>
      <c r="D79" s="345" t="str">
        <f>Résultats!E80</f>
        <v/>
      </c>
      <c r="E79" s="346" t="str">
        <f>Résultats!F80</f>
        <v xml:space="preserve">Dans chaque page web, les propriétés d’espacement du texte peuvent-elles être redéfinies par l’utilisateur sans perte de contenu ou de fonctionnalité (hors cas particuliers) ?</v>
      </c>
      <c r="F79" s="345" t="s">
        <v>7</v>
      </c>
      <c r="G79" s="345"/>
      <c r="H79" s="97"/>
      <c r="I79" s="97"/>
      <c r="J79" s="97"/>
      <c r="K79" s="97"/>
      <c r="L79" s="97"/>
      <c r="M79" s="308"/>
      <c r="N79" s="308"/>
      <c r="O79" s="308"/>
      <c r="P79" s="308"/>
      <c r="Q79" s="308"/>
      <c r="R79" s="308"/>
      <c r="S79" s="308"/>
      <c r="T79" s="308"/>
      <c r="U79" s="308"/>
    </row>
    <row r="80" ht="62.25" hidden="1" customHeight="1">
      <c r="A80" s="36"/>
      <c r="B80" s="344" t="str">
        <f>Résultats!B81</f>
        <v>10.13</v>
      </c>
      <c r="C80" s="345" t="str">
        <f>Résultats!C81</f>
        <v>AA</v>
      </c>
      <c r="D80" s="345" t="str">
        <f>Résultats!E81</f>
        <v/>
      </c>
      <c r="E80" s="346" t="str">
        <f>Résultats!F81</f>
        <v xml:space="preserve">Dans chaque page web, les contenus additionnels apparaissant à la prise de focus ou au survol d’un composant d’interface sont-ils contrôlables par l’utilisateur (hors cas particuliers) ?</v>
      </c>
      <c r="F80" s="345" t="s">
        <v>7</v>
      </c>
      <c r="G80" s="345"/>
      <c r="H80" s="97"/>
      <c r="I80" s="97"/>
      <c r="J80" s="97"/>
      <c r="K80" s="97"/>
      <c r="L80" s="97"/>
      <c r="M80" s="308"/>
      <c r="N80" s="308"/>
      <c r="O80" s="308"/>
      <c r="P80" s="308"/>
      <c r="Q80" s="308"/>
      <c r="R80" s="308"/>
      <c r="S80" s="308"/>
      <c r="T80" s="308"/>
      <c r="U80" s="308"/>
    </row>
    <row r="81" ht="62.25" hidden="1" customHeight="1">
      <c r="A81" s="46"/>
      <c r="B81" s="344" t="str">
        <f>Résultats!B82</f>
        <v>10.14</v>
      </c>
      <c r="C81" s="345" t="str">
        <f>Résultats!C82</f>
        <v>A</v>
      </c>
      <c r="D81" s="345" t="str">
        <f>Résultats!E82</f>
        <v/>
      </c>
      <c r="E81" s="346" t="str">
        <f>Résultats!F82</f>
        <v xml:space="preserve">Dans chaque page web, les contenus additionnels apparaissant via les styles CSS uniquement peuvent-ils être rendus visibles au clavier et par tout dispositif de pointage ?</v>
      </c>
      <c r="F81" s="345" t="s">
        <v>7</v>
      </c>
      <c r="G81" s="345"/>
      <c r="H81" s="97"/>
      <c r="I81" s="97"/>
      <c r="J81" s="97"/>
      <c r="K81" s="97"/>
      <c r="L81" s="97"/>
      <c r="M81" s="308"/>
      <c r="N81" s="308"/>
      <c r="O81" s="308"/>
      <c r="P81" s="308"/>
      <c r="Q81" s="308"/>
      <c r="R81" s="308"/>
      <c r="S81" s="308"/>
      <c r="T81" s="308"/>
      <c r="U81" s="308"/>
    </row>
    <row r="82" ht="62.25" hidden="1" customHeight="1">
      <c r="A82" s="355" t="s">
        <v>456</v>
      </c>
      <c r="B82" s="344" t="str">
        <f>Résultats!B83</f>
        <v>11.1</v>
      </c>
      <c r="C82" s="345" t="str">
        <f>Résultats!C83</f>
        <v>A</v>
      </c>
      <c r="D82" s="345" t="str">
        <f>Résultats!E83</f>
        <v>x</v>
      </c>
      <c r="E82" s="346" t="str">
        <f>Résultats!F83</f>
        <v xml:space="preserve">Chaque champ de formulaire a-t-il une étiquette ?</v>
      </c>
      <c r="F82" s="345" t="s">
        <v>10</v>
      </c>
      <c r="G82" s="345"/>
      <c r="H82" s="97"/>
      <c r="I82" s="97"/>
      <c r="J82" s="97"/>
      <c r="K82" s="97"/>
      <c r="L82" s="97"/>
      <c r="M82" s="308"/>
      <c r="N82" s="308"/>
      <c r="O82" s="308"/>
      <c r="P82" s="308"/>
      <c r="Q82" s="308"/>
      <c r="R82" s="308"/>
      <c r="S82" s="308"/>
      <c r="T82" s="308"/>
      <c r="U82" s="308"/>
    </row>
    <row r="83" ht="62.25" hidden="1" customHeight="1">
      <c r="A83" s="36"/>
      <c r="B83" s="344" t="str">
        <f>Résultats!B84</f>
        <v>11.2</v>
      </c>
      <c r="C83" s="345" t="str">
        <f>Résultats!C84</f>
        <v>A</v>
      </c>
      <c r="D83" s="345" t="str">
        <f>Résultats!E84</f>
        <v>x</v>
      </c>
      <c r="E83" s="346" t="str">
        <f>Résultats!F84</f>
        <v xml:space="preserve">Chaque étiquette associée à un champ de formulaire est-elle pertinente (hors cas particuliers) ?</v>
      </c>
      <c r="F83" s="345" t="s">
        <v>10</v>
      </c>
      <c r="G83" s="345"/>
      <c r="H83" s="97"/>
      <c r="I83" s="97"/>
      <c r="J83" s="97"/>
      <c r="K83" s="97"/>
      <c r="L83" s="97"/>
      <c r="M83" s="308"/>
      <c r="N83" s="308"/>
      <c r="O83" s="308"/>
      <c r="P83" s="308"/>
      <c r="Q83" s="308"/>
      <c r="R83" s="308"/>
      <c r="S83" s="308"/>
      <c r="T83" s="308"/>
      <c r="U83" s="308"/>
    </row>
    <row r="84" ht="62.25" hidden="1" customHeight="1">
      <c r="A84" s="36"/>
      <c r="B84" s="353" t="str">
        <f>Résultats!B85</f>
        <v>11.3</v>
      </c>
      <c r="C84" s="345" t="str">
        <f>Résultats!C85</f>
        <v>AA</v>
      </c>
      <c r="D84" s="345" t="str">
        <f>Résultats!E85</f>
        <v/>
      </c>
      <c r="E84" s="346" t="str">
        <f>Résultats!F85</f>
        <v xml:space="preserve">Dans chaque formulaire, chaque étiquette associée à un champ de formulaire ayant la même fonction et répétée plusieurs fois dans une même page ou dans un ensemble de pages est-elle cohérente ?</v>
      </c>
      <c r="F84" s="345" t="s">
        <v>10</v>
      </c>
      <c r="G84" s="345"/>
      <c r="H84" s="97"/>
      <c r="I84" s="97"/>
      <c r="J84" s="97"/>
      <c r="K84" s="97"/>
      <c r="L84" s="97"/>
      <c r="M84" s="308"/>
      <c r="N84" s="308"/>
      <c r="O84" s="308"/>
      <c r="P84" s="308"/>
      <c r="Q84" s="308"/>
      <c r="R84" s="308"/>
      <c r="S84" s="308"/>
      <c r="T84" s="308"/>
      <c r="U84" s="308"/>
    </row>
    <row r="85" ht="62.25" hidden="1" customHeight="1">
      <c r="A85" s="36"/>
      <c r="B85" s="353" t="str">
        <f>Résultats!B86</f>
        <v>11.4</v>
      </c>
      <c r="C85" s="345" t="str">
        <f>Résultats!C86</f>
        <v>AA</v>
      </c>
      <c r="D85" s="345" t="str">
        <f>Résultats!E86</f>
        <v/>
      </c>
      <c r="E85" s="346" t="str">
        <f>Résultats!F86</f>
        <v xml:space="preserve">Dans chaque formulaire, chaque étiquette de champ et son champ associé sont-ils accolés (hors cas particuliers) ?</v>
      </c>
      <c r="F85" s="345" t="s">
        <v>10</v>
      </c>
      <c r="G85" s="345"/>
      <c r="H85" s="97"/>
      <c r="I85" s="97"/>
      <c r="J85" s="97"/>
      <c r="K85" s="97"/>
      <c r="L85" s="97"/>
      <c r="M85" s="308"/>
      <c r="N85" s="308"/>
      <c r="O85" s="308"/>
      <c r="P85" s="308"/>
      <c r="Q85" s="308"/>
      <c r="R85" s="308"/>
      <c r="S85" s="308"/>
      <c r="T85" s="308"/>
      <c r="U85" s="308"/>
    </row>
    <row r="86" ht="62.25" hidden="1" customHeight="1">
      <c r="A86" s="36"/>
      <c r="B86" s="353" t="str">
        <f>Résultats!B87</f>
        <v>11.5</v>
      </c>
      <c r="C86" s="345" t="str">
        <f>Résultats!C87</f>
        <v>A</v>
      </c>
      <c r="D86" s="345" t="str">
        <f>Résultats!E87</f>
        <v>x</v>
      </c>
      <c r="E86" s="346" t="str">
        <f>Résultats!F87</f>
        <v xml:space="preserve">Dans chaque formulaire, les champs de même nature sont-ils regroupés, si nécessaire ?</v>
      </c>
      <c r="F86" s="345" t="s">
        <v>10</v>
      </c>
      <c r="G86" s="345"/>
      <c r="H86" s="97"/>
      <c r="I86" s="97"/>
      <c r="J86" s="97"/>
      <c r="K86" s="97"/>
      <c r="L86" s="97"/>
      <c r="M86" s="308"/>
      <c r="N86" s="308"/>
      <c r="O86" s="308"/>
      <c r="P86" s="308"/>
      <c r="Q86" s="308"/>
      <c r="R86" s="308"/>
      <c r="S86" s="308"/>
      <c r="T86" s="308"/>
      <c r="U86" s="308"/>
    </row>
    <row r="87" ht="62.25" hidden="1" customHeight="1">
      <c r="A87" s="36"/>
      <c r="B87" s="353" t="str">
        <f>Résultats!B88</f>
        <v>11.6</v>
      </c>
      <c r="C87" s="345" t="str">
        <f>Résultats!C88</f>
        <v>A</v>
      </c>
      <c r="D87" s="345" t="str">
        <f>Résultats!E88</f>
        <v>x</v>
      </c>
      <c r="E87" s="346" t="str">
        <f>Résultats!F88</f>
        <v xml:space="preserve">Dans chaque formulaire, chaque regroupement de champs de même nature a-t-il une légende ?</v>
      </c>
      <c r="F87" s="345" t="s">
        <v>10</v>
      </c>
      <c r="G87" s="345"/>
      <c r="H87" s="97"/>
      <c r="I87" s="97"/>
      <c r="J87" s="97"/>
      <c r="K87" s="97"/>
      <c r="L87" s="97"/>
      <c r="M87" s="308"/>
      <c r="N87" s="308"/>
      <c r="O87" s="308"/>
      <c r="P87" s="308"/>
      <c r="Q87" s="308"/>
      <c r="R87" s="308"/>
      <c r="S87" s="308"/>
      <c r="T87" s="308"/>
      <c r="U87" s="308"/>
    </row>
    <row r="88" ht="62.25" hidden="1" customHeight="1">
      <c r="A88" s="36"/>
      <c r="B88" s="353" t="str">
        <f>Résultats!B89</f>
        <v>11.7</v>
      </c>
      <c r="C88" s="345" t="str">
        <f>Résultats!C89</f>
        <v>A</v>
      </c>
      <c r="D88" s="345" t="str">
        <f>Résultats!E89</f>
        <v/>
      </c>
      <c r="E88" s="346" t="str">
        <f>Résultats!F89</f>
        <v xml:space="preserve">Dans chaque formulaire, chaque légende associée à un regroupement de champs de même nature est-elle pertinente ?</v>
      </c>
      <c r="F88" s="345" t="s">
        <v>10</v>
      </c>
      <c r="G88" s="345"/>
      <c r="H88" s="97"/>
      <c r="I88" s="97"/>
      <c r="J88" s="97"/>
      <c r="K88" s="97"/>
      <c r="L88" s="97"/>
      <c r="M88" s="308"/>
      <c r="N88" s="308"/>
      <c r="O88" s="308"/>
      <c r="P88" s="308"/>
      <c r="Q88" s="308"/>
      <c r="R88" s="308"/>
      <c r="S88" s="308"/>
      <c r="T88" s="308"/>
      <c r="U88" s="308"/>
    </row>
    <row r="89" ht="62.25" hidden="1" customHeight="1">
      <c r="A89" s="36"/>
      <c r="B89" s="353" t="str">
        <f>Résultats!B90</f>
        <v>11.8</v>
      </c>
      <c r="C89" s="345" t="str">
        <f>Résultats!C90</f>
        <v>A</v>
      </c>
      <c r="D89" s="345" t="str">
        <f>Résultats!E90</f>
        <v/>
      </c>
      <c r="E89" s="346" t="str">
        <f>Résultats!F90</f>
        <v xml:space="preserve">Dans chaque formulaire, les items de même nature d’une liste de choix sont-ils regroupés de manière pertinente ?</v>
      </c>
      <c r="F89" s="345" t="s">
        <v>10</v>
      </c>
      <c r="G89" s="345"/>
      <c r="H89" s="97"/>
      <c r="I89" s="97"/>
      <c r="J89" s="97"/>
      <c r="K89" s="97"/>
      <c r="L89" s="97"/>
      <c r="M89" s="308"/>
      <c r="N89" s="308"/>
      <c r="O89" s="308"/>
      <c r="P89" s="308"/>
      <c r="Q89" s="308"/>
      <c r="R89" s="308"/>
      <c r="S89" s="308"/>
      <c r="T89" s="308"/>
      <c r="U89" s="308"/>
    </row>
    <row r="90" ht="62.25" hidden="1" customHeight="1">
      <c r="A90" s="36"/>
      <c r="B90" s="353" t="str">
        <f>Résultats!B91</f>
        <v>11.9</v>
      </c>
      <c r="C90" s="345" t="str">
        <f>Résultats!C91</f>
        <v>A</v>
      </c>
      <c r="D90" s="345" t="str">
        <f>Résultats!E91</f>
        <v>x</v>
      </c>
      <c r="E90" s="346" t="str">
        <f>Résultats!F91</f>
        <v xml:space="preserve">Dans chaque formulaire, l’intitulé de chaque bouton est-il pertinent (hors cas particuliers) ?</v>
      </c>
      <c r="F90" s="345" t="s">
        <v>10</v>
      </c>
      <c r="G90" s="345"/>
      <c r="H90" s="97"/>
      <c r="I90" s="97"/>
      <c r="J90" s="97"/>
      <c r="K90" s="97"/>
      <c r="L90" s="97"/>
      <c r="M90" s="308"/>
      <c r="N90" s="308"/>
      <c r="O90" s="308"/>
      <c r="P90" s="308"/>
      <c r="Q90" s="308"/>
      <c r="R90" s="308"/>
      <c r="S90" s="308"/>
      <c r="T90" s="308"/>
      <c r="U90" s="308"/>
    </row>
    <row r="91" ht="62.25" hidden="1" customHeight="1">
      <c r="A91" s="36"/>
      <c r="B91" s="353" t="str">
        <f>Résultats!B92</f>
        <v>11.10</v>
      </c>
      <c r="C91" s="345" t="str">
        <f>Résultats!C92</f>
        <v>A</v>
      </c>
      <c r="D91" s="345" t="str">
        <f>Résultats!E92</f>
        <v>x</v>
      </c>
      <c r="E91" s="346" t="str">
        <f>Résultats!F92</f>
        <v xml:space="preserve">Dans chaque formulaire, le contrôle de saisie est-il utilisé de manière pertinente (hors cas particuliers) ?</v>
      </c>
      <c r="F91" s="345" t="s">
        <v>10</v>
      </c>
      <c r="G91" s="345"/>
      <c r="H91" s="97"/>
      <c r="I91" s="97"/>
      <c r="J91" s="97"/>
      <c r="K91" s="97"/>
      <c r="L91" s="97"/>
      <c r="M91" s="308"/>
      <c r="N91" s="308"/>
      <c r="O91" s="308"/>
      <c r="P91" s="308"/>
      <c r="Q91" s="308"/>
      <c r="R91" s="308"/>
      <c r="S91" s="308"/>
      <c r="T91" s="308"/>
      <c r="U91" s="308"/>
    </row>
    <row r="92" ht="62.25" hidden="1" customHeight="1">
      <c r="A92" s="36"/>
      <c r="B92" s="353" t="str">
        <f>Résultats!B93</f>
        <v>11.11</v>
      </c>
      <c r="C92" s="345" t="str">
        <f>Résultats!C93</f>
        <v>AA</v>
      </c>
      <c r="D92" s="345" t="str">
        <f>Résultats!E93</f>
        <v/>
      </c>
      <c r="E92" s="346" t="str">
        <f>Résultats!F93</f>
        <v xml:space="preserve">Dans chaque formulaire, le contrôle de saisie est-il accompagné, si nécessaire, de suggestions facilitant la correction des erreurs de saisie ?</v>
      </c>
      <c r="F92" s="345" t="s">
        <v>10</v>
      </c>
      <c r="G92" s="345"/>
      <c r="H92" s="97"/>
      <c r="I92" s="97"/>
      <c r="J92" s="97"/>
      <c r="K92" s="97"/>
      <c r="L92" s="97"/>
      <c r="M92" s="308"/>
      <c r="N92" s="308"/>
      <c r="O92" s="308"/>
      <c r="P92" s="308"/>
      <c r="Q92" s="308"/>
      <c r="R92" s="308"/>
      <c r="S92" s="308"/>
      <c r="T92" s="308"/>
      <c r="U92" s="308"/>
    </row>
    <row r="93" ht="62.25" hidden="1" customHeight="1">
      <c r="A93" s="36"/>
      <c r="B93" s="353" t="str">
        <f>Résultats!B94</f>
        <v>11.12</v>
      </c>
      <c r="C93" s="345" t="str">
        <f>Résultats!C94</f>
        <v>AA</v>
      </c>
      <c r="D93" s="345" t="str">
        <f>Résultats!E94</f>
        <v/>
      </c>
      <c r="E93" s="346" t="str">
        <f>Résultats!F94</f>
        <v xml:space="preserve">Pour chaque formulaire qui modifie ou supprime des données, ou qui transmet des réponses à un test ou à un examen, ou dont la validation a des conséquences financières ou juridiques, les données saisies peuvent-elles être modifiées, mises à jour ou récupérées par l’utilisateur ?</v>
      </c>
      <c r="F93" s="345" t="s">
        <v>10</v>
      </c>
      <c r="G93" s="345"/>
      <c r="H93" s="97"/>
      <c r="I93" s="97"/>
      <c r="J93" s="97"/>
      <c r="K93" s="97"/>
      <c r="L93" s="97"/>
      <c r="M93" s="308"/>
      <c r="N93" s="308"/>
      <c r="O93" s="308"/>
      <c r="P93" s="308"/>
      <c r="Q93" s="308"/>
      <c r="R93" s="308"/>
      <c r="S93" s="308"/>
      <c r="T93" s="308"/>
      <c r="U93" s="308"/>
    </row>
    <row r="94" ht="62.25" hidden="1" customHeight="1">
      <c r="A94" s="46"/>
      <c r="B94" s="353" t="str">
        <f>Résultats!B95</f>
        <v>11.13</v>
      </c>
      <c r="C94" s="345" t="str">
        <f>Résultats!C95</f>
        <v>AA</v>
      </c>
      <c r="D94" s="345" t="str">
        <f>Résultats!E95</f>
        <v/>
      </c>
      <c r="E94" s="346" t="str">
        <f>Résultats!F95</f>
        <v xml:space="preserve">La finalité d’un champ de saisie peut-elle être déduite pour faciliter le remplissage automatique des champs avec les données de l’utilisateur ?</v>
      </c>
      <c r="F94" s="345" t="s">
        <v>10</v>
      </c>
      <c r="G94" s="345"/>
      <c r="H94" s="97"/>
      <c r="I94" s="97"/>
      <c r="J94" s="97"/>
      <c r="K94" s="97"/>
      <c r="L94" s="97"/>
      <c r="M94" s="308"/>
      <c r="N94" s="308"/>
      <c r="O94" s="308"/>
      <c r="P94" s="308"/>
      <c r="Q94" s="308"/>
      <c r="R94" s="308"/>
      <c r="S94" s="308"/>
      <c r="T94" s="308"/>
      <c r="U94" s="308"/>
    </row>
    <row r="95" ht="62.25" hidden="1" customHeight="1">
      <c r="A95" s="355" t="s">
        <v>457</v>
      </c>
      <c r="B95" s="353" t="str">
        <f>Résultats!B96</f>
        <v>12.1</v>
      </c>
      <c r="C95" s="345" t="str">
        <f>Résultats!C96</f>
        <v>AA</v>
      </c>
      <c r="D95" s="345" t="str">
        <f>Résultats!E96</f>
        <v/>
      </c>
      <c r="E95" s="346" t="str">
        <f>Résultats!F96</f>
        <v xml:space="preserve">Chaque ensemble de pages dispose-t-il de deux systèmes de navigation différents, au moins (hors cas particuliers) ?</v>
      </c>
      <c r="F95" s="345" t="s">
        <v>10</v>
      </c>
      <c r="G95" s="345"/>
      <c r="H95" s="97"/>
      <c r="I95" s="97"/>
      <c r="J95" s="97"/>
      <c r="K95" s="97"/>
      <c r="L95" s="97"/>
      <c r="M95" s="308"/>
      <c r="N95" s="308"/>
      <c r="O95" s="308"/>
      <c r="P95" s="308"/>
      <c r="Q95" s="308"/>
      <c r="R95" s="308"/>
      <c r="S95" s="308"/>
      <c r="T95" s="308"/>
      <c r="U95" s="308"/>
    </row>
    <row r="96" ht="62.25" hidden="1" customHeight="1">
      <c r="A96" s="36"/>
      <c r="B96" s="353" t="str">
        <f>Résultats!B97</f>
        <v>12.2</v>
      </c>
      <c r="C96" s="345" t="str">
        <f>Résultats!C97</f>
        <v>AA</v>
      </c>
      <c r="D96" s="345" t="str">
        <f>Résultats!E97</f>
        <v/>
      </c>
      <c r="E96" s="346" t="str">
        <f>Résultats!F97</f>
        <v xml:space="preserve">Dans chaque ensemble de pages, le menu et les barres de navigation sont-ils toujours à la même place (hors cas particuliers) ?</v>
      </c>
      <c r="F96" s="345" t="s">
        <v>7</v>
      </c>
      <c r="G96" s="345"/>
      <c r="H96" s="97"/>
      <c r="I96" s="97"/>
      <c r="J96" s="97"/>
      <c r="K96" s="97"/>
      <c r="L96" s="97"/>
      <c r="M96" s="308"/>
      <c r="N96" s="308"/>
      <c r="O96" s="308"/>
      <c r="P96" s="308"/>
      <c r="Q96" s="308"/>
      <c r="R96" s="308"/>
      <c r="S96" s="308"/>
      <c r="T96" s="308"/>
      <c r="U96" s="308"/>
    </row>
    <row r="97" ht="62.25" hidden="1" customHeight="1">
      <c r="A97" s="36"/>
      <c r="B97" s="353" t="str">
        <f>Résultats!B98</f>
        <v>12.3</v>
      </c>
      <c r="C97" s="345" t="str">
        <f>Résultats!C98</f>
        <v>AA</v>
      </c>
      <c r="D97" s="345" t="str">
        <f>Résultats!E98</f>
        <v/>
      </c>
      <c r="E97" s="346" t="str">
        <f>Résultats!F98</f>
        <v xml:space="preserve">La page « plan du site » est-elle pertinente ?</v>
      </c>
      <c r="F97" s="345" t="s">
        <v>10</v>
      </c>
      <c r="G97" s="345"/>
      <c r="H97" s="97"/>
      <c r="I97" s="97"/>
      <c r="J97" s="97"/>
      <c r="K97" s="97"/>
      <c r="L97" s="97"/>
      <c r="M97" s="308"/>
      <c r="N97" s="308"/>
      <c r="O97" s="308"/>
      <c r="P97" s="308"/>
      <c r="Q97" s="308"/>
      <c r="R97" s="308"/>
      <c r="S97" s="308"/>
      <c r="T97" s="308"/>
      <c r="U97" s="308"/>
    </row>
    <row r="98" ht="62.25" hidden="1" customHeight="1">
      <c r="A98" s="36"/>
      <c r="B98" s="353" t="str">
        <f>Résultats!B99</f>
        <v>12.4</v>
      </c>
      <c r="C98" s="345" t="str">
        <f>Résultats!C99</f>
        <v>AA</v>
      </c>
      <c r="D98" s="345" t="str">
        <f>Résultats!E99</f>
        <v/>
      </c>
      <c r="E98" s="346" t="str">
        <f>Résultats!F99</f>
        <v xml:space="preserve">Dans chaque ensemble de pages, la page « plan du site » est-elle atteignable de manière identique ?</v>
      </c>
      <c r="F98" s="345" t="s">
        <v>10</v>
      </c>
      <c r="G98" s="345"/>
      <c r="H98" s="97"/>
      <c r="I98" s="97"/>
      <c r="J98" s="97"/>
      <c r="K98" s="97"/>
      <c r="L98" s="97"/>
      <c r="M98" s="308"/>
      <c r="N98" s="308"/>
      <c r="O98" s="308"/>
      <c r="P98" s="308"/>
      <c r="Q98" s="308"/>
      <c r="R98" s="308"/>
      <c r="S98" s="308"/>
      <c r="T98" s="308"/>
      <c r="U98" s="308"/>
    </row>
    <row r="99" ht="62.25" hidden="1" customHeight="1">
      <c r="A99" s="36"/>
      <c r="B99" s="344" t="str">
        <f>'Résultats'!B100</f>
        <v>12.5</v>
      </c>
      <c r="C99" s="345" t="str">
        <f>'Résultats'!C100</f>
        <v>AA</v>
      </c>
      <c r="D99" s="345" t="str">
        <f>'Résultats'!E100</f>
        <v/>
      </c>
      <c r="E99" s="346" t="str">
        <f>'Résultats'!F100</f>
        <v xml:space="preserve">Dans chaque ensemble de pages, le moteur de recherche est-il atteignable de manière identique ?</v>
      </c>
      <c r="F99" s="345" t="s">
        <v>10</v>
      </c>
      <c r="G99" s="345"/>
      <c r="H99" s="97"/>
      <c r="I99" s="97"/>
      <c r="J99" s="97"/>
      <c r="K99" s="97"/>
      <c r="L99" s="97"/>
      <c r="M99" s="308"/>
      <c r="N99" s="308"/>
      <c r="O99" s="308"/>
      <c r="P99" s="308"/>
      <c r="Q99" s="308"/>
      <c r="R99" s="308"/>
      <c r="S99" s="308"/>
      <c r="T99" s="308"/>
      <c r="U99" s="308"/>
    </row>
    <row r="100" ht="62.25" hidden="1" customHeight="1">
      <c r="A100" s="36"/>
      <c r="B100" s="344" t="str">
        <f>Résultats!B101</f>
        <v>12.6</v>
      </c>
      <c r="C100" s="345" t="str">
        <f>Résultats!C101</f>
        <v>A</v>
      </c>
      <c r="D100" s="345" t="str">
        <f>Résultats!E101</f>
        <v/>
      </c>
      <c r="E100" s="346" t="str">
        <f>Résultats!F101</f>
        <v xml:space="preserve">Les zones de regroupement de contenus présentes dans plusieurs pages web (zones d’en-tête, de navigation principale, de contenu principal, de pied de page et de moteur de recherche) peuvent-elles être atteintes ou évitées ?</v>
      </c>
      <c r="F100" s="345" t="s">
        <v>7</v>
      </c>
      <c r="G100" s="345"/>
      <c r="H100" s="97"/>
      <c r="I100" s="97"/>
      <c r="J100" s="97"/>
      <c r="K100" s="97"/>
      <c r="L100" s="97"/>
      <c r="M100" s="308"/>
      <c r="N100" s="308"/>
      <c r="O100" s="308"/>
      <c r="P100" s="308"/>
      <c r="Q100" s="308"/>
      <c r="R100" s="308"/>
      <c r="S100" s="308"/>
      <c r="T100" s="308"/>
      <c r="U100" s="308"/>
    </row>
    <row r="101" ht="62.25" hidden="1" customHeight="1">
      <c r="A101" s="36"/>
      <c r="B101" s="344" t="str">
        <f>Résultats!B102</f>
        <v>12.7</v>
      </c>
      <c r="C101" s="345" t="str">
        <f>Résultats!C102</f>
        <v>A</v>
      </c>
      <c r="D101" s="345" t="str">
        <f>Résultats!E102</f>
        <v/>
      </c>
      <c r="E101" s="346" t="str">
        <f>Résultats!F102</f>
        <v xml:space="preserve">Dans chaque page web, un lien d’évitement ou d’accès rapide à la zone de contenu principal est-il présent (hors cas particuliers) ?</v>
      </c>
      <c r="F101" s="345" t="s">
        <v>7</v>
      </c>
      <c r="G101" s="345"/>
      <c r="H101" s="97"/>
      <c r="I101" s="97"/>
      <c r="J101" s="97"/>
      <c r="K101" s="97"/>
      <c r="L101" s="97"/>
      <c r="M101" s="308"/>
      <c r="N101" s="308"/>
      <c r="O101" s="308"/>
      <c r="P101" s="308"/>
      <c r="Q101" s="308"/>
      <c r="R101" s="308"/>
      <c r="S101" s="308"/>
      <c r="T101" s="308"/>
      <c r="U101" s="308"/>
    </row>
    <row r="102" ht="62.25" hidden="1" customHeight="1">
      <c r="A102" s="36"/>
      <c r="B102" s="344" t="str">
        <f>Résultats!B103</f>
        <v>12.8</v>
      </c>
      <c r="C102" s="345" t="str">
        <f>Résultats!C103</f>
        <v>A</v>
      </c>
      <c r="D102" s="345" t="str">
        <f>Résultats!E103</f>
        <v>x</v>
      </c>
      <c r="E102" s="346" t="str">
        <f>Résultats!F103</f>
        <v xml:space="preserve">Dans chaque page web, l’ordre de tabulation est-il cohérent ?</v>
      </c>
      <c r="F102" s="345" t="s">
        <v>7</v>
      </c>
      <c r="G102" s="345"/>
      <c r="H102" s="97"/>
      <c r="I102" s="97"/>
      <c r="J102" s="97"/>
      <c r="K102" s="97"/>
      <c r="L102" s="97"/>
      <c r="M102" s="308"/>
      <c r="N102" s="308"/>
      <c r="O102" s="308"/>
      <c r="P102" s="308"/>
      <c r="Q102" s="308"/>
      <c r="R102" s="308"/>
      <c r="S102" s="308"/>
      <c r="T102" s="308"/>
      <c r="U102" s="308"/>
    </row>
    <row r="103" ht="62.25" hidden="1" customHeight="1">
      <c r="A103" s="36"/>
      <c r="B103" s="344" t="str">
        <f>Résultats!B104</f>
        <v>12.9</v>
      </c>
      <c r="C103" s="345" t="str">
        <f>Résultats!C104</f>
        <v>A</v>
      </c>
      <c r="D103" s="345" t="str">
        <f>Résultats!E104</f>
        <v>x</v>
      </c>
      <c r="E103" s="346" t="str">
        <f>Résultats!F104</f>
        <v xml:space="preserve">Dans chaque page web, la navigation ne doit pas contenir de piège au clavier. Cette règle est-elle respectée ?</v>
      </c>
      <c r="F103" s="345" t="s">
        <v>7</v>
      </c>
      <c r="G103" s="345"/>
      <c r="H103" s="97"/>
      <c r="I103" s="97"/>
      <c r="J103" s="97"/>
      <c r="K103" s="97"/>
      <c r="L103" s="97"/>
      <c r="M103" s="308"/>
      <c r="N103" s="308"/>
      <c r="O103" s="308"/>
      <c r="P103" s="308"/>
      <c r="Q103" s="308"/>
      <c r="R103" s="308"/>
      <c r="S103" s="308"/>
      <c r="T103" s="308"/>
      <c r="U103" s="308"/>
    </row>
    <row r="104" ht="62.25" hidden="1" customHeight="1">
      <c r="A104" s="36"/>
      <c r="B104" s="344" t="str">
        <f>Résultats!B105</f>
        <v>12.10</v>
      </c>
      <c r="C104" s="345" t="str">
        <f>Résultats!C105</f>
        <v>A</v>
      </c>
      <c r="D104" s="345" t="str">
        <f>Résultats!E105</f>
        <v/>
      </c>
      <c r="E104" s="346" t="str">
        <f>Résultats!F105</f>
        <v xml:space="preserve">Dans chaque page web, les raccourcis clavier n’utilisant qu’une seule touche (lettre minuscule ou majuscule, ponctuation, chiffre ou symbole) sont-ils contrôlables par l’utilisateur ?</v>
      </c>
      <c r="F104" s="345" t="s">
        <v>10</v>
      </c>
      <c r="G104" s="345"/>
      <c r="H104" s="97"/>
      <c r="I104" s="97"/>
      <c r="J104" s="97"/>
      <c r="K104" s="97"/>
      <c r="L104" s="97"/>
      <c r="M104" s="308"/>
      <c r="N104" s="308"/>
      <c r="O104" s="308"/>
      <c r="P104" s="308"/>
      <c r="Q104" s="308"/>
      <c r="R104" s="308"/>
      <c r="S104" s="308"/>
      <c r="T104" s="308"/>
      <c r="U104" s="308"/>
    </row>
    <row r="105" ht="62.25" hidden="1" customHeight="1">
      <c r="A105" s="46"/>
      <c r="B105" s="344" t="str">
        <f>Résultats!B106</f>
        <v>12.11</v>
      </c>
      <c r="C105" s="345" t="str">
        <f>Résultats!C106</f>
        <v>A</v>
      </c>
      <c r="D105" s="345" t="str">
        <f>Résultats!E106</f>
        <v/>
      </c>
      <c r="E105" s="346" t="str">
        <f>Résultats!F106</f>
        <v xml:space="preserve">Dans chaque page web, les contenus additionnels apparaissant au survol, à la prise de focus ou à l’activation d’un composant d’interface sont-ils si nécessaire atteignables au clavier ?</v>
      </c>
      <c r="F105" s="345" t="s">
        <v>7</v>
      </c>
      <c r="G105" s="345"/>
      <c r="H105" s="97"/>
      <c r="I105" s="97"/>
      <c r="J105" s="97"/>
      <c r="K105" s="97"/>
      <c r="L105" s="97"/>
      <c r="M105" s="308"/>
      <c r="N105" s="308"/>
      <c r="O105" s="308"/>
      <c r="P105" s="308"/>
      <c r="Q105" s="308"/>
      <c r="R105" s="308"/>
      <c r="S105" s="308"/>
      <c r="T105" s="308"/>
      <c r="U105" s="308"/>
    </row>
    <row r="106" ht="62.25" hidden="1" customHeight="1">
      <c r="A106" s="355" t="s">
        <v>458</v>
      </c>
      <c r="B106" s="344" t="str">
        <f>Résultats!B107</f>
        <v>13.1</v>
      </c>
      <c r="C106" s="345" t="str">
        <f>Résultats!C107</f>
        <v>A</v>
      </c>
      <c r="D106" s="345" t="str">
        <f>Résultats!E107</f>
        <v/>
      </c>
      <c r="E106" s="346" t="str">
        <f>Résultats!F107</f>
        <v xml:space="preserve">Pour chaque page web, l’utilisateur a-t-il le contrôle de chaque limite de temps modifiant le contenu (hors cas particuliers) ?</v>
      </c>
      <c r="F106" s="345" t="s">
        <v>10</v>
      </c>
      <c r="G106" s="345"/>
      <c r="H106" s="97"/>
      <c r="I106" s="97"/>
      <c r="J106" s="97"/>
      <c r="K106" s="97"/>
      <c r="L106" s="97"/>
      <c r="M106" s="308"/>
      <c r="N106" s="308"/>
      <c r="O106" s="308"/>
      <c r="P106" s="308"/>
      <c r="Q106" s="308"/>
      <c r="R106" s="308"/>
      <c r="S106" s="308"/>
      <c r="T106" s="308"/>
      <c r="U106" s="308"/>
    </row>
    <row r="107" ht="62.25" hidden="1" customHeight="1">
      <c r="A107" s="36"/>
      <c r="B107" s="344" t="str">
        <f>Résultats!B108</f>
        <v>13.2</v>
      </c>
      <c r="C107" s="345" t="str">
        <f>Résultats!C108</f>
        <v>A</v>
      </c>
      <c r="D107" s="345" t="str">
        <f>Résultats!E108</f>
        <v/>
      </c>
      <c r="E107" s="346" t="str">
        <f>Résultats!F108</f>
        <v xml:space="preserve">Dans chaque page web, l’ouverture d’une nouvelle fenêtre ne doit pas être déclenchée sans action de l’utilisateur. Cette règle est-elle respectée ?</v>
      </c>
      <c r="F107" s="345" t="s">
        <v>7</v>
      </c>
      <c r="G107" s="345"/>
      <c r="H107" s="97"/>
      <c r="I107" s="97"/>
      <c r="J107" s="97"/>
      <c r="K107" s="97"/>
      <c r="L107" s="97"/>
      <c r="M107" s="308"/>
      <c r="N107" s="308"/>
      <c r="O107" s="308"/>
      <c r="P107" s="308"/>
      <c r="Q107" s="308"/>
      <c r="R107" s="308"/>
      <c r="S107" s="308"/>
      <c r="T107" s="308"/>
      <c r="U107" s="308"/>
    </row>
    <row r="108" ht="62.25" hidden="1" customHeight="1">
      <c r="A108" s="36"/>
      <c r="B108" s="344" t="str">
        <f>Résultats!B109</f>
        <v>13.3</v>
      </c>
      <c r="C108" s="345" t="str">
        <f>Résultats!C109</f>
        <v>A</v>
      </c>
      <c r="D108" s="345" t="str">
        <f>Résultats!E109</f>
        <v/>
      </c>
      <c r="E108" s="346" t="str">
        <f>Résultats!F109</f>
        <v xml:space="preserve">Dans chaque page web, chaque document bureautique en téléchargement possède-t-il, si nécessaire, une version accessible (hors cas particuliers) ?</v>
      </c>
      <c r="F108" s="345" t="s">
        <v>10</v>
      </c>
      <c r="G108" s="345"/>
      <c r="H108" s="97"/>
      <c r="I108" s="97"/>
      <c r="J108" s="97"/>
      <c r="K108" s="97"/>
      <c r="L108" s="97"/>
      <c r="M108" s="308"/>
      <c r="N108" s="308"/>
      <c r="O108" s="308"/>
      <c r="P108" s="308"/>
      <c r="Q108" s="308"/>
      <c r="R108" s="308"/>
      <c r="S108" s="308"/>
      <c r="T108" s="308"/>
      <c r="U108" s="308"/>
    </row>
    <row r="109" ht="62.25" hidden="1" customHeight="1">
      <c r="A109" s="36"/>
      <c r="B109" s="344" t="str">
        <f>Résultats!B110</f>
        <v>13.4</v>
      </c>
      <c r="C109" s="345" t="str">
        <f>Résultats!C110</f>
        <v>A</v>
      </c>
      <c r="D109" s="345" t="str">
        <f>Résultats!E110</f>
        <v/>
      </c>
      <c r="E109" s="346" t="str">
        <f>Résultats!F110</f>
        <v xml:space="preserve">Pour chaque document bureautique ayant une version accessible, cette version offre-t-elle la même information ?</v>
      </c>
      <c r="F109" s="345" t="s">
        <v>10</v>
      </c>
      <c r="G109" s="345"/>
      <c r="H109" s="97"/>
      <c r="I109" s="97"/>
      <c r="J109" s="97"/>
      <c r="K109" s="97"/>
      <c r="L109" s="97"/>
      <c r="M109" s="308"/>
      <c r="N109" s="308"/>
      <c r="O109" s="308"/>
      <c r="P109" s="308"/>
      <c r="Q109" s="308"/>
      <c r="R109" s="308"/>
      <c r="S109" s="308"/>
      <c r="T109" s="308"/>
      <c r="U109" s="308"/>
    </row>
    <row r="110" ht="62.25" hidden="1" customHeight="1">
      <c r="A110" s="36"/>
      <c r="B110" s="344" t="str">
        <f>Résultats!B111</f>
        <v>13.5</v>
      </c>
      <c r="C110" s="345" t="str">
        <f>Résultats!C111</f>
        <v>A</v>
      </c>
      <c r="D110" s="345" t="str">
        <f>Résultats!E111</f>
        <v/>
      </c>
      <c r="E110" s="346" t="str">
        <f>Résultats!F111</f>
        <v xml:space="preserve">Dans chaque page web, chaque contenu cryptique (art ASCII, émoticône, syntaxe cryptique) a-t-il une alternative ?</v>
      </c>
      <c r="F110" s="345" t="s">
        <v>10</v>
      </c>
      <c r="G110" s="345"/>
      <c r="H110" s="97"/>
      <c r="I110" s="97"/>
      <c r="J110" s="97"/>
      <c r="K110" s="97"/>
      <c r="L110" s="97"/>
      <c r="M110" s="308"/>
      <c r="N110" s="308"/>
      <c r="O110" s="308"/>
      <c r="P110" s="308"/>
      <c r="Q110" s="308"/>
      <c r="R110" s="308"/>
      <c r="S110" s="308"/>
      <c r="T110" s="308"/>
      <c r="U110" s="308"/>
    </row>
    <row r="111" ht="62.25" hidden="1" customHeight="1">
      <c r="A111" s="36"/>
      <c r="B111" s="344" t="str">
        <f>Résultats!B112</f>
        <v>13.6</v>
      </c>
      <c r="C111" s="345" t="str">
        <f>Résultats!C112</f>
        <v>A</v>
      </c>
      <c r="D111" s="345" t="str">
        <f>Résultats!E112</f>
        <v/>
      </c>
      <c r="E111" s="346" t="str">
        <f>Résultats!F112</f>
        <v xml:space="preserve">Dans chaque page web, pour chaque contenu cryptique (art ASCII, émoticône, syntaxe cryptique) ayant une alternative, cette alternative est-elle pertinente ?</v>
      </c>
      <c r="F111" s="345" t="s">
        <v>10</v>
      </c>
      <c r="G111" s="345"/>
      <c r="H111" s="97"/>
      <c r="I111" s="97"/>
      <c r="J111" s="97"/>
      <c r="K111" s="97"/>
      <c r="L111" s="97"/>
      <c r="M111" s="308"/>
      <c r="N111" s="308"/>
      <c r="O111" s="308"/>
      <c r="P111" s="308"/>
      <c r="Q111" s="308"/>
      <c r="R111" s="308"/>
      <c r="S111" s="308"/>
      <c r="T111" s="308"/>
      <c r="U111" s="308"/>
    </row>
    <row r="112" ht="62.25" hidden="1" customHeight="1">
      <c r="A112" s="36"/>
      <c r="B112" s="344" t="str">
        <f>Résultats!B113</f>
        <v>13.7</v>
      </c>
      <c r="C112" s="345" t="str">
        <f>Résultats!C113</f>
        <v>A</v>
      </c>
      <c r="D112" s="345" t="str">
        <f>Résultats!E113</f>
        <v/>
      </c>
      <c r="E112" s="346" t="str">
        <f>Résultats!F113</f>
        <v xml:space="preserve">Dans chaque page web, les changements brusques de luminosité ou les effets de flash sont-ils correctement utilisés ?</v>
      </c>
      <c r="F112" s="345" t="s">
        <v>10</v>
      </c>
      <c r="G112" s="345"/>
      <c r="H112" s="97"/>
      <c r="I112" s="97"/>
      <c r="J112" s="97"/>
      <c r="K112" s="97"/>
      <c r="L112" s="97"/>
      <c r="M112" s="308"/>
      <c r="N112" s="308"/>
      <c r="O112" s="308"/>
      <c r="P112" s="308"/>
      <c r="Q112" s="308"/>
      <c r="R112" s="308"/>
      <c r="S112" s="308"/>
      <c r="T112" s="308"/>
      <c r="U112" s="308"/>
    </row>
    <row r="113" ht="62.25" hidden="1" customHeight="1">
      <c r="A113" s="36"/>
      <c r="B113" s="344" t="str">
        <f>Résultats!B114</f>
        <v>13.8</v>
      </c>
      <c r="C113" s="345" t="str">
        <f>Résultats!C114</f>
        <v>A</v>
      </c>
      <c r="D113" s="345" t="str">
        <f>Résultats!E114</f>
        <v/>
      </c>
      <c r="E113" s="346" t="str">
        <f>Résultats!F114</f>
        <v xml:space="preserve">Dans chaque page web, chaque contenu en mouvement ou clignotant est-il contrôlable par l’utilisateur ?</v>
      </c>
      <c r="F113" s="345" t="s">
        <v>10</v>
      </c>
      <c r="G113" s="345"/>
      <c r="H113" s="97"/>
      <c r="I113" s="97"/>
      <c r="J113" s="97"/>
      <c r="K113" s="97"/>
      <c r="L113" s="97"/>
      <c r="M113" s="308"/>
      <c r="N113" s="308"/>
      <c r="O113" s="308"/>
      <c r="P113" s="308"/>
      <c r="Q113" s="308"/>
      <c r="R113" s="308"/>
      <c r="S113" s="308"/>
      <c r="T113" s="308"/>
      <c r="U113" s="308"/>
    </row>
    <row r="114" ht="62.25" hidden="1" customHeight="1">
      <c r="A114" s="36"/>
      <c r="B114" s="344" t="str">
        <f>Résultats!B115</f>
        <v>13.9</v>
      </c>
      <c r="C114" s="345" t="str">
        <f>Résultats!C115</f>
        <v>AA</v>
      </c>
      <c r="D114" s="345" t="str">
        <f>Résultats!E115</f>
        <v/>
      </c>
      <c r="E114" s="346" t="str">
        <f>Résultats!F115</f>
        <v xml:space="preserve">Dans chaque page web, le contenu proposé est-il consultable quelle que soit l’orientation de l’écran (portrait ou paysage) (hors cas particuliers) ?</v>
      </c>
      <c r="F114" s="345" t="s">
        <v>7</v>
      </c>
      <c r="G114" s="345"/>
      <c r="H114" s="97"/>
      <c r="I114" s="97"/>
      <c r="J114" s="97"/>
      <c r="K114" s="97"/>
      <c r="L114" s="97"/>
      <c r="M114" s="308"/>
      <c r="N114" s="308"/>
      <c r="O114" s="308"/>
      <c r="P114" s="308"/>
      <c r="Q114" s="308"/>
      <c r="R114" s="308"/>
      <c r="S114" s="308"/>
      <c r="T114" s="308"/>
      <c r="U114" s="308"/>
    </row>
    <row r="115" ht="62.25" hidden="1" customHeight="1">
      <c r="A115" s="36"/>
      <c r="B115" s="344" t="str">
        <f>Résultats!B116</f>
        <v>13.10</v>
      </c>
      <c r="C115" s="345" t="str">
        <f>Résultats!C116</f>
        <v>A</v>
      </c>
      <c r="D115" s="345" t="str">
        <f>Résultats!E116</f>
        <v/>
      </c>
      <c r="E115" s="346" t="str">
        <f>Résultats!F116</f>
        <v xml:space="preserve">Dans chaque page web, les fonctionnalités utilisables ou disponibles au moyen d’un geste complexe peuvent-elles être également disponibles au moyen d’un geste simple (hors cas particuliers) ?</v>
      </c>
      <c r="F115" s="345" t="s">
        <v>10</v>
      </c>
      <c r="G115" s="345"/>
      <c r="H115" s="97"/>
      <c r="I115" s="97"/>
      <c r="J115" s="97"/>
      <c r="K115" s="97"/>
      <c r="L115" s="97"/>
      <c r="M115" s="78"/>
      <c r="N115" s="78"/>
      <c r="O115" s="78"/>
      <c r="P115" s="78"/>
      <c r="Q115" s="78"/>
      <c r="R115" s="78"/>
      <c r="S115" s="78"/>
      <c r="T115" s="78"/>
      <c r="U115" s="78"/>
    </row>
    <row r="116" ht="59.25" hidden="1" customHeight="1">
      <c r="A116" s="36"/>
      <c r="B116" s="344" t="str">
        <f>Résultats!B117</f>
        <v>13.11</v>
      </c>
      <c r="C116" s="345" t="str">
        <f>Résultats!C117</f>
        <v>A</v>
      </c>
      <c r="D116" s="345" t="str">
        <f>Résultats!E117</f>
        <v/>
      </c>
      <c r="E116" s="346" t="str">
        <f>Résultats!F117</f>
        <v xml:space="preserve">Dans chaque page web, les actions déclenchées au moyen d’un dispositif de pointage sur un point unique de l’écran peuvent-elles faire l’objet d’une annulation (hors cas particuliers) ?</v>
      </c>
      <c r="F116" s="345" t="s">
        <v>10</v>
      </c>
      <c r="G116" s="345"/>
      <c r="H116" s="97"/>
      <c r="I116" s="97"/>
      <c r="J116" s="97"/>
      <c r="K116" s="97"/>
      <c r="L116" s="97"/>
      <c r="M116" s="308"/>
      <c r="N116" s="308"/>
      <c r="O116" s="308"/>
      <c r="P116" s="308"/>
      <c r="Q116" s="308"/>
      <c r="R116" s="308"/>
      <c r="S116" s="308"/>
      <c r="T116" s="308"/>
      <c r="U116" s="308"/>
    </row>
    <row r="117" hidden="1">
      <c r="A117" s="46"/>
      <c r="B117" s="344" t="str">
        <f>Résultats!B118</f>
        <v>13.12</v>
      </c>
      <c r="C117" s="345" t="str">
        <f>Résultats!C118</f>
        <v>A</v>
      </c>
      <c r="D117" s="345" t="str">
        <f>Résultats!E118</f>
        <v/>
      </c>
      <c r="E117" s="346" t="str">
        <f>Résultats!F118</f>
        <v xml:space="preserve">Dans chaque page web, les fonctionnalités qui impliquent un mouvement de l’appareil ou vers l’appareil peuvent-elles être satisfaites de manière alternative (hors cas particuliers) ?</v>
      </c>
      <c r="F117" s="345" t="s">
        <v>10</v>
      </c>
      <c r="G117" s="345"/>
      <c r="H117" s="97"/>
      <c r="I117" s="97"/>
      <c r="J117" s="97"/>
      <c r="K117" s="97"/>
      <c r="L117" s="97"/>
      <c r="M117" s="308"/>
      <c r="N117" s="308"/>
      <c r="O117" s="308"/>
      <c r="P117" s="308"/>
      <c r="Q117" s="308"/>
      <c r="R117" s="308"/>
      <c r="S117" s="308"/>
      <c r="T117" s="308"/>
      <c r="U117" s="308"/>
    </row>
  </sheetData>
  <autoFilter ref="$B$11:$L$117">
    <filterColumn colId="4">
      <filters>
        <filter val="nc"/>
      </filters>
    </filterColumn>
  </autoFilter>
  <mergeCells count="23">
    <mergeCell ref="C3:F3"/>
    <mergeCell ref="B4:B10"/>
    <mergeCell ref="C4:C10"/>
    <mergeCell ref="D4:D10"/>
    <mergeCell ref="G4:G10"/>
    <mergeCell ref="H4:H10"/>
    <mergeCell ref="I4:I10"/>
    <mergeCell ref="J4:J10"/>
    <mergeCell ref="K4:K10"/>
    <mergeCell ref="L4:L10"/>
    <mergeCell ref="A12:A20"/>
    <mergeCell ref="A21:A22"/>
    <mergeCell ref="A23:A25"/>
    <mergeCell ref="A26:A38"/>
    <mergeCell ref="A39:A46"/>
    <mergeCell ref="A47:A48"/>
    <mergeCell ref="A49:A53"/>
    <mergeCell ref="A54:A63"/>
    <mergeCell ref="A64:A67"/>
    <mergeCell ref="A68:A81"/>
    <mergeCell ref="A82:A94"/>
    <mergeCell ref="A95:A105"/>
    <mergeCell ref="A106:A117"/>
  </mergeCells>
  <dataValidations count="2" disablePrompts="0">
    <dataValidation sqref="H12:H117" type="list" allowBlank="1" errorStyle="stop" imeMode="noControl" operator="between" showDropDown="0" showErrorMessage="0" showInputMessage="0">
      <formula1>'Paramètres'!$A$2:$A$5</formula1>
    </dataValidation>
    <dataValidation sqref="I12:I117" type="list" allowBlank="1" errorStyle="stop" imeMode="noControl" operator="between" showDropDown="0" showErrorMessage="0" showInputMessage="0">
      <formula1>'Paramètres'!$D$2:$D$5</formula1>
    </dataValidation>
  </dataValidations>
  <hyperlinks>
    <hyperlink r:id="rId1" ref="L54"/>
    <hyperlink r:id="rId1" ref="L55"/>
  </hyperlinks>
  <printOptions headings="0" gridLines="0"/>
  <pageMargins left="0.69999999999999996" right="0.69999999999999996" top="0.75" bottom="0.75" header="0" footer="0"/>
  <pageSetup paperSize="9" scale="100" fitToWidth="1" fitToHeight="1" pageOrder="downThenOver" orientation="landscape" usePrinterDefaults="1" blackAndWhite="0" draft="0" cellComments="none" useFirstPageNumber="0" errors="displayed" horizontalDpi="600" verticalDpi="600" copies="1"/>
  <headerFooter/>
  <extLst>
    <ext xmlns:x14="http://schemas.microsoft.com/office/spreadsheetml/2009/9/main" uri="{78C0D931-6437-407d-A8EE-F0AAD7539E65}">
      <x14:conditionalFormattings>
        <x14:conditionalFormatting xmlns:xm="http://schemas.microsoft.com/office/excel/2006/main">
          <x14:cfRule type="cellIs" priority="12" operator="equal" id="{001900D6-0027-4B53-99C8-004200AB004D}">
            <xm:f>"na"</xm:f>
            <x14:dxf>
              <font/>
              <fill>
                <patternFill patternType="solid">
                  <fgColor rgb="FFFCE8B2"/>
                  <bgColor rgb="FFFCE8B2"/>
                </patternFill>
              </fill>
              <border>
                <left style="none"/>
                <right style="none"/>
                <top style="none"/>
                <bottom style="none"/>
                <diagonal style="none"/>
              </border>
            </x14:dxf>
          </x14:cfRule>
          <xm:sqref>F1:F2 C2 F4:F117</xm:sqref>
        </x14:conditionalFormatting>
        <x14:conditionalFormatting xmlns:xm="http://schemas.microsoft.com/office/excel/2006/main">
          <x14:cfRule type="cellIs" priority="11" operator="equal" id="{005B009E-0017-439E-AF6C-007F001800A4}">
            <xm:f>"nt"</xm:f>
            <x14:dxf>
              <font>
                <color indexed="65"/>
              </font>
              <fill>
                <patternFill patternType="solid">
                  <fgColor rgb="FF757575"/>
                  <bgColor rgb="FF757575"/>
                </patternFill>
              </fill>
              <border>
                <left style="none"/>
                <right style="none"/>
                <top style="none"/>
                <bottom style="none"/>
                <diagonal style="none"/>
              </border>
            </x14:dxf>
          </x14:cfRule>
          <xm:sqref>F11:F117</xm:sqref>
        </x14:conditionalFormatting>
        <x14:conditionalFormatting xmlns:xm="http://schemas.microsoft.com/office/excel/2006/main">
          <x14:cfRule type="cellIs" priority="10" operator="equal" id="{00DC0041-00CF-4605-9A68-005A008500D4}">
            <xm:f>"nc"</xm:f>
            <x14:dxf>
              <font/>
              <fill>
                <patternFill patternType="solid">
                  <fgColor rgb="FFF4C7C3"/>
                  <bgColor rgb="FFF4C7C3"/>
                </patternFill>
              </fill>
              <border>
                <left style="none"/>
                <right style="none"/>
                <top style="none"/>
                <bottom style="none"/>
                <diagonal style="none"/>
              </border>
            </x14:dxf>
          </x14:cfRule>
          <xm:sqref>F11:F117</xm:sqref>
        </x14:conditionalFormatting>
        <x14:conditionalFormatting xmlns:xm="http://schemas.microsoft.com/office/excel/2006/main">
          <x14:cfRule type="cellIs" priority="9" operator="equal" id="{00330013-0077-4EE6-B4D3-007D00210069}">
            <xm:f>"c"</xm:f>
            <x14:dxf>
              <font/>
              <fill>
                <patternFill patternType="solid">
                  <fgColor rgb="FFB7E1CD"/>
                  <bgColor rgb="FFB7E1CD"/>
                </patternFill>
              </fill>
              <border>
                <left style="none"/>
                <right style="none"/>
                <top style="none"/>
                <bottom style="none"/>
                <diagonal style="none"/>
              </border>
            </x14:dxf>
          </x14:cfRule>
          <xm:sqref>F11:F117</xm:sqref>
        </x14:conditionalFormatting>
        <x14:conditionalFormatting xmlns:xm="http://schemas.microsoft.com/office/excel/2006/main">
          <x14:cfRule type="cellIs" priority="8" operator="equal" id="{0020008F-0047-407C-9FE6-007100550022}">
            <xm:f>"NT"</xm:f>
            <x14:dxf>
              <font/>
              <fill>
                <patternFill patternType="solid">
                  <fgColor indexed="65"/>
                  <bgColor indexed="65"/>
                </patternFill>
              </fill>
              <border>
                <left style="none"/>
                <right style="none"/>
                <top style="none"/>
                <bottom style="none"/>
                <diagonal style="none"/>
              </border>
            </x14:dxf>
          </x14:cfRule>
          <xm:sqref>O4:R4</xm:sqref>
        </x14:conditionalFormatting>
        <x14:conditionalFormatting xmlns:xm="http://schemas.microsoft.com/office/excel/2006/main">
          <x14:cfRule type="cellIs" priority="7" operator="equal" id="{00FA0059-0016-4B25-BFCA-0078000E005F}">
            <xm:f>"NA"</xm:f>
            <x14:dxf>
              <font/>
              <fill>
                <patternFill patternType="solid">
                  <fgColor rgb="FFFCE8B2"/>
                  <bgColor rgb="FFFCE8B2"/>
                </patternFill>
              </fill>
              <border>
                <left style="none"/>
                <right style="none"/>
                <top style="none"/>
                <bottom style="none"/>
                <diagonal style="none"/>
              </border>
            </x14:dxf>
          </x14:cfRule>
          <xm:sqref>O4:R4</xm:sqref>
        </x14:conditionalFormatting>
        <x14:conditionalFormatting xmlns:xm="http://schemas.microsoft.com/office/excel/2006/main">
          <x14:cfRule type="cellIs" priority="6" operator="equal" id="{00EC007D-0039-4182-8592-00F700B3009B}">
            <xm:f>"NC"</xm:f>
            <x14:dxf>
              <font/>
              <fill>
                <patternFill patternType="solid">
                  <fgColor rgb="FFF4C7C3"/>
                  <bgColor rgb="FFF4C7C3"/>
                </patternFill>
              </fill>
              <border>
                <left style="none"/>
                <right style="none"/>
                <top style="none"/>
                <bottom style="none"/>
                <diagonal style="none"/>
              </border>
            </x14:dxf>
          </x14:cfRule>
          <xm:sqref>O4:R4</xm:sqref>
        </x14:conditionalFormatting>
        <x14:conditionalFormatting xmlns:xm="http://schemas.microsoft.com/office/excel/2006/main">
          <x14:cfRule type="cellIs" priority="5" operator="equal" id="{00940073-0070-4B71-B46D-005D00FA005A}">
            <xm:f>"C"</xm:f>
            <x14:dxf>
              <font/>
              <fill>
                <patternFill patternType="solid">
                  <fgColor rgb="FFB7E1CD"/>
                  <bgColor rgb="FFB7E1CD"/>
                </patternFill>
              </fill>
              <border>
                <left style="none"/>
                <right style="none"/>
                <top style="none"/>
                <bottom style="none"/>
                <diagonal style="none"/>
              </border>
            </x14:dxf>
          </x14:cfRule>
          <xm:sqref>O4:R4</xm:sqref>
        </x14:conditionalFormatting>
        <x14:conditionalFormatting xmlns:xm="http://schemas.microsoft.com/office/excel/2006/main">
          <x14:cfRule type="cellIs" priority="4" operator="equal" id="{008C0061-0099-432C-B1E1-000A00E500C5}">
            <xm:f>"d"</xm:f>
            <x14:dxf>
              <font/>
              <fill>
                <patternFill patternType="solid">
                  <fgColor rgb="FFFFD966"/>
                  <bgColor rgb="FFFFD966"/>
                </patternFill>
              </fill>
              <border>
                <left style="none"/>
                <right style="none"/>
                <top style="none"/>
                <bottom style="none"/>
                <diagonal style="none"/>
              </border>
            </x14:dxf>
          </x14:cfRule>
          <xm:sqref>G12:G117</xm:sqref>
        </x14:conditionalFormatting>
        <x14:conditionalFormatting xmlns:xm="http://schemas.microsoft.com/office/excel/2006/main">
          <x14:cfRule type="cellIs" priority="4" operator="equal" id="{008B00C7-00E3-4EF0-A7FC-008A00D900A8}">
            <xm:f>"na"</xm:f>
            <x14:dxf>
              <font/>
              <fill>
                <patternFill patternType="solid">
                  <fgColor rgb="FFFCE8B2"/>
                  <bgColor rgb="FFFCE8B2"/>
                </patternFill>
              </fill>
              <border>
                <left style="none"/>
                <right style="none"/>
                <top style="none"/>
                <bottom style="none"/>
                <diagonal style="none"/>
              </border>
            </x14:dxf>
          </x14:cfRule>
          <xm:sqref>F25</xm:sqref>
        </x14:conditionalFormatting>
        <x14:conditionalFormatting xmlns:xm="http://schemas.microsoft.com/office/excel/2006/main">
          <x14:cfRule type="cellIs" priority="3" operator="equal" id="{00520004-00A9-4EF8-8BB9-002C00BF0096}">
            <xm:f>"NT"</xm:f>
            <x14:dxf>
              <font>
                <color indexed="65"/>
              </font>
              <fill>
                <patternFill patternType="solid">
                  <fgColor rgb="FF757575"/>
                  <bgColor rgb="FF757575"/>
                </patternFill>
              </fill>
              <border>
                <left style="none"/>
                <right style="none"/>
                <top style="none"/>
                <bottom style="none"/>
                <diagonal style="none"/>
              </border>
            </x14:dxf>
          </x14:cfRule>
          <xm:sqref>O4:R4</xm:sqref>
        </x14:conditionalFormatting>
        <x14:conditionalFormatting xmlns:xm="http://schemas.microsoft.com/office/excel/2006/main">
          <x14:cfRule type="cellIs" priority="3" operator="equal" id="{009800A9-0006-46D2-909D-0093006200A3}">
            <xm:f>"nt"</xm:f>
            <x14:dxf>
              <font>
                <color indexed="65"/>
              </font>
              <fill>
                <patternFill patternType="solid">
                  <fgColor rgb="FF757575"/>
                  <bgColor rgb="FF757575"/>
                </patternFill>
              </fill>
              <border>
                <left style="none"/>
                <right style="none"/>
                <top style="none"/>
                <bottom style="none"/>
                <diagonal style="none"/>
              </border>
            </x14:dxf>
          </x14:cfRule>
          <xm:sqref>F25</xm:sqref>
        </x14:conditionalFormatting>
        <x14:conditionalFormatting xmlns:xm="http://schemas.microsoft.com/office/excel/2006/main">
          <x14:cfRule type="cellIs" priority="2" operator="equal" id="{00F400A4-003B-404C-8859-00D900B300EB}">
            <xm:f>"x"</xm:f>
            <x14:dxf>
              <font>
                <color theme="1"/>
              </font>
              <fill>
                <patternFill patternType="solid">
                  <fgColor theme="8"/>
                  <bgColor theme="8"/>
                </patternFill>
              </fill>
              <border>
                <left style="none"/>
                <right style="none"/>
                <top style="none"/>
                <bottom style="none"/>
                <diagonal style="none"/>
              </border>
            </x14:dxf>
          </x14:cfRule>
          <xm:sqref>D12:D117</xm:sqref>
        </x14:conditionalFormatting>
        <x14:conditionalFormatting xmlns:xm="http://schemas.microsoft.com/office/excel/2006/main">
          <x14:cfRule type="cellIs" priority="2" operator="equal" id="{00A70090-0089-4E11-869C-00C2002E0014}">
            <xm:f>"nc"</xm:f>
            <x14:dxf>
              <font/>
              <fill>
                <patternFill patternType="solid">
                  <fgColor rgb="FFF4C7C3"/>
                  <bgColor rgb="FFF4C7C3"/>
                </patternFill>
              </fill>
              <border>
                <left style="none"/>
                <right style="none"/>
                <top style="none"/>
                <bottom style="none"/>
                <diagonal style="none"/>
              </border>
            </x14:dxf>
          </x14:cfRule>
          <xm:sqref>F25</xm:sqref>
        </x14:conditionalFormatting>
        <x14:conditionalFormatting xmlns:xm="http://schemas.microsoft.com/office/excel/2006/main">
          <x14:cfRule type="cellIs" priority="1" operator="equal" id="{00090093-00C4-4266-B3E5-00BF00BC0048}">
            <xm:f>"x"</xm:f>
            <x14:dxf>
              <font>
                <color theme="0"/>
              </font>
              <fill>
                <patternFill patternType="solid">
                  <fgColor rgb="FF007891"/>
                  <bgColor rgb="FF007891"/>
                </patternFill>
              </fill>
              <border>
                <left style="none"/>
                <right style="none"/>
                <top style="none"/>
                <bottom style="none"/>
                <diagonal style="none"/>
              </border>
            </x14:dxf>
          </x14:cfRule>
          <xm:sqref>D12:D117</xm:sqref>
        </x14:conditionalFormatting>
        <x14:conditionalFormatting xmlns:xm="http://schemas.microsoft.com/office/excel/2006/main">
          <x14:cfRule type="cellIs" priority="1" operator="equal" id="{00180090-00C7-4B2C-B348-001E00260026}">
            <xm:f>"c"</xm:f>
            <x14:dxf>
              <font/>
              <fill>
                <patternFill patternType="solid">
                  <fgColor rgb="FFB7E1CD"/>
                  <bgColor rgb="FFB7E1CD"/>
                </patternFill>
              </fill>
              <border>
                <left style="none"/>
                <right style="none"/>
                <top style="none"/>
                <bottom style="none"/>
                <diagonal style="none"/>
              </border>
            </x14:dxf>
          </x14:cfRule>
          <xm:sqref>F25</xm:sqref>
        </x14:conditionalFormatting>
      </x14:conditionalFormattings>
    </ext>
    <ext xmlns:x14="http://schemas.microsoft.com/office/spreadsheetml/2009/9/main" uri="{CCE6A557-97BC-4b89-ADB6-D9C93CAAB3DF}">
      <x14:dataValidations xmlns:xm="http://schemas.microsoft.com/office/excel/2006/main" count="4" disablePrompts="0">
        <x14:dataValidation xr:uid="{00B900BB-00D4-4FA5-8A61-0030006A007A}" type="list" allowBlank="1" errorStyle="stop" imeMode="noControl" operator="between" showDropDown="0" showErrorMessage="1" showInputMessage="0">
          <x14:formula1>
            <xm:f>"nt,na,c"</xm:f>
          </x14:formula1>
          <xm:sqref>F54:F55</xm:sqref>
        </x14:dataValidation>
        <x14:dataValidation xr:uid="{004F00BA-004E-4207-8E1D-00BE007D0002}" type="list" allowBlank="1" errorStyle="stop" imeMode="noControl" operator="between" showDropDown="0" showErrorMessage="1" showInputMessage="0">
          <x14:formula1>
            <xm:f>"nt,na,c,nc"</xm:f>
          </x14:formula1>
          <xm:sqref>F12:F24 F26:F53 F56:F117</xm:sqref>
        </x14:dataValidation>
        <x14:dataValidation xr:uid="{0063007A-0023-453D-B1DF-00900079000A}" type="list" allowBlank="1" errorStyle="stop" imeMode="noControl" operator="between" showDropDown="0" showErrorMessage="0" showInputMessage="0">
          <x14:formula1>
            <xm:f>"d"</xm:f>
          </x14:formula1>
          <xm:sqref>G12:G117</xm:sqref>
        </x14:dataValidation>
        <x14:dataValidation xr:uid="{00DA008D-00EC-4160-9AAA-005C00980049}" type="list" allowBlank="1" errorStyle="stop" imeMode="noControl" operator="between" showDropDown="0" showErrorMessage="1" showInputMessage="0">
          <x14:formula1>
            <xm:f>"nt,na,c,nc"</xm:f>
          </x14:formula1>
          <xm:sqref>F25</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666666"/>
    <outlinePr applyStyles="0" summaryBelow="0" summaryRight="0" showOutlineSymbols="1"/>
    <pageSetUpPr autoPageBreaks="1" fitToPage="0"/>
  </sheetPr>
  <sheetViews>
    <sheetView showGridLines="0" zoomScale="100" workbookViewId="0">
      <pane xSplit="6" ySplit="11" topLeftCell="G12" activePane="bottomRight" state="frozen"/>
      <selection activeCell="G12" activeCellId="0" sqref="G12"/>
    </sheetView>
  </sheetViews>
  <sheetFormatPr defaultColWidth="14.43" defaultRowHeight="15" customHeight="1"/>
  <cols>
    <col customWidth="1" min="1" max="1" width="9"/>
    <col customWidth="1" min="2" max="2" width="7.29"/>
    <col customWidth="1" min="3" max="3" width="4"/>
    <col customWidth="1" min="4" max="4" width="3.4300000000000002"/>
    <col customWidth="1" min="5" max="5" width="50.859999999999999"/>
    <col customWidth="1" min="6" max="6" width="10.710000000000001"/>
    <col customWidth="1" min="7" max="7" width="5.4299999999999997"/>
    <col customWidth="1" min="8" max="8" width="9"/>
    <col customWidth="1" min="9" max="9" width="14.859999999999999"/>
    <col customWidth="1" min="10" max="10" width="43.57"/>
    <col customWidth="1" min="11" max="11" width="40.859999999999999"/>
    <col customWidth="1" min="12" max="12" width="46.289999999999999"/>
    <col customWidth="1" min="13" max="13" width="4"/>
    <col customWidth="1" min="14" max="14" width="19"/>
    <col customWidth="1" min="15" max="17" width="4.1399999999999997"/>
    <col customWidth="1" min="18" max="18" width="5.1399999999999997"/>
    <col customWidth="1" min="19" max="19" width="16.43"/>
    <col customWidth="1" min="20" max="20" width="15.43"/>
    <col customWidth="1" min="21" max="21" width="13.859999999999999"/>
  </cols>
  <sheetData>
    <row r="1" ht="0.75" customHeight="1">
      <c r="A1" s="310"/>
      <c r="B1" s="308"/>
      <c r="C1" s="308"/>
      <c r="D1" s="308"/>
      <c r="E1" s="308"/>
      <c r="F1" s="308"/>
      <c r="G1" s="308"/>
      <c r="H1" s="308"/>
      <c r="I1" s="308"/>
      <c r="J1" s="308"/>
      <c r="K1" s="308"/>
      <c r="L1" s="308"/>
      <c r="M1" s="308"/>
      <c r="N1" s="308"/>
      <c r="O1" s="308"/>
      <c r="P1" s="308"/>
      <c r="Q1" s="308"/>
      <c r="R1" s="308"/>
      <c r="S1" s="308"/>
      <c r="T1" s="308"/>
      <c r="U1" s="308"/>
    </row>
    <row r="2" ht="16.800000000000001">
      <c r="A2" s="310"/>
      <c r="B2" s="311" t="str">
        <f>F4</f>
        <v>P03</v>
      </c>
      <c r="C2" s="312" t="str">
        <f>Echantillon!C15</f>
        <v xml:space="preserve">Mentions légales</v>
      </c>
      <c r="D2" s="313"/>
      <c r="E2" s="313"/>
      <c r="F2" s="314"/>
      <c r="G2" s="315"/>
      <c r="H2" s="315"/>
      <c r="I2" s="315"/>
      <c r="J2" s="315"/>
      <c r="K2" s="316"/>
      <c r="L2" s="316"/>
      <c r="M2" s="317"/>
      <c r="N2" s="317"/>
      <c r="O2" s="308"/>
      <c r="P2" s="308"/>
      <c r="Q2" s="308"/>
      <c r="R2" s="308"/>
      <c r="S2" s="308"/>
      <c r="T2" s="308"/>
      <c r="U2" s="308"/>
    </row>
    <row r="3" ht="18.75" customHeight="1">
      <c r="A3" s="310"/>
      <c r="B3" s="311" t="s">
        <v>481</v>
      </c>
      <c r="C3" s="318" t="str">
        <f>Echantillon!D15</f>
        <v>https://portail-larochelle.test.entrouvert.org/liens-footer/mentions-legales/</v>
      </c>
      <c r="G3" s="315"/>
      <c r="H3" s="315"/>
      <c r="I3" s="315"/>
      <c r="J3" s="315"/>
      <c r="K3" s="315"/>
      <c r="L3" s="315"/>
      <c r="M3" s="308"/>
      <c r="N3" s="308"/>
      <c r="O3" s="308"/>
      <c r="P3" s="308"/>
      <c r="Q3" s="308"/>
      <c r="R3" s="308"/>
      <c r="S3" s="308"/>
      <c r="T3" s="308"/>
      <c r="U3" s="308"/>
    </row>
    <row r="4" ht="13.5" customHeight="1">
      <c r="A4" s="310"/>
      <c r="B4" s="319" t="s">
        <v>141</v>
      </c>
      <c r="C4" s="320" t="s">
        <v>482</v>
      </c>
      <c r="D4" s="320" t="s">
        <v>144</v>
      </c>
      <c r="E4" s="321" t="s">
        <v>145</v>
      </c>
      <c r="F4" s="321" t="str">
        <f>Echantillon!B15</f>
        <v>P03</v>
      </c>
      <c r="G4" s="320" t="s">
        <v>483</v>
      </c>
      <c r="H4" s="319" t="s">
        <v>82</v>
      </c>
      <c r="I4" s="319" t="s">
        <v>80</v>
      </c>
      <c r="J4" s="319" t="s">
        <v>484</v>
      </c>
      <c r="K4" s="319" t="s">
        <v>485</v>
      </c>
      <c r="L4" s="319" t="s">
        <v>146</v>
      </c>
      <c r="M4" s="322"/>
      <c r="N4" s="323"/>
      <c r="O4" s="324" t="s">
        <v>434</v>
      </c>
      <c r="P4" s="325" t="s">
        <v>435</v>
      </c>
      <c r="Q4" s="325" t="s">
        <v>441</v>
      </c>
      <c r="R4" s="326" t="s">
        <v>437</v>
      </c>
      <c r="S4" s="327" t="s">
        <v>486</v>
      </c>
      <c r="T4" s="328" t="s">
        <v>487</v>
      </c>
      <c r="U4" s="329" t="s">
        <v>154</v>
      </c>
    </row>
    <row r="5" ht="13.5" customHeight="1">
      <c r="A5" s="310"/>
      <c r="B5" s="36"/>
      <c r="C5" s="36"/>
      <c r="D5" s="36"/>
      <c r="E5" s="321" t="s">
        <v>147</v>
      </c>
      <c r="F5" s="321">
        <f>COUNTIF($F$12:$F$117,"c")</f>
        <v>34</v>
      </c>
      <c r="G5" s="36"/>
      <c r="H5" s="36"/>
      <c r="I5" s="36"/>
      <c r="J5" s="36"/>
      <c r="K5" s="36"/>
      <c r="L5" s="36"/>
      <c r="M5" s="308"/>
      <c r="N5" s="330" t="s">
        <v>8</v>
      </c>
      <c r="O5" s="331">
        <f>COUNTIFS($C$12:$C$117,"A",$F$12:$F$117,"c")</f>
        <v>26</v>
      </c>
      <c r="P5" s="331">
        <f>COUNTIFS($C$12:$C$117,"A",$F$12:$F$117,"nc")</f>
        <v>0</v>
      </c>
      <c r="Q5" s="331">
        <f>COUNTIFS($C$12:$C$117,"A",$F$12:$F$117,"na")</f>
        <v>56</v>
      </c>
      <c r="R5" s="331">
        <f>COUNTIFS($C$12:$C$117,"A",$F$12:$F$117,"nt")</f>
        <v>0</v>
      </c>
      <c r="S5" s="332">
        <f t="shared" ref="S5:S7" si="280">O5+P5</f>
        <v>26</v>
      </c>
      <c r="T5" s="333">
        <f t="shared" ref="T5:T7" si="281">IF(S5&gt;0,O5/S5,"-")</f>
        <v>1</v>
      </c>
      <c r="U5" s="334">
        <f>T5</f>
        <v>1</v>
      </c>
    </row>
    <row r="6" ht="13.5" customHeight="1">
      <c r="A6" s="310"/>
      <c r="B6" s="36"/>
      <c r="C6" s="36"/>
      <c r="D6" s="36"/>
      <c r="E6" s="321" t="s">
        <v>148</v>
      </c>
      <c r="F6" s="321">
        <f>COUNTIF(F12:F117,"nc")</f>
        <v>0</v>
      </c>
      <c r="G6" s="36"/>
      <c r="H6" s="36"/>
      <c r="I6" s="36"/>
      <c r="J6" s="36"/>
      <c r="K6" s="36"/>
      <c r="L6" s="36"/>
      <c r="M6" s="308"/>
      <c r="N6" s="330" t="s">
        <v>15</v>
      </c>
      <c r="O6" s="331">
        <f>COUNTIFS($C$12:$C$117,"AA",$F$12:$F$117,"c")</f>
        <v>8</v>
      </c>
      <c r="P6" s="331">
        <f>COUNTIFS($C$12:$C$117,"AA",$F$12:$F$117,"nc")</f>
        <v>0</v>
      </c>
      <c r="Q6" s="331">
        <f>COUNTIFS($C$12:$C$117,"AA",$F$12:$F$117,"na")</f>
        <v>16</v>
      </c>
      <c r="R6" s="331">
        <f>COUNTIFS($C$12:$C$117,"AA",$F$12:$F$117,"nt")</f>
        <v>0</v>
      </c>
      <c r="S6" s="332">
        <f t="shared" si="280"/>
        <v>8</v>
      </c>
      <c r="T6" s="333">
        <f t="shared" si="281"/>
        <v>1</v>
      </c>
      <c r="U6" s="335">
        <f>IF(S6&gt;0,SUM(O5:O6)/SUM(S5:S6),"-")</f>
        <v>1</v>
      </c>
    </row>
    <row r="7" ht="13.5" customHeight="1">
      <c r="A7" s="310"/>
      <c r="B7" s="36"/>
      <c r="C7" s="36"/>
      <c r="D7" s="36"/>
      <c r="E7" s="321" t="s">
        <v>488</v>
      </c>
      <c r="F7" s="321">
        <f>COUNTIF(F12:F117,"na")</f>
        <v>72</v>
      </c>
      <c r="G7" s="36"/>
      <c r="H7" s="36"/>
      <c r="I7" s="36"/>
      <c r="J7" s="36"/>
      <c r="K7" s="36"/>
      <c r="L7" s="36"/>
      <c r="M7" s="308"/>
      <c r="N7" s="330" t="s">
        <v>17</v>
      </c>
      <c r="O7" s="336">
        <f>COUNTIFS($C$12:$C$117,"AAA",$F$12:$F$117,"c")</f>
        <v>0</v>
      </c>
      <c r="P7" s="336">
        <f>COUNTIFS($C$12:$C$117,"AAA",$F$12:$F$117,"nc")</f>
        <v>0</v>
      </c>
      <c r="Q7" s="336">
        <f>COUNTIFS($C$12:$C$117,"AAA",$F$12:$F$117,"na")</f>
        <v>0</v>
      </c>
      <c r="R7" s="336">
        <f>COUNTIFS($C$12:$C$117,"AAA",$F$12:$F$117,"nt")</f>
        <v>0</v>
      </c>
      <c r="S7" s="332">
        <f t="shared" si="280"/>
        <v>0</v>
      </c>
      <c r="T7" s="333" t="str">
        <f t="shared" si="281"/>
        <v>-</v>
      </c>
      <c r="U7" s="334" t="str">
        <f>IF(S7&gt;0,SUM(O5:O7)/SUM(S5:S7),"-")</f>
        <v>-</v>
      </c>
    </row>
    <row r="8" ht="13.5" customHeight="1">
      <c r="A8" s="310"/>
      <c r="B8" s="36"/>
      <c r="C8" s="36"/>
      <c r="D8" s="36"/>
      <c r="E8" s="321" t="s">
        <v>150</v>
      </c>
      <c r="F8" s="321">
        <f>COUNTIF(F12:F117,"nt")</f>
        <v>0</v>
      </c>
      <c r="G8" s="36"/>
      <c r="H8" s="36"/>
      <c r="I8" s="36"/>
      <c r="J8" s="36"/>
      <c r="K8" s="36"/>
      <c r="L8" s="36"/>
      <c r="M8" s="308"/>
      <c r="N8" s="337" t="s">
        <v>489</v>
      </c>
      <c r="O8" s="338">
        <f t="shared" ref="O8:S8" si="282">SUM(O5:O7)</f>
        <v>34</v>
      </c>
      <c r="P8" s="338">
        <f t="shared" si="282"/>
        <v>0</v>
      </c>
      <c r="Q8" s="338">
        <f t="shared" si="282"/>
        <v>72</v>
      </c>
      <c r="R8" s="338">
        <f t="shared" si="282"/>
        <v>0</v>
      </c>
      <c r="S8" s="339">
        <f t="shared" si="282"/>
        <v>34</v>
      </c>
      <c r="T8" s="333"/>
      <c r="U8" s="330"/>
    </row>
    <row r="9" ht="13.5" customHeight="1">
      <c r="A9" s="310"/>
      <c r="B9" s="36"/>
      <c r="C9" s="36"/>
      <c r="D9" s="36"/>
      <c r="E9" s="321" t="s">
        <v>465</v>
      </c>
      <c r="F9" s="340">
        <f>F5/SUM(F5:F6)</f>
        <v>1</v>
      </c>
      <c r="G9" s="36"/>
      <c r="H9" s="36"/>
      <c r="I9" s="36"/>
      <c r="J9" s="36"/>
      <c r="K9" s="36"/>
      <c r="L9" s="36"/>
      <c r="M9" s="308"/>
      <c r="N9" s="308"/>
      <c r="O9" s="308"/>
      <c r="P9" s="308"/>
      <c r="Q9" s="308"/>
      <c r="R9" s="308"/>
      <c r="S9" s="308"/>
      <c r="T9" s="308"/>
      <c r="U9" s="308"/>
    </row>
    <row r="10" ht="13.5" customHeight="1">
      <c r="A10" s="310"/>
      <c r="B10" s="46"/>
      <c r="C10" s="46"/>
      <c r="D10" s="46"/>
      <c r="E10" s="321" t="s">
        <v>466</v>
      </c>
      <c r="F10" s="340">
        <f>F6/SUM(F5:F6)</f>
        <v>0</v>
      </c>
      <c r="G10" s="46"/>
      <c r="H10" s="46"/>
      <c r="I10" s="46"/>
      <c r="J10" s="46"/>
      <c r="K10" s="46"/>
      <c r="L10" s="46"/>
      <c r="M10" s="308"/>
      <c r="N10" s="308"/>
      <c r="O10" s="308"/>
      <c r="P10" s="308"/>
      <c r="Q10" s="308"/>
      <c r="R10" s="308"/>
      <c r="S10" s="308"/>
      <c r="T10" s="308"/>
      <c r="U10" s="308"/>
    </row>
    <row r="11" ht="16.800000000000001">
      <c r="A11" s="310"/>
      <c r="B11" s="260"/>
      <c r="C11" s="260"/>
      <c r="D11" s="260"/>
      <c r="E11" s="341"/>
      <c r="F11" s="260"/>
      <c r="G11" s="260"/>
      <c r="H11" s="342"/>
      <c r="I11" s="342"/>
      <c r="J11" s="342"/>
      <c r="K11" s="342"/>
      <c r="L11" s="342"/>
      <c r="M11" s="308"/>
      <c r="N11" s="308"/>
      <c r="O11" s="308"/>
      <c r="P11" s="308"/>
      <c r="Q11" s="308"/>
      <c r="R11" s="308"/>
      <c r="S11" s="308"/>
      <c r="T11" s="308"/>
      <c r="U11" s="308"/>
    </row>
    <row r="12" ht="62.25" hidden="1" customHeight="1">
      <c r="A12" s="355" t="s">
        <v>440</v>
      </c>
      <c r="B12" s="344" t="str">
        <f>'Résultats'!B13</f>
        <v>1.1</v>
      </c>
      <c r="C12" s="345" t="str">
        <f>'Résultats'!C13</f>
        <v>A</v>
      </c>
      <c r="D12" s="345" t="str">
        <f>'Résultats'!E13</f>
        <v>x</v>
      </c>
      <c r="E12" s="346" t="str">
        <f>'Résultats'!F13</f>
        <v xml:space="preserve">Chaque image porteuse d’information a-t-elle une alternative textuelle ?</v>
      </c>
      <c r="F12" s="345" t="s">
        <v>10</v>
      </c>
      <c r="G12" s="345"/>
      <c r="H12" s="97"/>
      <c r="I12" s="97"/>
      <c r="J12" s="97"/>
      <c r="K12" s="97"/>
      <c r="L12" s="97"/>
      <c r="M12" s="308"/>
      <c r="N12" s="308"/>
      <c r="O12" s="308"/>
      <c r="P12" s="308"/>
      <c r="Q12" s="308"/>
      <c r="R12" s="308"/>
      <c r="S12" s="308"/>
      <c r="T12" s="308"/>
      <c r="U12" s="308"/>
    </row>
    <row r="13" ht="62.25" hidden="1" customHeight="1">
      <c r="A13" s="36"/>
      <c r="B13" s="344" t="str">
        <f>Résultats!B14</f>
        <v>1.2</v>
      </c>
      <c r="C13" s="345" t="str">
        <f>Résultats!C14</f>
        <v>A</v>
      </c>
      <c r="D13" s="345" t="str">
        <f>Résultats!E14</f>
        <v/>
      </c>
      <c r="E13" s="346" t="str">
        <f>Résultats!F14</f>
        <v xml:space="preserve">Chaque image de décoration est-elle correctement ignorée par les technologies d’assistance ?</v>
      </c>
      <c r="F13" s="345" t="s">
        <v>7</v>
      </c>
      <c r="G13" s="345"/>
      <c r="H13" s="97"/>
      <c r="I13" s="97"/>
      <c r="J13" s="97"/>
      <c r="K13" s="97"/>
      <c r="L13" s="97"/>
      <c r="M13" s="308"/>
      <c r="N13" s="308"/>
      <c r="O13" s="308"/>
      <c r="P13" s="308"/>
      <c r="Q13" s="308"/>
      <c r="R13" s="308"/>
      <c r="S13" s="308"/>
      <c r="T13" s="308"/>
      <c r="U13" s="308"/>
    </row>
    <row r="14" ht="62.25" hidden="1" customHeight="1">
      <c r="A14" s="36"/>
      <c r="B14" s="344" t="str">
        <f>Résultats!B15</f>
        <v>1.3</v>
      </c>
      <c r="C14" s="345" t="str">
        <f>Résultats!C15</f>
        <v>A</v>
      </c>
      <c r="D14" s="345" t="str">
        <f>Résultats!E15</f>
        <v/>
      </c>
      <c r="E14" s="346" t="str">
        <f>Résultats!F15</f>
        <v xml:space="preserve">Pour chaque image porteuse d’information ayant une alternative textuelle, cette alternative est-elle pertinente (hors cas particuliers) ?</v>
      </c>
      <c r="F14" s="345" t="s">
        <v>10</v>
      </c>
      <c r="G14" s="345"/>
      <c r="H14" s="97"/>
      <c r="I14" s="97"/>
      <c r="J14" s="97"/>
      <c r="K14" s="97"/>
      <c r="L14" s="97"/>
      <c r="M14" s="308"/>
      <c r="N14" s="308"/>
      <c r="O14" s="308"/>
      <c r="P14" s="308"/>
      <c r="Q14" s="308"/>
      <c r="R14" s="308"/>
      <c r="S14" s="308"/>
      <c r="T14" s="308"/>
      <c r="U14" s="308"/>
    </row>
    <row r="15" ht="62.25" hidden="1" customHeight="1">
      <c r="A15" s="36"/>
      <c r="B15" s="344" t="str">
        <f>Résultats!B16</f>
        <v>1.4</v>
      </c>
      <c r="C15" s="345" t="str">
        <f>Résultats!C16</f>
        <v>A</v>
      </c>
      <c r="D15" s="345" t="str">
        <f>Résultats!E16</f>
        <v/>
      </c>
      <c r="E15" s="346" t="str">
        <f>Résultats!F16</f>
        <v xml:space="preserve">Pour chaque image utilisée comme CAPTCHA ou comme image-test, ayant une alternative textuelle, cette alternative permet-elle d’identifier la nature et la fonction de l’image ?</v>
      </c>
      <c r="F15" s="345" t="s">
        <v>10</v>
      </c>
      <c r="G15" s="345"/>
      <c r="H15" s="97"/>
      <c r="I15" s="97"/>
      <c r="J15" s="97"/>
      <c r="K15" s="97"/>
      <c r="L15" s="97"/>
      <c r="M15" s="308"/>
      <c r="N15" s="308"/>
      <c r="O15" s="308"/>
      <c r="P15" s="308"/>
      <c r="Q15" s="308"/>
      <c r="R15" s="308"/>
      <c r="S15" s="308"/>
      <c r="T15" s="308"/>
      <c r="U15" s="308"/>
    </row>
    <row r="16" ht="62.25" hidden="1" customHeight="1">
      <c r="A16" s="36"/>
      <c r="B16" s="344" t="str">
        <f>Résultats!B17</f>
        <v>1.5</v>
      </c>
      <c r="C16" s="345" t="str">
        <f>Résultats!C17</f>
        <v>A</v>
      </c>
      <c r="D16" s="345" t="str">
        <f>Résultats!E17</f>
        <v/>
      </c>
      <c r="E16" s="346" t="str">
        <f>Résultats!F17</f>
        <v xml:space="preserve">Pour chaque image utilisée comme CAPTCHA, une solution d’accès alternatif au contenu ou à la fonction du CAPTCHA est-elle présente ?</v>
      </c>
      <c r="F16" s="345" t="s">
        <v>10</v>
      </c>
      <c r="G16" s="345"/>
      <c r="H16" s="97"/>
      <c r="I16" s="97"/>
      <c r="J16" s="97"/>
      <c r="K16" s="97"/>
      <c r="L16" s="97"/>
      <c r="M16" s="308"/>
      <c r="N16" s="308"/>
      <c r="O16" s="308"/>
      <c r="P16" s="308"/>
      <c r="Q16" s="308"/>
      <c r="R16" s="308"/>
      <c r="S16" s="308"/>
      <c r="T16" s="308"/>
      <c r="U16" s="308"/>
    </row>
    <row r="17" ht="62.25" hidden="1" customHeight="1">
      <c r="A17" s="36"/>
      <c r="B17" s="344" t="str">
        <f>Résultats!B18</f>
        <v>1.6</v>
      </c>
      <c r="C17" s="345" t="str">
        <f>Résultats!C18</f>
        <v>A</v>
      </c>
      <c r="D17" s="345" t="str">
        <f>Résultats!E18</f>
        <v/>
      </c>
      <c r="E17" s="346" t="str">
        <f>Résultats!F18</f>
        <v xml:space="preserve">Chaque image porteuse d’information a-t-elle, si nécessaire, une description détaillée ?</v>
      </c>
      <c r="F17" s="345" t="s">
        <v>10</v>
      </c>
      <c r="G17" s="345"/>
      <c r="H17" s="97"/>
      <c r="I17" s="97"/>
      <c r="J17" s="97"/>
      <c r="K17" s="97"/>
      <c r="L17" s="97"/>
      <c r="M17" s="308"/>
      <c r="N17" s="308"/>
      <c r="O17" s="308"/>
      <c r="P17" s="308"/>
      <c r="Q17" s="308"/>
      <c r="R17" s="308"/>
      <c r="S17" s="308"/>
      <c r="T17" s="308"/>
      <c r="U17" s="308"/>
    </row>
    <row r="18" ht="62.25" hidden="1" customHeight="1">
      <c r="A18" s="36"/>
      <c r="B18" s="344" t="str">
        <f>Résultats!B19</f>
        <v>1.7</v>
      </c>
      <c r="C18" s="345" t="str">
        <f>Résultats!C19</f>
        <v>A</v>
      </c>
      <c r="D18" s="345" t="str">
        <f>Résultats!E19</f>
        <v/>
      </c>
      <c r="E18" s="346" t="str">
        <f>Résultats!F19</f>
        <v xml:space="preserve">Pour chaque image porteuse d’information ayant une description détaillée, cette description est-elle pertinente ?</v>
      </c>
      <c r="F18" s="345" t="s">
        <v>10</v>
      </c>
      <c r="G18" s="345"/>
      <c r="H18" s="97"/>
      <c r="I18" s="97"/>
      <c r="J18" s="97"/>
      <c r="K18" s="97"/>
      <c r="L18" s="97"/>
      <c r="M18" s="356"/>
      <c r="N18" s="356"/>
      <c r="O18" s="356"/>
      <c r="P18" s="356"/>
      <c r="Q18" s="356"/>
      <c r="R18" s="356"/>
      <c r="S18" s="356"/>
      <c r="T18" s="356"/>
      <c r="U18" s="356"/>
    </row>
    <row r="19" ht="62.25" hidden="1" customHeight="1">
      <c r="A19" s="36"/>
      <c r="B19" s="344" t="str">
        <f>Résultats!B20</f>
        <v>1.8</v>
      </c>
      <c r="C19" s="345" t="str">
        <f>Résultats!C20</f>
        <v>AA</v>
      </c>
      <c r="D19" s="345" t="str">
        <f>Résultats!E20</f>
        <v/>
      </c>
      <c r="E19" s="98" t="str">
        <f>Résultats!F20</f>
        <v xml:space="preserve">Chaque image texte porteuse d’information, en l’absence d’un mécanisme de remplacement, doit si possible être remplacée par du texte stylé. Cette règle est-elle respectée (hors cas particuliers) ?</v>
      </c>
      <c r="F19" s="345" t="s">
        <v>10</v>
      </c>
      <c r="G19" s="345"/>
      <c r="H19" s="97"/>
      <c r="I19" s="97"/>
      <c r="J19" s="97"/>
      <c r="K19" s="97"/>
      <c r="L19" s="97"/>
      <c r="M19" s="322"/>
      <c r="N19" s="322"/>
      <c r="O19" s="322"/>
      <c r="P19" s="322"/>
      <c r="Q19" s="322"/>
      <c r="R19" s="322"/>
      <c r="S19" s="357"/>
      <c r="T19" s="308"/>
      <c r="U19" s="308"/>
    </row>
    <row r="20" ht="62.25" hidden="1" customHeight="1">
      <c r="A20" s="46"/>
      <c r="B20" s="344" t="str">
        <f>Résultats!B21</f>
        <v>1.9</v>
      </c>
      <c r="C20" s="345" t="str">
        <f>Résultats!C21</f>
        <v>A</v>
      </c>
      <c r="D20" s="345" t="str">
        <f>Résultats!E21</f>
        <v/>
      </c>
      <c r="E20" s="346" t="str">
        <f>Résultats!F21</f>
        <v xml:space="preserve">Chaque légende d’image est-elle, si nécessaire, correctement reliée à l’image correspondante ?</v>
      </c>
      <c r="F20" s="345" t="s">
        <v>10</v>
      </c>
      <c r="G20" s="345"/>
      <c r="H20" s="97"/>
      <c r="I20" s="97"/>
      <c r="J20" s="97"/>
      <c r="K20" s="97"/>
      <c r="L20" s="97"/>
      <c r="M20" s="308"/>
      <c r="N20" s="308"/>
      <c r="O20" s="308"/>
      <c r="P20" s="308"/>
      <c r="Q20" s="308"/>
      <c r="R20" s="308"/>
      <c r="S20" s="308"/>
      <c r="T20" s="308"/>
      <c r="U20" s="308"/>
    </row>
    <row r="21" ht="62.25" hidden="1" customHeight="1">
      <c r="A21" s="355" t="s">
        <v>443</v>
      </c>
      <c r="B21" s="344" t="str">
        <f>Résultats!B22</f>
        <v>2.1</v>
      </c>
      <c r="C21" s="345" t="str">
        <f>Résultats!C22</f>
        <v>A</v>
      </c>
      <c r="D21" s="345" t="str">
        <f>Résultats!E22</f>
        <v/>
      </c>
      <c r="E21" s="346" t="str">
        <f>Résultats!F22</f>
        <v xml:space="preserve">Chaque cadre a-t-il un titre de cadre ?</v>
      </c>
      <c r="F21" s="345" t="s">
        <v>10</v>
      </c>
      <c r="G21" s="345"/>
      <c r="H21" s="97"/>
      <c r="I21" s="97"/>
      <c r="J21" s="97"/>
      <c r="K21" s="97"/>
      <c r="L21" s="97"/>
      <c r="M21" s="308"/>
      <c r="N21" s="308"/>
      <c r="O21" s="308"/>
      <c r="P21" s="308"/>
      <c r="Q21" s="308"/>
      <c r="R21" s="308"/>
      <c r="S21" s="308"/>
      <c r="T21" s="308"/>
      <c r="U21" s="308"/>
    </row>
    <row r="22" ht="62.25" hidden="1" customHeight="1">
      <c r="A22" s="46"/>
      <c r="B22" s="344" t="str">
        <f>Résultats!B23</f>
        <v>2.2</v>
      </c>
      <c r="C22" s="345" t="str">
        <f>Résultats!C23</f>
        <v>A</v>
      </c>
      <c r="D22" s="345" t="str">
        <f>Résultats!E23</f>
        <v/>
      </c>
      <c r="E22" s="346" t="str">
        <f>Résultats!F23</f>
        <v xml:space="preserve">Pour chaque cadre ayant un titre de cadre, ce titre de cadre est-il pertinent ?</v>
      </c>
      <c r="F22" s="345" t="s">
        <v>10</v>
      </c>
      <c r="G22" s="345"/>
      <c r="H22" s="97"/>
      <c r="I22" s="97"/>
      <c r="J22" s="97"/>
      <c r="K22" s="97"/>
      <c r="L22" s="97"/>
      <c r="M22" s="308"/>
      <c r="N22" s="308"/>
      <c r="O22" s="308"/>
      <c r="P22" s="308"/>
      <c r="Q22" s="308"/>
      <c r="R22" s="308"/>
      <c r="S22" s="308"/>
      <c r="T22" s="308"/>
      <c r="U22" s="308"/>
    </row>
    <row r="23" ht="62.25" hidden="1" customHeight="1">
      <c r="A23" s="355" t="s">
        <v>444</v>
      </c>
      <c r="B23" s="344" t="str">
        <f>Résultats!B24</f>
        <v>3.1</v>
      </c>
      <c r="C23" s="345" t="str">
        <f>Résultats!C24</f>
        <v>A</v>
      </c>
      <c r="D23" s="345" t="str">
        <f>Résultats!E24</f>
        <v>x</v>
      </c>
      <c r="E23" s="346" t="str">
        <f>Résultats!F24</f>
        <v xml:space="preserve">Dans chaque page web, l’information ne doit pas être donnée uniquement par la couleur. Cette règle est-elle respectée ?</v>
      </c>
      <c r="F23" s="345" t="s">
        <v>10</v>
      </c>
      <c r="G23" s="345"/>
      <c r="H23" s="97"/>
      <c r="I23" s="97"/>
      <c r="J23" s="97"/>
      <c r="K23" s="97"/>
      <c r="L23" s="97"/>
      <c r="M23" s="308"/>
      <c r="N23" s="308"/>
      <c r="O23" s="308"/>
      <c r="P23" s="308"/>
      <c r="Q23" s="308"/>
      <c r="R23" s="308"/>
      <c r="S23" s="308"/>
      <c r="T23" s="308"/>
      <c r="U23" s="308"/>
    </row>
    <row r="24" ht="62.25" hidden="1" customHeight="1">
      <c r="A24" s="36"/>
      <c r="B24" s="344" t="str">
        <f>Résultats!B25</f>
        <v>3.2</v>
      </c>
      <c r="C24" s="345" t="str">
        <f>Résultats!C25</f>
        <v>AA</v>
      </c>
      <c r="D24" s="345" t="str">
        <f>Résultats!E25</f>
        <v/>
      </c>
      <c r="E24" s="346" t="str">
        <f>Résultats!F25</f>
        <v xml:space="preserve">Dans chaque page web, le contraste entre la couleur du texte et la couleur de son arrière-plan est-il suffisamment élevé (hors cas particuliers) ?</v>
      </c>
      <c r="F24" s="345" t="s">
        <v>10</v>
      </c>
      <c r="G24" s="345"/>
      <c r="H24" s="97"/>
      <c r="I24" s="97"/>
      <c r="J24" s="97"/>
      <c r="K24" s="97"/>
      <c r="L24" s="97"/>
      <c r="M24" s="308"/>
      <c r="N24" s="308"/>
      <c r="O24" s="308"/>
      <c r="P24" s="308"/>
      <c r="Q24" s="308"/>
      <c r="R24" s="308"/>
      <c r="S24" s="308"/>
      <c r="T24" s="308"/>
      <c r="U24" s="308"/>
    </row>
    <row r="25" ht="62.25" customHeight="1">
      <c r="A25" s="46"/>
      <c r="B25" s="344" t="str">
        <f>Résultats!B26</f>
        <v>3.3</v>
      </c>
      <c r="C25" s="345" t="str">
        <f>Résultats!C26</f>
        <v>AA</v>
      </c>
      <c r="D25" s="345" t="str">
        <f>Résultats!E26</f>
        <v/>
      </c>
      <c r="E25" s="346" t="str">
        <f>Résultats!F26</f>
        <v xml:space="preserve">Dans chaque page web, les couleurs utilisées dans les composants d’interface ou les éléments graphiques porteurs d’informations sont-elles suffisamment contrastées (hors cas particuliers) ?</v>
      </c>
      <c r="F25" s="345" t="s">
        <v>7</v>
      </c>
      <c r="G25" s="345"/>
      <c r="H25" s="97" t="s">
        <v>471</v>
      </c>
      <c r="I25" s="97" t="s">
        <v>476</v>
      </c>
      <c r="J25" s="97" t="s">
        <v>513</v>
      </c>
      <c r="K25" s="350" t="s">
        <v>515</v>
      </c>
      <c r="L25" s="350" t="s">
        <v>492</v>
      </c>
      <c r="M25" s="308"/>
      <c r="N25" s="308"/>
      <c r="O25" s="308"/>
      <c r="P25" s="308"/>
      <c r="Q25" s="308"/>
      <c r="R25" s="308"/>
      <c r="S25" s="308"/>
      <c r="T25" s="308"/>
      <c r="U25" s="308"/>
    </row>
    <row r="26" ht="62.25" hidden="1" customHeight="1">
      <c r="A26" s="355" t="s">
        <v>445</v>
      </c>
      <c r="B26" s="344" t="str">
        <f>Résultats!B27</f>
        <v>4.1</v>
      </c>
      <c r="C26" s="345" t="str">
        <f>Résultats!C27</f>
        <v>A</v>
      </c>
      <c r="D26" s="345" t="str">
        <f>Résultats!E27</f>
        <v>x</v>
      </c>
      <c r="E26" s="346" t="str">
        <f>Résultats!F27</f>
        <v xml:space="preserve">Chaque média temporel pré-enregistré a-t-il, si nécessaire, une transcription textuelle ou une audiodescription (hors cas particuliers) ?</v>
      </c>
      <c r="F26" s="345" t="s">
        <v>10</v>
      </c>
      <c r="G26" s="345"/>
      <c r="H26" s="97"/>
      <c r="I26" s="97"/>
      <c r="J26" s="97"/>
      <c r="K26" s="97"/>
      <c r="L26" s="97"/>
      <c r="M26" s="308"/>
      <c r="N26" s="308"/>
      <c r="O26" s="308"/>
      <c r="P26" s="308"/>
      <c r="Q26" s="308"/>
      <c r="R26" s="308"/>
      <c r="S26" s="308"/>
      <c r="T26" s="308"/>
      <c r="U26" s="308"/>
    </row>
    <row r="27" ht="62.25" hidden="1" customHeight="1">
      <c r="A27" s="36"/>
      <c r="B27" s="344" t="str">
        <f>Résultats!B28</f>
        <v>4.2</v>
      </c>
      <c r="C27" s="345" t="str">
        <f>Résultats!C28</f>
        <v>A</v>
      </c>
      <c r="D27" s="345" t="str">
        <f>Résultats!E28</f>
        <v/>
      </c>
      <c r="E27" s="346" t="str">
        <f>Résultats!F28</f>
        <v xml:space="preserve">Pour chaque média temporel pré-enregistré ayant une transcription textuelle ou une audiodescription synchronisée, celles-ci sont-elles pertinentes (hors cas particuliers) ?</v>
      </c>
      <c r="F27" s="345" t="s">
        <v>10</v>
      </c>
      <c r="G27" s="345"/>
      <c r="H27" s="97"/>
      <c r="I27" s="97"/>
      <c r="J27" s="97"/>
      <c r="K27" s="97"/>
      <c r="L27" s="97"/>
      <c r="M27" s="308"/>
      <c r="N27" s="308"/>
      <c r="O27" s="308"/>
      <c r="P27" s="308"/>
      <c r="Q27" s="308"/>
      <c r="R27" s="308"/>
      <c r="S27" s="308"/>
      <c r="T27" s="308"/>
      <c r="U27" s="308"/>
    </row>
    <row r="28" ht="62.25" hidden="1" customHeight="1">
      <c r="A28" s="36"/>
      <c r="B28" s="344" t="str">
        <f>Résultats!B29</f>
        <v>4.3</v>
      </c>
      <c r="C28" s="345" t="str">
        <f>Résultats!C29</f>
        <v>A</v>
      </c>
      <c r="D28" s="345" t="str">
        <f>Résultats!E29</f>
        <v/>
      </c>
      <c r="E28" s="346" t="str">
        <f>Résultats!F29</f>
        <v xml:space="preserve">Chaque média temporel synchronisé pré-enregistré a-t-il, si nécessaire, des sous-titres synchronisés (hors cas particuliers) ?</v>
      </c>
      <c r="F28" s="345" t="s">
        <v>10</v>
      </c>
      <c r="G28" s="345"/>
      <c r="H28" s="97"/>
      <c r="I28" s="97"/>
      <c r="J28" s="97"/>
      <c r="K28" s="97"/>
      <c r="L28" s="97"/>
      <c r="M28" s="308"/>
      <c r="N28" s="308"/>
      <c r="O28" s="308"/>
      <c r="P28" s="308"/>
      <c r="Q28" s="308"/>
      <c r="R28" s="308"/>
      <c r="S28" s="308"/>
      <c r="T28" s="308"/>
      <c r="U28" s="308"/>
    </row>
    <row r="29" ht="62.25" hidden="1" customHeight="1">
      <c r="A29" s="36"/>
      <c r="B29" s="344" t="str">
        <f>Résultats!B30</f>
        <v>4.4</v>
      </c>
      <c r="C29" s="345" t="str">
        <f>Résultats!C30</f>
        <v>A</v>
      </c>
      <c r="D29" s="345" t="str">
        <f>Résultats!E30</f>
        <v/>
      </c>
      <c r="E29" s="346" t="str">
        <f>Résultats!F30</f>
        <v xml:space="preserve">Pour chaque média temporel synchronisé pré-enregistré ayant des sous-titres synchronisés, ces sous-titres sont-ils pertinents ?</v>
      </c>
      <c r="F29" s="345" t="s">
        <v>10</v>
      </c>
      <c r="G29" s="345"/>
      <c r="H29" s="97"/>
      <c r="I29" s="97"/>
      <c r="J29" s="97"/>
      <c r="K29" s="97"/>
      <c r="L29" s="97"/>
      <c r="M29" s="308"/>
      <c r="N29" s="308"/>
      <c r="O29" s="308"/>
      <c r="P29" s="308"/>
      <c r="Q29" s="308"/>
      <c r="R29" s="308"/>
      <c r="S29" s="308"/>
      <c r="T29" s="308"/>
      <c r="U29" s="308"/>
    </row>
    <row r="30" ht="62.25" hidden="1" customHeight="1">
      <c r="A30" s="36"/>
      <c r="B30" s="344" t="str">
        <f>Résultats!B31</f>
        <v>4.5</v>
      </c>
      <c r="C30" s="345" t="str">
        <f>Résultats!C31</f>
        <v>AA</v>
      </c>
      <c r="D30" s="345" t="str">
        <f>Résultats!E31</f>
        <v/>
      </c>
      <c r="E30" s="346" t="str">
        <f>Résultats!F31</f>
        <v xml:space="preserve">Chaque média temporel pré-enregistré a-t-il, si nécessaire, une audiodescription synchronisée (hors cas particuliers) ?</v>
      </c>
      <c r="F30" s="345" t="s">
        <v>10</v>
      </c>
      <c r="G30" s="345"/>
      <c r="H30" s="97"/>
      <c r="I30" s="97"/>
      <c r="J30" s="97"/>
      <c r="K30" s="97"/>
      <c r="L30" s="97"/>
      <c r="M30" s="308"/>
      <c r="N30" s="308"/>
      <c r="O30" s="308"/>
      <c r="P30" s="308"/>
      <c r="Q30" s="308"/>
      <c r="R30" s="308"/>
      <c r="S30" s="308"/>
      <c r="T30" s="308"/>
      <c r="U30" s="308"/>
    </row>
    <row r="31" ht="62.25" hidden="1" customHeight="1">
      <c r="A31" s="36"/>
      <c r="B31" s="344" t="str">
        <f>Résultats!B32</f>
        <v>4.6</v>
      </c>
      <c r="C31" s="345" t="str">
        <f>Résultats!C32</f>
        <v>AA</v>
      </c>
      <c r="D31" s="345" t="str">
        <f>Résultats!E32</f>
        <v/>
      </c>
      <c r="E31" s="346" t="str">
        <f>Résultats!F32</f>
        <v xml:space="preserve">Pour chaque média temporel pré-enregistré ayant une audiodescription synchronisée, celle-ci est-elle pertinente ?</v>
      </c>
      <c r="F31" s="345" t="s">
        <v>10</v>
      </c>
      <c r="G31" s="345"/>
      <c r="H31" s="97"/>
      <c r="I31" s="97"/>
      <c r="J31" s="97"/>
      <c r="K31" s="97"/>
      <c r="L31" s="97"/>
      <c r="M31" s="308"/>
      <c r="N31" s="308"/>
      <c r="O31" s="308"/>
      <c r="P31" s="308"/>
      <c r="Q31" s="308"/>
      <c r="R31" s="308"/>
      <c r="S31" s="308"/>
      <c r="T31" s="308"/>
      <c r="U31" s="308"/>
    </row>
    <row r="32" ht="62.25" hidden="1" customHeight="1">
      <c r="A32" s="36"/>
      <c r="B32" s="344" t="str">
        <f>Résultats!B33</f>
        <v>4.7</v>
      </c>
      <c r="C32" s="345" t="str">
        <f>Résultats!C33</f>
        <v>A</v>
      </c>
      <c r="D32" s="345" t="str">
        <f>Résultats!E33</f>
        <v/>
      </c>
      <c r="E32" s="346" t="str">
        <f>Résultats!F33</f>
        <v xml:space="preserve">Chaque média temporel est-il clairement identifiable (hors cas particuliers) ?</v>
      </c>
      <c r="F32" s="345" t="s">
        <v>10</v>
      </c>
      <c r="G32" s="345"/>
      <c r="H32" s="97"/>
      <c r="I32" s="97"/>
      <c r="J32" s="97"/>
      <c r="K32" s="97"/>
      <c r="L32" s="97"/>
      <c r="M32" s="308"/>
      <c r="N32" s="308"/>
      <c r="O32" s="308"/>
      <c r="P32" s="308"/>
      <c r="Q32" s="308"/>
      <c r="R32" s="308"/>
      <c r="S32" s="308"/>
      <c r="T32" s="308"/>
      <c r="U32" s="308"/>
    </row>
    <row r="33" ht="62.25" hidden="1" customHeight="1">
      <c r="A33" s="36"/>
      <c r="B33" s="344" t="str">
        <f>Résultats!B34</f>
        <v>4.8</v>
      </c>
      <c r="C33" s="345" t="str">
        <f>Résultats!C34</f>
        <v>A</v>
      </c>
      <c r="D33" s="345" t="str">
        <f>Résultats!E34</f>
        <v/>
      </c>
      <c r="E33" s="346" t="str">
        <f>Résultats!F34</f>
        <v xml:space="preserve">Chaque média non temporel a-t-il, si nécessaire, une alternative (hors cas particuliers) ?</v>
      </c>
      <c r="F33" s="345" t="s">
        <v>10</v>
      </c>
      <c r="G33" s="345"/>
      <c r="H33" s="97"/>
      <c r="I33" s="97"/>
      <c r="J33" s="97"/>
      <c r="K33" s="97"/>
      <c r="L33" s="97"/>
      <c r="M33" s="308"/>
      <c r="N33" s="308"/>
      <c r="O33" s="308"/>
      <c r="P33" s="308"/>
      <c r="Q33" s="308"/>
      <c r="R33" s="308"/>
      <c r="S33" s="308"/>
      <c r="T33" s="308"/>
      <c r="U33" s="308"/>
    </row>
    <row r="34" ht="62.25" hidden="1" customHeight="1">
      <c r="A34" s="36"/>
      <c r="B34" s="344" t="str">
        <f>Résultats!B35</f>
        <v>4.9</v>
      </c>
      <c r="C34" s="345" t="str">
        <f>Résultats!C35</f>
        <v>A</v>
      </c>
      <c r="D34" s="345" t="str">
        <f>Résultats!E35</f>
        <v/>
      </c>
      <c r="E34" s="346" t="str">
        <f>Résultats!F35</f>
        <v xml:space="preserve">Pour chaque média non temporel ayant une alternative, cette alternative est-elle pertinente ?</v>
      </c>
      <c r="F34" s="345" t="s">
        <v>10</v>
      </c>
      <c r="G34" s="345"/>
      <c r="H34" s="97"/>
      <c r="I34" s="97"/>
      <c r="J34" s="97"/>
      <c r="K34" s="97"/>
      <c r="L34" s="97"/>
      <c r="M34" s="308"/>
      <c r="N34" s="308"/>
      <c r="O34" s="308"/>
      <c r="P34" s="308"/>
      <c r="Q34" s="308"/>
      <c r="R34" s="308"/>
      <c r="S34" s="308"/>
      <c r="T34" s="308"/>
      <c r="U34" s="308"/>
    </row>
    <row r="35" ht="62.25" hidden="1" customHeight="1">
      <c r="A35" s="36"/>
      <c r="B35" s="344" t="str">
        <f>Résultats!B36</f>
        <v>4.10</v>
      </c>
      <c r="C35" s="345" t="str">
        <f>Résultats!C36</f>
        <v>A</v>
      </c>
      <c r="D35" s="345" t="str">
        <f>Résultats!E36</f>
        <v>x</v>
      </c>
      <c r="E35" s="346" t="str">
        <f>Résultats!F36</f>
        <v xml:space="preserve">Chaque son déclenché automatiquement est-il contrôlable par l’utilisateur ?</v>
      </c>
      <c r="F35" s="345" t="s">
        <v>10</v>
      </c>
      <c r="G35" s="345"/>
      <c r="H35" s="97"/>
      <c r="I35" s="97"/>
      <c r="J35" s="97"/>
      <c r="K35" s="97"/>
      <c r="L35" s="97"/>
      <c r="M35" s="308"/>
      <c r="N35" s="308"/>
      <c r="O35" s="308"/>
      <c r="P35" s="308"/>
      <c r="Q35" s="308"/>
      <c r="R35" s="308"/>
      <c r="S35" s="308"/>
      <c r="T35" s="308"/>
      <c r="U35" s="308"/>
    </row>
    <row r="36" ht="62.25" hidden="1" customHeight="1">
      <c r="A36" s="36"/>
      <c r="B36" s="344" t="str">
        <f>Résultats!B37</f>
        <v>4.11</v>
      </c>
      <c r="C36" s="345" t="str">
        <f>Résultats!C37</f>
        <v>A</v>
      </c>
      <c r="D36" s="345" t="str">
        <f>Résultats!E37</f>
        <v/>
      </c>
      <c r="E36" s="346" t="str">
        <f>Résultats!F37</f>
        <v xml:space="preserve">La consultation de chaque média temporel est-elle, si nécessaire, contrôlable par le clavier et tout dispositif de pointage ?</v>
      </c>
      <c r="F36" s="345" t="s">
        <v>10</v>
      </c>
      <c r="G36" s="345"/>
      <c r="H36" s="97"/>
      <c r="I36" s="97"/>
      <c r="J36" s="97"/>
      <c r="K36" s="97"/>
      <c r="L36" s="97"/>
      <c r="M36" s="308"/>
      <c r="N36" s="308"/>
      <c r="O36" s="308"/>
      <c r="P36" s="308"/>
      <c r="Q36" s="308"/>
      <c r="R36" s="308"/>
      <c r="S36" s="308"/>
      <c r="T36" s="308"/>
      <c r="U36" s="308"/>
    </row>
    <row r="37" ht="62.25" hidden="1" customHeight="1">
      <c r="A37" s="36"/>
      <c r="B37" s="344" t="str">
        <f>Résultats!B38</f>
        <v>4.12</v>
      </c>
      <c r="C37" s="345" t="str">
        <f>Résultats!C38</f>
        <v>A</v>
      </c>
      <c r="D37" s="345" t="str">
        <f>Résultats!E38</f>
        <v/>
      </c>
      <c r="E37" s="346" t="str">
        <f>Résultats!F38</f>
        <v xml:space="preserve">La consultation de chaque média non temporel est-elle contrôlable par le clavier et tout dispositif de pointage ?</v>
      </c>
      <c r="F37" s="345" t="s">
        <v>10</v>
      </c>
      <c r="G37" s="345"/>
      <c r="H37" s="97"/>
      <c r="I37" s="97"/>
      <c r="J37" s="97"/>
      <c r="K37" s="97"/>
      <c r="L37" s="97"/>
      <c r="M37" s="308"/>
      <c r="N37" s="308"/>
      <c r="O37" s="308"/>
      <c r="P37" s="308"/>
      <c r="Q37" s="308"/>
      <c r="R37" s="308"/>
      <c r="S37" s="308"/>
      <c r="T37" s="308"/>
      <c r="U37" s="308"/>
    </row>
    <row r="38" ht="62.25" hidden="1" customHeight="1">
      <c r="A38" s="46"/>
      <c r="B38" s="344" t="str">
        <f>Résultats!B39</f>
        <v>4.13</v>
      </c>
      <c r="C38" s="345" t="str">
        <f>Résultats!C39</f>
        <v>A</v>
      </c>
      <c r="D38" s="345" t="str">
        <f>Résultats!E39</f>
        <v/>
      </c>
      <c r="E38" s="346" t="str">
        <f>Résultats!F39</f>
        <v xml:space="preserve">Chaque média temporel et non temporel est-il compatible avec les technologies d’assistance (hors cas particuliers) ?</v>
      </c>
      <c r="F38" s="345" t="s">
        <v>10</v>
      </c>
      <c r="G38" s="345"/>
      <c r="H38" s="97"/>
      <c r="I38" s="97"/>
      <c r="J38" s="97"/>
      <c r="K38" s="97"/>
      <c r="L38" s="97"/>
      <c r="M38" s="308"/>
      <c r="N38" s="308"/>
      <c r="O38" s="308"/>
      <c r="P38" s="308"/>
      <c r="Q38" s="308"/>
      <c r="R38" s="308"/>
      <c r="S38" s="308"/>
      <c r="T38" s="308"/>
      <c r="U38" s="308"/>
    </row>
    <row r="39" ht="62.25" hidden="1" customHeight="1">
      <c r="A39" s="355" t="s">
        <v>450</v>
      </c>
      <c r="B39" s="344" t="str">
        <f>Résultats!B40</f>
        <v>5.1</v>
      </c>
      <c r="C39" s="345" t="str">
        <f>Résultats!C40</f>
        <v>A</v>
      </c>
      <c r="D39" s="345" t="str">
        <f>Résultats!E40</f>
        <v/>
      </c>
      <c r="E39" s="346" t="str">
        <f>Résultats!F40</f>
        <v xml:space="preserve">Chaque tableau de données complexe a-t-il un résumé ?</v>
      </c>
      <c r="F39" s="345" t="s">
        <v>10</v>
      </c>
      <c r="G39" s="345"/>
      <c r="H39" s="97"/>
      <c r="I39" s="97"/>
      <c r="J39" s="97"/>
      <c r="K39" s="97"/>
      <c r="L39" s="97"/>
      <c r="M39" s="308"/>
      <c r="N39" s="308"/>
      <c r="O39" s="308"/>
      <c r="P39" s="308"/>
      <c r="Q39" s="308"/>
      <c r="R39" s="308"/>
      <c r="S39" s="308"/>
      <c r="T39" s="308"/>
      <c r="U39" s="308"/>
    </row>
    <row r="40" ht="62.25" hidden="1" customHeight="1">
      <c r="A40" s="36"/>
      <c r="B40" s="344" t="str">
        <f>Résultats!B41</f>
        <v>5.2</v>
      </c>
      <c r="C40" s="345" t="str">
        <f>Résultats!C41</f>
        <v>A</v>
      </c>
      <c r="D40" s="345" t="str">
        <f>Résultats!E41</f>
        <v/>
      </c>
      <c r="E40" s="346" t="str">
        <f>Résultats!F41</f>
        <v xml:space="preserve">Pour chaque tableau de données complexe ayant un résumé, celui-ci est-il pertinent ?</v>
      </c>
      <c r="F40" s="345" t="s">
        <v>10</v>
      </c>
      <c r="G40" s="345"/>
      <c r="H40" s="97"/>
      <c r="I40" s="97"/>
      <c r="J40" s="97"/>
      <c r="K40" s="97"/>
      <c r="L40" s="97"/>
      <c r="M40" s="308"/>
      <c r="N40" s="308"/>
      <c r="O40" s="308"/>
      <c r="P40" s="308"/>
      <c r="Q40" s="308"/>
      <c r="R40" s="308"/>
      <c r="S40" s="308"/>
      <c r="T40" s="308"/>
      <c r="U40" s="308"/>
    </row>
    <row r="41" ht="62.25" hidden="1" customHeight="1">
      <c r="A41" s="36"/>
      <c r="B41" s="344" t="str">
        <f>Résultats!B42</f>
        <v>5.3</v>
      </c>
      <c r="C41" s="345" t="str">
        <f>Résultats!C42</f>
        <v>A</v>
      </c>
      <c r="D41" s="345" t="str">
        <f>Résultats!E42</f>
        <v>x</v>
      </c>
      <c r="E41" s="346" t="str">
        <f>Résultats!F42</f>
        <v xml:space="preserve">Pour chaque tableau de mise en forme, le contenu linéarisé reste-t-il compréhensible ?</v>
      </c>
      <c r="F41" s="345" t="s">
        <v>10</v>
      </c>
      <c r="G41" s="345"/>
      <c r="H41" s="97"/>
      <c r="I41" s="97"/>
      <c r="J41" s="97"/>
      <c r="K41" s="97"/>
      <c r="L41" s="97"/>
      <c r="M41" s="308"/>
      <c r="N41" s="308"/>
      <c r="O41" s="308"/>
      <c r="P41" s="308"/>
      <c r="Q41" s="308"/>
      <c r="R41" s="308"/>
      <c r="S41" s="308"/>
      <c r="T41" s="308"/>
      <c r="U41" s="308"/>
    </row>
    <row r="42" ht="62.25" hidden="1" customHeight="1">
      <c r="A42" s="36"/>
      <c r="B42" s="344" t="str">
        <f>Résultats!B43</f>
        <v>5.4</v>
      </c>
      <c r="C42" s="345" t="str">
        <f>Résultats!C43</f>
        <v>A</v>
      </c>
      <c r="D42" s="345" t="str">
        <f>Résultats!E43</f>
        <v/>
      </c>
      <c r="E42" s="346" t="str">
        <f>Résultats!F43</f>
        <v xml:space="preserve">Pour chaque tableau de données ayant un titre, le titre est-il correctement associé au tableau de données ?</v>
      </c>
      <c r="F42" s="345" t="s">
        <v>10</v>
      </c>
      <c r="G42" s="345"/>
      <c r="H42" s="97"/>
      <c r="I42" s="97"/>
      <c r="J42" s="97"/>
      <c r="K42" s="97"/>
      <c r="L42" s="97"/>
      <c r="M42" s="308"/>
      <c r="N42" s="308"/>
      <c r="O42" s="308"/>
      <c r="P42" s="308"/>
      <c r="Q42" s="308"/>
      <c r="R42" s="308"/>
      <c r="S42" s="308"/>
      <c r="T42" s="308"/>
      <c r="U42" s="308"/>
    </row>
    <row r="43" ht="62.25" hidden="1" customHeight="1">
      <c r="A43" s="36"/>
      <c r="B43" s="344" t="str">
        <f>Résultats!B44</f>
        <v>5.5</v>
      </c>
      <c r="C43" s="345" t="str">
        <f>Résultats!C44</f>
        <v>A</v>
      </c>
      <c r="D43" s="345" t="str">
        <f>Résultats!E44</f>
        <v/>
      </c>
      <c r="E43" s="346" t="str">
        <f>Résultats!F44</f>
        <v xml:space="preserve">Pour chaque tableau de données ayant un titre, celui-ci est-il pertinent ?</v>
      </c>
      <c r="F43" s="345" t="s">
        <v>10</v>
      </c>
      <c r="G43" s="345"/>
      <c r="H43" s="97"/>
      <c r="I43" s="97"/>
      <c r="J43" s="97"/>
      <c r="K43" s="97"/>
      <c r="L43" s="97"/>
      <c r="M43" s="308"/>
      <c r="N43" s="308"/>
      <c r="O43" s="308"/>
      <c r="P43" s="308"/>
      <c r="Q43" s="308"/>
      <c r="R43" s="308"/>
      <c r="S43" s="308"/>
      <c r="T43" s="308"/>
      <c r="U43" s="308"/>
    </row>
    <row r="44" ht="62.25" hidden="1" customHeight="1">
      <c r="A44" s="36"/>
      <c r="B44" s="344" t="str">
        <f>Résultats!B45</f>
        <v>5.6</v>
      </c>
      <c r="C44" s="345" t="str">
        <f>Résultats!C45</f>
        <v>A</v>
      </c>
      <c r="D44" s="345" t="str">
        <f>Résultats!E45</f>
        <v/>
      </c>
      <c r="E44" s="346" t="str">
        <f>Résultats!F45</f>
        <v xml:space="preserve">Pour chaque tableau de données, chaque en-tête de colonne et chaque en-tête de ligne sont-ils correctement déclarés ?</v>
      </c>
      <c r="F44" s="345" t="s">
        <v>10</v>
      </c>
      <c r="G44" s="345"/>
      <c r="H44" s="97"/>
      <c r="I44" s="97"/>
      <c r="J44" s="97"/>
      <c r="K44" s="97"/>
      <c r="L44" s="97"/>
      <c r="M44" s="308"/>
      <c r="N44" s="308"/>
      <c r="O44" s="308"/>
      <c r="P44" s="308"/>
      <c r="Q44" s="308"/>
      <c r="R44" s="308"/>
      <c r="S44" s="308"/>
      <c r="T44" s="308"/>
      <c r="U44" s="308"/>
    </row>
    <row r="45" ht="62.25" hidden="1" customHeight="1">
      <c r="A45" s="36"/>
      <c r="B45" s="344" t="str">
        <f>Résultats!B46</f>
        <v>5.7</v>
      </c>
      <c r="C45" s="345" t="str">
        <f>Résultats!C46</f>
        <v>A</v>
      </c>
      <c r="D45" s="345" t="str">
        <f>Résultats!E46</f>
        <v>x</v>
      </c>
      <c r="E45" s="346" t="str">
        <f>Résultats!F46</f>
        <v xml:space="preserve">Pour chaque tableau de données, la technique appropriée permettant d’associer chaque cellule avec ses en-têtes est-elle utilisée (hors cas particuliers) ?</v>
      </c>
      <c r="F45" s="345" t="s">
        <v>10</v>
      </c>
      <c r="G45" s="345"/>
      <c r="H45" s="97"/>
      <c r="I45" s="97"/>
      <c r="J45" s="97"/>
      <c r="K45" s="97"/>
      <c r="L45" s="97"/>
      <c r="M45" s="308"/>
      <c r="N45" s="308"/>
      <c r="O45" s="308"/>
      <c r="P45" s="308"/>
      <c r="Q45" s="308"/>
      <c r="R45" s="308"/>
      <c r="S45" s="308"/>
      <c r="T45" s="308"/>
      <c r="U45" s="308"/>
    </row>
    <row r="46" ht="62.25" hidden="1" customHeight="1">
      <c r="A46" s="46"/>
      <c r="B46" s="344" t="str">
        <f>Résultats!B47</f>
        <v>5.8</v>
      </c>
      <c r="C46" s="345" t="str">
        <f>Résultats!C47</f>
        <v>A</v>
      </c>
      <c r="D46" s="345" t="str">
        <f>Résultats!E47</f>
        <v/>
      </c>
      <c r="E46" s="346" t="str">
        <f>Résultats!F47</f>
        <v xml:space="preserve">Chaque tableau de mise en forme ne doit pas utiliser d’éléments propres aux tableaux de données. Cette règle est-elle respectée ?</v>
      </c>
      <c r="F46" s="345" t="s">
        <v>10</v>
      </c>
      <c r="G46" s="345"/>
      <c r="H46" s="97"/>
      <c r="I46" s="97"/>
      <c r="J46" s="97"/>
      <c r="K46" s="97"/>
      <c r="L46" s="97"/>
      <c r="M46" s="308"/>
      <c r="N46" s="308"/>
      <c r="O46" s="308"/>
      <c r="P46" s="308"/>
      <c r="Q46" s="308"/>
      <c r="R46" s="308"/>
      <c r="S46" s="308"/>
      <c r="T46" s="308"/>
      <c r="U46" s="308"/>
    </row>
    <row r="47" ht="62.25" hidden="1" customHeight="1">
      <c r="A47" s="355" t="s">
        <v>451</v>
      </c>
      <c r="B47" s="344" t="str">
        <f>Résultats!B48</f>
        <v>6.1</v>
      </c>
      <c r="C47" s="345" t="str">
        <f>Résultats!C48</f>
        <v>A</v>
      </c>
      <c r="D47" s="345" t="str">
        <f>Résultats!E48</f>
        <v>x</v>
      </c>
      <c r="E47" s="346" t="str">
        <f>Résultats!F48</f>
        <v xml:space="preserve">Chaque lien est-il explicite (hors cas particuliers) ?</v>
      </c>
      <c r="F47" s="345" t="s">
        <v>7</v>
      </c>
      <c r="G47" s="345"/>
      <c r="H47" s="97"/>
      <c r="I47" s="97"/>
      <c r="J47" s="97"/>
      <c r="K47" s="97"/>
      <c r="L47" s="97"/>
      <c r="M47" s="308"/>
      <c r="N47" s="308"/>
      <c r="O47" s="308"/>
      <c r="P47" s="308"/>
      <c r="Q47" s="308"/>
      <c r="R47" s="308"/>
      <c r="S47" s="308"/>
      <c r="T47" s="308"/>
      <c r="U47" s="308"/>
    </row>
    <row r="48" ht="62.25" hidden="1" customHeight="1">
      <c r="A48" s="46"/>
      <c r="B48" s="344" t="str">
        <f>Résultats!B49</f>
        <v>6.2</v>
      </c>
      <c r="C48" s="345" t="str">
        <f>Résultats!C49</f>
        <v>A</v>
      </c>
      <c r="D48" s="345" t="str">
        <f>Résultats!E49</f>
        <v>x</v>
      </c>
      <c r="E48" s="346" t="str">
        <f>Résultats!F49</f>
        <v xml:space="preserve">Dans chaque page web, chaque lien a-t-il un intitulé ?</v>
      </c>
      <c r="F48" s="345" t="s">
        <v>10</v>
      </c>
      <c r="G48" s="345"/>
      <c r="H48" s="97"/>
      <c r="I48" s="97"/>
      <c r="J48" s="97"/>
      <c r="K48" s="97"/>
      <c r="L48" s="97"/>
      <c r="M48" s="308"/>
      <c r="N48" s="308"/>
      <c r="O48" s="308"/>
      <c r="P48" s="308"/>
      <c r="Q48" s="308"/>
      <c r="R48" s="308"/>
      <c r="S48" s="308"/>
      <c r="T48" s="308"/>
      <c r="U48" s="308"/>
    </row>
    <row r="49" ht="62.25" hidden="1" customHeight="1">
      <c r="A49" s="355" t="s">
        <v>452</v>
      </c>
      <c r="B49" s="344" t="str">
        <f>Résultats!B50</f>
        <v>7.1</v>
      </c>
      <c r="C49" s="345" t="str">
        <f>Résultats!C50</f>
        <v>A</v>
      </c>
      <c r="D49" s="345" t="str">
        <f>Résultats!E50</f>
        <v>x</v>
      </c>
      <c r="E49" s="346" t="str">
        <f>Résultats!F50</f>
        <v xml:space="preserve">Chaque script est-il, si nécessaire, compatible avec les technologies d’assistance ?</v>
      </c>
      <c r="F49" s="345" t="s">
        <v>10</v>
      </c>
      <c r="G49" s="345"/>
      <c r="H49" s="97"/>
      <c r="I49" s="97"/>
      <c r="J49" s="97"/>
      <c r="K49" s="97"/>
      <c r="L49" s="97"/>
      <c r="M49" s="308"/>
      <c r="N49" s="308"/>
      <c r="O49" s="308"/>
      <c r="P49" s="308"/>
      <c r="Q49" s="308"/>
      <c r="R49" s="308"/>
      <c r="S49" s="308"/>
      <c r="T49" s="308"/>
      <c r="U49" s="308"/>
    </row>
    <row r="50" ht="62.25" hidden="1" customHeight="1">
      <c r="A50" s="36"/>
      <c r="B50" s="344" t="str">
        <f>Résultats!B51</f>
        <v>7.2</v>
      </c>
      <c r="C50" s="345" t="str">
        <f>Résultats!C51</f>
        <v>A</v>
      </c>
      <c r="D50" s="345" t="str">
        <f>Résultats!E51</f>
        <v/>
      </c>
      <c r="E50" s="346" t="str">
        <f>Résultats!F51</f>
        <v xml:space="preserve">Pour chaque script ayant une alternative, cette alternative est-elle pertinente ?</v>
      </c>
      <c r="F50" s="345" t="s">
        <v>10</v>
      </c>
      <c r="G50" s="345"/>
      <c r="H50" s="97"/>
      <c r="I50" s="97"/>
      <c r="J50" s="97"/>
      <c r="K50" s="97"/>
      <c r="L50" s="97"/>
      <c r="M50" s="308"/>
      <c r="N50" s="308"/>
      <c r="O50" s="308"/>
      <c r="P50" s="308"/>
      <c r="Q50" s="308"/>
      <c r="R50" s="308"/>
      <c r="S50" s="308"/>
      <c r="T50" s="308"/>
      <c r="U50" s="308"/>
    </row>
    <row r="51" ht="62.25" hidden="1" customHeight="1">
      <c r="A51" s="36"/>
      <c r="B51" s="344" t="str">
        <f>Résultats!B52</f>
        <v>7.3</v>
      </c>
      <c r="C51" s="345" t="str">
        <f>Résultats!C52</f>
        <v>A</v>
      </c>
      <c r="D51" s="345" t="str">
        <f>Résultats!E52</f>
        <v>x</v>
      </c>
      <c r="E51" s="346" t="str">
        <f>Résultats!F52</f>
        <v xml:space="preserve">Chaque script est-il contrôlable par le clavier et par tout dispositif de pointage (hors cas particuliers) ?</v>
      </c>
      <c r="F51" s="345" t="s">
        <v>7</v>
      </c>
      <c r="G51" s="345"/>
      <c r="H51" s="97"/>
      <c r="I51" s="97"/>
      <c r="J51" s="97"/>
      <c r="K51" s="97"/>
      <c r="L51" s="97"/>
      <c r="M51" s="308"/>
      <c r="N51" s="308"/>
      <c r="O51" s="308"/>
      <c r="P51" s="308"/>
      <c r="Q51" s="308"/>
      <c r="R51" s="308"/>
      <c r="S51" s="308"/>
      <c r="T51" s="308"/>
      <c r="U51" s="308"/>
    </row>
    <row r="52" ht="62.25" hidden="1" customHeight="1">
      <c r="A52" s="36"/>
      <c r="B52" s="344" t="str">
        <f>Résultats!B53</f>
        <v>7.4</v>
      </c>
      <c r="C52" s="345" t="str">
        <f>Résultats!C53</f>
        <v>A</v>
      </c>
      <c r="D52" s="345" t="str">
        <f>Résultats!E53</f>
        <v/>
      </c>
      <c r="E52" s="346" t="str">
        <f>Résultats!F53</f>
        <v xml:space="preserve">Pour chaque script qui initie un changement de contexte, l’utilisateur est-il averti ou en a-t-il le contrôle ?</v>
      </c>
      <c r="F52" s="345" t="s">
        <v>7</v>
      </c>
      <c r="G52" s="345"/>
      <c r="H52" s="97"/>
      <c r="I52" s="97"/>
      <c r="J52" s="97"/>
      <c r="K52" s="97"/>
      <c r="L52" s="97"/>
      <c r="M52" s="308"/>
      <c r="N52" s="308"/>
      <c r="O52" s="308"/>
      <c r="P52" s="308"/>
      <c r="Q52" s="308"/>
      <c r="R52" s="308"/>
      <c r="S52" s="308"/>
      <c r="T52" s="308"/>
      <c r="U52" s="308"/>
    </row>
    <row r="53" ht="62.25" hidden="1" customHeight="1">
      <c r="A53" s="46"/>
      <c r="B53" s="344" t="str">
        <f>Résultats!B54</f>
        <v>7.5</v>
      </c>
      <c r="C53" s="345" t="str">
        <f>Résultats!C54</f>
        <v>AA</v>
      </c>
      <c r="D53" s="345" t="str">
        <f>Résultats!E54</f>
        <v/>
      </c>
      <c r="E53" s="346" t="str">
        <f>Résultats!F54</f>
        <v xml:space="preserve">Dans chaque page web, les messages de statut sont-ils correctement restitués par les technologies d’assistance ?</v>
      </c>
      <c r="F53" s="345" t="s">
        <v>10</v>
      </c>
      <c r="G53" s="345"/>
      <c r="H53" s="97"/>
      <c r="I53" s="97"/>
      <c r="J53" s="97"/>
      <c r="K53" s="97"/>
      <c r="L53" s="97"/>
      <c r="M53" s="308"/>
      <c r="N53" s="308"/>
      <c r="O53" s="308"/>
      <c r="P53" s="308"/>
      <c r="Q53" s="308"/>
      <c r="R53" s="308"/>
      <c r="S53" s="308"/>
      <c r="T53" s="308"/>
      <c r="U53" s="308"/>
    </row>
    <row r="54" ht="62.25" hidden="1" customHeight="1">
      <c r="A54" s="355" t="s">
        <v>453</v>
      </c>
      <c r="B54" s="344" t="str">
        <f>Résultats!B55</f>
        <v>8.1</v>
      </c>
      <c r="C54" s="345" t="str">
        <f>Résultats!C55</f>
        <v>A</v>
      </c>
      <c r="D54" s="345" t="str">
        <f>Résultats!E55</f>
        <v/>
      </c>
      <c r="E54" s="346" t="str">
        <f>Résultats!F55</f>
        <v xml:space="preserve">Chaque page web est-elle définie par un type de document ?</v>
      </c>
      <c r="F54" s="345" t="s">
        <v>7</v>
      </c>
      <c r="G54" s="345"/>
      <c r="H54" s="97"/>
      <c r="I54" s="97"/>
      <c r="J54" s="97"/>
      <c r="K54" s="97"/>
      <c r="L54" s="352" t="s">
        <v>500</v>
      </c>
      <c r="M54" s="308"/>
      <c r="N54" s="308"/>
      <c r="O54" s="308"/>
      <c r="P54" s="308"/>
      <c r="Q54" s="308"/>
      <c r="R54" s="308"/>
      <c r="S54" s="308"/>
      <c r="T54" s="308"/>
      <c r="U54" s="308"/>
    </row>
    <row r="55" ht="62.25" hidden="1" customHeight="1">
      <c r="A55" s="36"/>
      <c r="B55" s="344" t="str">
        <f>Résultats!B56</f>
        <v>8.2</v>
      </c>
      <c r="C55" s="345" t="str">
        <f>Résultats!C56</f>
        <v>A</v>
      </c>
      <c r="D55" s="345" t="str">
        <f>Résultats!E56</f>
        <v/>
      </c>
      <c r="E55" s="346" t="str">
        <f>Résultats!F56</f>
        <v xml:space="preserve">Pour chaque page web, le code source généré est-il valide selon le type de document spécifié ?</v>
      </c>
      <c r="F55" s="345" t="s">
        <v>10</v>
      </c>
      <c r="G55" s="345"/>
      <c r="H55" s="97"/>
      <c r="I55" s="97"/>
      <c r="J55" s="97"/>
      <c r="K55" s="97"/>
      <c r="L55" s="352" t="s">
        <v>500</v>
      </c>
      <c r="M55" s="308"/>
      <c r="N55" s="308"/>
      <c r="O55" s="308"/>
      <c r="P55" s="308"/>
      <c r="Q55" s="308"/>
      <c r="R55" s="308"/>
      <c r="S55" s="308"/>
      <c r="T55" s="308"/>
      <c r="U55" s="308"/>
    </row>
    <row r="56" ht="62.25" hidden="1" customHeight="1">
      <c r="A56" s="36"/>
      <c r="B56" s="344" t="str">
        <f>Résultats!B57</f>
        <v>8.3</v>
      </c>
      <c r="C56" s="345" t="str">
        <f>Résultats!C57</f>
        <v>A</v>
      </c>
      <c r="D56" s="345" t="str">
        <f>Résultats!E57</f>
        <v>x</v>
      </c>
      <c r="E56" s="346" t="str">
        <f>Résultats!F57</f>
        <v xml:space="preserve">Dans chaque page web, la langue par défaut est-elle présente ?</v>
      </c>
      <c r="F56" s="345" t="s">
        <v>7</v>
      </c>
      <c r="G56" s="345"/>
      <c r="H56" s="97"/>
      <c r="I56" s="97"/>
      <c r="J56" s="97"/>
      <c r="K56" s="97"/>
      <c r="L56" s="97"/>
      <c r="M56" s="308"/>
      <c r="N56" s="308"/>
      <c r="O56" s="308"/>
      <c r="P56" s="308"/>
      <c r="Q56" s="308"/>
      <c r="R56" s="308"/>
      <c r="S56" s="308"/>
      <c r="T56" s="308"/>
      <c r="U56" s="308"/>
    </row>
    <row r="57" ht="62.25" hidden="1" customHeight="1">
      <c r="A57" s="36"/>
      <c r="B57" s="344" t="str">
        <f>Résultats!B58</f>
        <v>8.4</v>
      </c>
      <c r="C57" s="345" t="str">
        <f>Résultats!C58</f>
        <v>A</v>
      </c>
      <c r="D57" s="345" t="str">
        <f>Résultats!E58</f>
        <v>x</v>
      </c>
      <c r="E57" s="346" t="str">
        <f>Résultats!F58</f>
        <v xml:space="preserve">Pour chaque page web ayant une langue par défaut, le code de langue est-il pertinent ?</v>
      </c>
      <c r="F57" s="345" t="s">
        <v>7</v>
      </c>
      <c r="G57" s="345"/>
      <c r="H57" s="97"/>
      <c r="I57" s="97"/>
      <c r="J57" s="97"/>
      <c r="K57" s="97"/>
      <c r="L57" s="97"/>
      <c r="M57" s="308"/>
      <c r="N57" s="308"/>
      <c r="O57" s="308"/>
      <c r="P57" s="308"/>
      <c r="Q57" s="308"/>
      <c r="R57" s="308"/>
      <c r="S57" s="308"/>
      <c r="T57" s="308"/>
      <c r="U57" s="308"/>
    </row>
    <row r="58" ht="62.25" hidden="1" customHeight="1">
      <c r="A58" s="36"/>
      <c r="B58" s="353" t="str">
        <f>Résultats!B59</f>
        <v>8.5</v>
      </c>
      <c r="C58" s="345" t="str">
        <f>Résultats!C59</f>
        <v>A</v>
      </c>
      <c r="D58" s="345" t="str">
        <f>Résultats!E59</f>
        <v>x</v>
      </c>
      <c r="E58" s="346" t="str">
        <f>Résultats!F59</f>
        <v xml:space="preserve">Chaque page web a-t-elle un titre de page ?</v>
      </c>
      <c r="F58" s="345" t="s">
        <v>7</v>
      </c>
      <c r="G58" s="345"/>
      <c r="H58" s="97"/>
      <c r="I58" s="97"/>
      <c r="J58" s="97"/>
      <c r="K58" s="97"/>
      <c r="L58" s="97"/>
      <c r="M58" s="308"/>
      <c r="N58" s="308"/>
      <c r="O58" s="308"/>
      <c r="P58" s="308"/>
      <c r="Q58" s="308"/>
      <c r="R58" s="308"/>
      <c r="S58" s="308"/>
      <c r="T58" s="308"/>
      <c r="U58" s="308"/>
    </row>
    <row r="59" ht="62.25" hidden="1" customHeight="1">
      <c r="A59" s="36"/>
      <c r="B59" s="353" t="str">
        <f>Résultats!B60</f>
        <v>8.6</v>
      </c>
      <c r="C59" s="345" t="str">
        <f>Résultats!C60</f>
        <v>A</v>
      </c>
      <c r="D59" s="345" t="str">
        <f>Résultats!E60</f>
        <v/>
      </c>
      <c r="E59" s="346" t="str">
        <f>Résultats!F60</f>
        <v xml:space="preserve">Pour chaque page web ayant un titre de page, ce titre est-il pertinent ?</v>
      </c>
      <c r="F59" s="345" t="s">
        <v>10</v>
      </c>
      <c r="G59" s="345"/>
      <c r="H59" s="97"/>
      <c r="I59" s="97"/>
      <c r="J59" s="97"/>
      <c r="K59" s="97"/>
      <c r="L59" s="97"/>
      <c r="M59" s="308"/>
      <c r="N59" s="308"/>
      <c r="O59" s="308"/>
      <c r="P59" s="308"/>
      <c r="Q59" s="308"/>
      <c r="R59" s="308"/>
      <c r="S59" s="308"/>
      <c r="T59" s="308"/>
      <c r="U59" s="308"/>
    </row>
    <row r="60" ht="62.25" hidden="1" customHeight="1">
      <c r="A60" s="36"/>
      <c r="B60" s="353" t="str">
        <f>Résultats!B61</f>
        <v>8.7</v>
      </c>
      <c r="C60" s="345" t="str">
        <f>Résultats!C61</f>
        <v>AA</v>
      </c>
      <c r="D60" s="345" t="str">
        <f>Résultats!E61</f>
        <v/>
      </c>
      <c r="E60" s="346" t="str">
        <f>Résultats!F61</f>
        <v xml:space="preserve">Dans chaque page web, chaque changement de langue est-il indiqué dans le code source (hors cas particuliers) ?</v>
      </c>
      <c r="F60" s="345" t="s">
        <v>10</v>
      </c>
      <c r="G60" s="345"/>
      <c r="H60" s="97"/>
      <c r="I60" s="97"/>
      <c r="J60" s="97"/>
      <c r="K60" s="97"/>
      <c r="L60" s="97"/>
      <c r="M60" s="308"/>
      <c r="N60" s="308"/>
      <c r="O60" s="308"/>
      <c r="P60" s="308"/>
      <c r="Q60" s="308"/>
      <c r="R60" s="308"/>
      <c r="S60" s="308"/>
      <c r="T60" s="308"/>
      <c r="U60" s="308"/>
    </row>
    <row r="61" ht="62.25" hidden="1" customHeight="1">
      <c r="A61" s="36"/>
      <c r="B61" s="353" t="str">
        <f>Résultats!B62</f>
        <v>8.8</v>
      </c>
      <c r="C61" s="345" t="str">
        <f>Résultats!C62</f>
        <v>AA</v>
      </c>
      <c r="D61" s="345" t="str">
        <f>Résultats!E62</f>
        <v/>
      </c>
      <c r="E61" s="346" t="str">
        <f>Résultats!F62</f>
        <v xml:space="preserve">Dans chaque page web, le code de langue de chaque changement de langue est-il valide et pertinent ?</v>
      </c>
      <c r="F61" s="345" t="s">
        <v>10</v>
      </c>
      <c r="G61" s="345"/>
      <c r="H61" s="97"/>
      <c r="I61" s="97"/>
      <c r="J61" s="97"/>
      <c r="K61" s="97"/>
      <c r="L61" s="97"/>
      <c r="M61" s="308"/>
      <c r="N61" s="308"/>
      <c r="O61" s="308"/>
      <c r="P61" s="308"/>
      <c r="Q61" s="308"/>
      <c r="R61" s="308"/>
      <c r="S61" s="308"/>
      <c r="T61" s="308"/>
      <c r="U61" s="308"/>
    </row>
    <row r="62" ht="62.25" hidden="1" customHeight="1">
      <c r="A62" s="36"/>
      <c r="B62" s="353" t="str">
        <f>Résultats!B63</f>
        <v>8.9</v>
      </c>
      <c r="C62" s="345" t="str">
        <f>Résultats!C63</f>
        <v>A</v>
      </c>
      <c r="D62" s="345" t="str">
        <f>Résultats!E63</f>
        <v/>
      </c>
      <c r="E62" s="346" t="str">
        <f>Résultats!F63</f>
        <v xml:space="preserve">Dans chaque page web, les balises ne doivent pas être utilisées uniquement à des fins de présentation. Cette règle est-elle respectée ?</v>
      </c>
      <c r="F62" s="345" t="s">
        <v>7</v>
      </c>
      <c r="G62" s="345"/>
      <c r="H62" s="97"/>
      <c r="I62" s="97"/>
      <c r="J62" s="97"/>
      <c r="K62" s="97"/>
      <c r="L62" s="97"/>
      <c r="M62" s="308"/>
      <c r="N62" s="308"/>
      <c r="O62" s="308"/>
      <c r="P62" s="308"/>
      <c r="Q62" s="308"/>
      <c r="R62" s="308"/>
      <c r="S62" s="308"/>
      <c r="T62" s="308"/>
      <c r="U62" s="308"/>
    </row>
    <row r="63" ht="62.25" hidden="1" customHeight="1">
      <c r="A63" s="46"/>
      <c r="B63" s="344" t="str">
        <f>Résultats!B64</f>
        <v>8.10</v>
      </c>
      <c r="C63" s="345" t="str">
        <f>Résultats!C64</f>
        <v>A</v>
      </c>
      <c r="D63" s="345" t="str">
        <f>Résultats!E64</f>
        <v/>
      </c>
      <c r="E63" s="346" t="str">
        <f>Résultats!F64</f>
        <v xml:space="preserve">Dans chaque page web, les changements du sens de lecture sont-ils signalés ?</v>
      </c>
      <c r="F63" s="345" t="s">
        <v>10</v>
      </c>
      <c r="G63" s="345"/>
      <c r="H63" s="97"/>
      <c r="I63" s="97"/>
      <c r="J63" s="97"/>
      <c r="K63" s="97"/>
      <c r="L63" s="97"/>
      <c r="M63" s="308"/>
      <c r="N63" s="308"/>
      <c r="O63" s="308"/>
      <c r="P63" s="308"/>
      <c r="Q63" s="308"/>
      <c r="R63" s="308"/>
      <c r="S63" s="308"/>
      <c r="T63" s="308"/>
      <c r="U63" s="308"/>
    </row>
    <row r="64" ht="62.25" hidden="1" customHeight="1">
      <c r="A64" s="355" t="s">
        <v>454</v>
      </c>
      <c r="B64" s="344" t="str">
        <f>Résultats!B65</f>
        <v>9.1</v>
      </c>
      <c r="C64" s="345" t="str">
        <f>Résultats!C65</f>
        <v>A</v>
      </c>
      <c r="D64" s="345" t="str">
        <f>Résultats!E65</f>
        <v>x</v>
      </c>
      <c r="E64" s="346" t="str">
        <f>Résultats!F65</f>
        <v xml:space="preserve">Dans chaque page web, l’information est-elle structurée par l’utilisation appropriée de titres ?</v>
      </c>
      <c r="F64" s="345" t="s">
        <v>7</v>
      </c>
      <c r="G64" s="345"/>
      <c r="H64" s="97"/>
      <c r="I64" s="97"/>
      <c r="J64" s="97"/>
      <c r="K64" s="97"/>
      <c r="L64" s="97"/>
      <c r="M64" s="308"/>
      <c r="N64" s="308"/>
      <c r="O64" s="308"/>
      <c r="P64" s="308"/>
      <c r="Q64" s="308"/>
      <c r="R64" s="308"/>
      <c r="S64" s="308"/>
      <c r="T64" s="308"/>
      <c r="U64" s="308"/>
    </row>
    <row r="65" ht="62.25" hidden="1" customHeight="1">
      <c r="A65" s="36"/>
      <c r="B65" s="344" t="str">
        <f>Résultats!B66</f>
        <v>9.2</v>
      </c>
      <c r="C65" s="345" t="str">
        <f>Résultats!C66</f>
        <v>A</v>
      </c>
      <c r="D65" s="345" t="str">
        <f>Résultats!E66</f>
        <v/>
      </c>
      <c r="E65" s="346" t="str">
        <f>Résultats!F66</f>
        <v xml:space="preserve">Dans chaque page web, la structure du document est-elle cohérente (hors cas particuliers) ?</v>
      </c>
      <c r="F65" s="345" t="s">
        <v>7</v>
      </c>
      <c r="G65" s="345"/>
      <c r="H65" s="97"/>
      <c r="I65" s="97"/>
      <c r="J65" s="97"/>
      <c r="K65" s="97"/>
      <c r="L65" s="97"/>
      <c r="M65" s="308"/>
      <c r="N65" s="308"/>
      <c r="O65" s="308"/>
      <c r="P65" s="308"/>
      <c r="Q65" s="308"/>
      <c r="R65" s="308"/>
      <c r="S65" s="308"/>
      <c r="T65" s="308"/>
      <c r="U65" s="308"/>
    </row>
    <row r="66" ht="62.25" customHeight="1">
      <c r="A66" s="36"/>
      <c r="B66" s="344" t="str">
        <f>Résultats!B67</f>
        <v>9.3</v>
      </c>
      <c r="C66" s="345" t="str">
        <f>Résultats!C67</f>
        <v>A</v>
      </c>
      <c r="D66" s="345" t="str">
        <f>Résultats!E67</f>
        <v/>
      </c>
      <c r="E66" s="346" t="str">
        <f>Résultats!F67</f>
        <v xml:space="preserve">Dans chaque page web, chaque liste est-elle correctement structurée ?</v>
      </c>
      <c r="F66" s="345" t="s">
        <v>7</v>
      </c>
      <c r="G66" s="345"/>
      <c r="H66" s="97" t="s">
        <v>474</v>
      </c>
      <c r="I66" s="97" t="s">
        <v>479</v>
      </c>
      <c r="J66" s="97" t="s">
        <v>516</v>
      </c>
      <c r="K66" s="354" t="s">
        <v>517</v>
      </c>
      <c r="L66" s="350" t="s">
        <v>492</v>
      </c>
      <c r="M66" s="308"/>
      <c r="N66" s="308"/>
      <c r="O66" s="308"/>
      <c r="P66" s="308"/>
      <c r="Q66" s="308"/>
      <c r="R66" s="308"/>
      <c r="S66" s="308"/>
      <c r="T66" s="308"/>
      <c r="U66" s="308"/>
    </row>
    <row r="67" ht="62.25" hidden="1" customHeight="1">
      <c r="A67" s="46"/>
      <c r="B67" s="344" t="str">
        <f>Résultats!B68</f>
        <v>9.4</v>
      </c>
      <c r="C67" s="345" t="str">
        <f>Résultats!C68</f>
        <v>A</v>
      </c>
      <c r="D67" s="345" t="str">
        <f>Résultats!E68</f>
        <v/>
      </c>
      <c r="E67" s="346" t="str">
        <f>Résultats!F68</f>
        <v xml:space="preserve">Dans chaque page web, chaque citation est-elle correctement indiquée ?</v>
      </c>
      <c r="F67" s="345" t="s">
        <v>10</v>
      </c>
      <c r="G67" s="345"/>
      <c r="H67" s="97"/>
      <c r="I67" s="97"/>
      <c r="J67" s="97"/>
      <c r="K67" s="97"/>
      <c r="L67" s="97"/>
      <c r="M67" s="308"/>
      <c r="N67" s="308"/>
      <c r="O67" s="308"/>
      <c r="P67" s="308"/>
      <c r="Q67" s="308"/>
      <c r="R67" s="308"/>
      <c r="S67" s="308"/>
      <c r="T67" s="308"/>
      <c r="U67" s="308"/>
    </row>
    <row r="68" ht="62.25" hidden="1" customHeight="1">
      <c r="A68" s="355" t="s">
        <v>455</v>
      </c>
      <c r="B68" s="344" t="str">
        <f>Résultats!B69</f>
        <v>10.1</v>
      </c>
      <c r="C68" s="345" t="str">
        <f>Résultats!C69</f>
        <v>A</v>
      </c>
      <c r="D68" s="345" t="str">
        <f>Résultats!E69</f>
        <v/>
      </c>
      <c r="E68" s="346" t="str">
        <f>Résultats!F69</f>
        <v xml:space="preserve">Dans le site web, des feuilles de styles sont-elles utilisées pour contrôler la présentation de l’information ?</v>
      </c>
      <c r="F68" s="345" t="s">
        <v>7</v>
      </c>
      <c r="G68" s="345"/>
      <c r="H68" s="97"/>
      <c r="I68" s="97"/>
      <c r="J68" s="97"/>
      <c r="K68" s="97"/>
      <c r="L68" s="97"/>
      <c r="M68" s="308"/>
      <c r="N68" s="308"/>
      <c r="O68" s="308"/>
      <c r="P68" s="308"/>
      <c r="Q68" s="308"/>
      <c r="R68" s="308"/>
      <c r="S68" s="308"/>
      <c r="T68" s="308"/>
      <c r="U68" s="308"/>
    </row>
    <row r="69" ht="62.25" hidden="1" customHeight="1">
      <c r="A69" s="36"/>
      <c r="B69" s="344" t="str">
        <f>Résultats!B70</f>
        <v>10.2</v>
      </c>
      <c r="C69" s="345" t="str">
        <f>Résultats!C70</f>
        <v>A</v>
      </c>
      <c r="D69" s="345" t="str">
        <f>Résultats!E70</f>
        <v/>
      </c>
      <c r="E69" s="346" t="str">
        <f>Résultats!F70</f>
        <v xml:space="preserve">Dans chaque page web, le contenu visible porteur d’information reste-t-il présent lorsque les feuilles de styles sont désactivées ?</v>
      </c>
      <c r="F69" s="345" t="s">
        <v>7</v>
      </c>
      <c r="G69" s="345"/>
      <c r="H69" s="97"/>
      <c r="I69" s="97"/>
      <c r="J69" s="97"/>
      <c r="K69" s="97"/>
      <c r="L69" s="97"/>
      <c r="M69" s="308"/>
      <c r="N69" s="308"/>
      <c r="O69" s="308"/>
      <c r="P69" s="308"/>
      <c r="Q69" s="308"/>
      <c r="R69" s="308"/>
      <c r="S69" s="308"/>
      <c r="T69" s="308"/>
      <c r="U69" s="308"/>
    </row>
    <row r="70" ht="62.25" hidden="1" customHeight="1">
      <c r="A70" s="36"/>
      <c r="B70" s="344" t="str">
        <f>Résultats!B71</f>
        <v>10.3</v>
      </c>
      <c r="C70" s="345" t="str">
        <f>Résultats!C71</f>
        <v>A</v>
      </c>
      <c r="D70" s="345" t="str">
        <f>Résultats!E71</f>
        <v>x</v>
      </c>
      <c r="E70" s="346" t="str">
        <f>Résultats!F71</f>
        <v xml:space="preserve">Dans chaque page web, l’information reste-t-elle compréhensible lorsque les feuilles de styles sont désactivées ?</v>
      </c>
      <c r="F70" s="345" t="s">
        <v>7</v>
      </c>
      <c r="G70" s="345"/>
      <c r="H70" s="97"/>
      <c r="I70" s="97"/>
      <c r="J70" s="97"/>
      <c r="K70" s="97"/>
      <c r="L70" s="97"/>
      <c r="M70" s="308"/>
      <c r="N70" s="308"/>
      <c r="O70" s="308"/>
      <c r="P70" s="308"/>
      <c r="Q70" s="308"/>
      <c r="R70" s="308"/>
      <c r="S70" s="308"/>
      <c r="T70" s="308"/>
      <c r="U70" s="308"/>
    </row>
    <row r="71" ht="62.25" hidden="1" customHeight="1">
      <c r="A71" s="36"/>
      <c r="B71" s="344" t="str">
        <f>Résultats!B72</f>
        <v>10.4</v>
      </c>
      <c r="C71" s="345" t="str">
        <f>Résultats!C72</f>
        <v>AA</v>
      </c>
      <c r="D71" s="345" t="str">
        <f>Résultats!E72</f>
        <v/>
      </c>
      <c r="E71" s="346" t="str">
        <f>Résultats!F72</f>
        <v xml:space="preserve">Dans chaque page web, le texte reste-t-il lisible lorsque la taille des caractères est augmentée jusqu’à 200%, au moins (hors cas particuliers) ?</v>
      </c>
      <c r="F71" s="345" t="s">
        <v>7</v>
      </c>
      <c r="G71" s="345"/>
      <c r="H71" s="97"/>
      <c r="I71" s="97"/>
      <c r="J71" s="97"/>
      <c r="K71" s="97"/>
      <c r="L71" s="97"/>
      <c r="M71" s="308"/>
      <c r="N71" s="308"/>
      <c r="O71" s="308"/>
      <c r="P71" s="308"/>
      <c r="Q71" s="308"/>
      <c r="R71" s="308"/>
      <c r="S71" s="308"/>
      <c r="T71" s="308"/>
      <c r="U71" s="308"/>
    </row>
    <row r="72" ht="62.25" hidden="1" customHeight="1">
      <c r="A72" s="36"/>
      <c r="B72" s="344" t="str">
        <f>Résultats!B73</f>
        <v>10.5</v>
      </c>
      <c r="C72" s="345" t="str">
        <f>Résultats!C73</f>
        <v>AA</v>
      </c>
      <c r="D72" s="345" t="str">
        <f>Résultats!E73</f>
        <v/>
      </c>
      <c r="E72" s="346" t="str">
        <f>Résultats!F73</f>
        <v xml:space="preserve">Dans chaque page web, les déclarations CSS de couleurs de fond d’élément et de police sont-elles correctement utilisées ?</v>
      </c>
      <c r="F72" s="345" t="s">
        <v>7</v>
      </c>
      <c r="G72" s="345"/>
      <c r="H72" s="97"/>
      <c r="I72" s="97"/>
      <c r="J72" s="97"/>
      <c r="K72" s="97"/>
      <c r="L72" s="97"/>
      <c r="M72" s="308"/>
      <c r="N72" s="308"/>
      <c r="O72" s="308"/>
      <c r="P72" s="308"/>
      <c r="Q72" s="308"/>
      <c r="R72" s="308"/>
      <c r="S72" s="308"/>
      <c r="T72" s="308"/>
      <c r="U72" s="308"/>
    </row>
    <row r="73" ht="62.25" hidden="1" customHeight="1">
      <c r="A73" s="36"/>
      <c r="B73" s="344" t="str">
        <f>Résultats!B74</f>
        <v>10.6</v>
      </c>
      <c r="C73" s="345" t="str">
        <f>Résultats!C74</f>
        <v>A</v>
      </c>
      <c r="D73" s="345" t="str">
        <f>Résultats!E74</f>
        <v>x</v>
      </c>
      <c r="E73" s="346" t="str">
        <f>Résultats!F74</f>
        <v xml:space="preserve">Dans chaque page web, chaque lien dont la nature n’est pas évidente est-il visible par rapport au texte environnant ?</v>
      </c>
      <c r="F73" s="345" t="s">
        <v>10</v>
      </c>
      <c r="G73" s="345"/>
      <c r="H73" s="97"/>
      <c r="I73" s="97"/>
      <c r="J73" s="97"/>
      <c r="K73" s="97"/>
      <c r="L73" s="97"/>
      <c r="M73" s="308"/>
      <c r="N73" s="308"/>
      <c r="O73" s="308"/>
      <c r="P73" s="308"/>
      <c r="Q73" s="308"/>
      <c r="R73" s="308"/>
      <c r="S73" s="308"/>
      <c r="T73" s="308"/>
      <c r="U73" s="308"/>
    </row>
    <row r="74" ht="62.25" hidden="1" customHeight="1">
      <c r="A74" s="36"/>
      <c r="B74" s="344" t="str">
        <f>Résultats!B75</f>
        <v>10.7</v>
      </c>
      <c r="C74" s="345" t="str">
        <f>Résultats!C75</f>
        <v>A</v>
      </c>
      <c r="D74" s="345" t="str">
        <f>Résultats!E75</f>
        <v>x</v>
      </c>
      <c r="E74" s="346" t="str">
        <f>Résultats!F75</f>
        <v xml:space="preserve">Dans chaque page web, pour chaque élément recevant le focus, la prise de focus est-elle visible ?</v>
      </c>
      <c r="F74" s="345" t="s">
        <v>7</v>
      </c>
      <c r="G74" s="345"/>
      <c r="H74" s="97"/>
      <c r="I74" s="97"/>
      <c r="J74" s="97"/>
      <c r="K74" s="97"/>
      <c r="L74" s="97"/>
      <c r="M74" s="308"/>
      <c r="N74" s="308"/>
      <c r="O74" s="308"/>
      <c r="P74" s="308"/>
      <c r="Q74" s="308"/>
      <c r="R74" s="308"/>
      <c r="S74" s="308"/>
      <c r="T74" s="308"/>
      <c r="U74" s="308"/>
    </row>
    <row r="75" ht="62.25" hidden="1" customHeight="1">
      <c r="A75" s="36"/>
      <c r="B75" s="344" t="str">
        <f>Résultats!B76</f>
        <v>10.8</v>
      </c>
      <c r="C75" s="345" t="str">
        <f>Résultats!C76</f>
        <v>A</v>
      </c>
      <c r="D75" s="345" t="str">
        <f>Résultats!E76</f>
        <v/>
      </c>
      <c r="E75" s="346" t="str">
        <f>Résultats!F76</f>
        <v xml:space="preserve">Pour chaque page web, les contenus cachés ont-ils vocation à être ignorés par les technologies d’assistance ?</v>
      </c>
      <c r="F75" s="345" t="s">
        <v>7</v>
      </c>
      <c r="G75" s="345"/>
      <c r="H75" s="97"/>
      <c r="I75" s="97"/>
      <c r="J75" s="97"/>
      <c r="K75" s="97"/>
      <c r="L75" s="97"/>
      <c r="M75" s="308"/>
      <c r="N75" s="308"/>
      <c r="O75" s="308"/>
      <c r="P75" s="308"/>
      <c r="Q75" s="308"/>
      <c r="R75" s="308"/>
      <c r="S75" s="308"/>
      <c r="T75" s="308"/>
      <c r="U75" s="308"/>
    </row>
    <row r="76" ht="62.25" hidden="1" customHeight="1">
      <c r="A76" s="36"/>
      <c r="B76" s="344" t="str">
        <f>Résultats!B77</f>
        <v>10.9</v>
      </c>
      <c r="C76" s="345" t="str">
        <f>Résultats!C77</f>
        <v>A</v>
      </c>
      <c r="D76" s="345" t="str">
        <f>Résultats!E77</f>
        <v/>
      </c>
      <c r="E76" s="346" t="str">
        <f>Résultats!F77</f>
        <v xml:space="preserve">Dans chaque page web, l’information ne doit pas être donnée uniquement par la forme, taille ou position. Cette règle est-elle respectée ?</v>
      </c>
      <c r="F76" s="345" t="s">
        <v>7</v>
      </c>
      <c r="G76" s="345"/>
      <c r="H76" s="97"/>
      <c r="I76" s="97"/>
      <c r="J76" s="97"/>
      <c r="K76" s="97"/>
      <c r="L76" s="97"/>
      <c r="M76" s="308"/>
      <c r="N76" s="308"/>
      <c r="O76" s="308"/>
      <c r="P76" s="308"/>
      <c r="Q76" s="308"/>
      <c r="R76" s="308"/>
      <c r="S76" s="308"/>
      <c r="T76" s="308"/>
      <c r="U76" s="308"/>
    </row>
    <row r="77" ht="62.25" hidden="1" customHeight="1">
      <c r="A77" s="36"/>
      <c r="B77" s="344" t="str">
        <f>Résultats!B78</f>
        <v>10.10</v>
      </c>
      <c r="C77" s="345" t="str">
        <f>Résultats!C78</f>
        <v>A</v>
      </c>
      <c r="D77" s="345" t="str">
        <f>Résultats!E78</f>
        <v/>
      </c>
      <c r="E77" s="346" t="str">
        <f>Résultats!F78</f>
        <v xml:space="preserve">Dans chaque page web, l’information ne doit pas être donnée par la forme, taille ou position uniquement. Cette règle est-elle implémentée de façon pertinente ?</v>
      </c>
      <c r="F77" s="345" t="s">
        <v>7</v>
      </c>
      <c r="G77" s="345"/>
      <c r="H77" s="97"/>
      <c r="I77" s="97"/>
      <c r="J77" s="97"/>
      <c r="K77" s="97"/>
      <c r="L77" s="97"/>
      <c r="M77" s="308"/>
      <c r="N77" s="308"/>
      <c r="O77" s="308"/>
      <c r="P77" s="308"/>
      <c r="Q77" s="308"/>
      <c r="R77" s="308"/>
      <c r="S77" s="308"/>
      <c r="T77" s="308"/>
      <c r="U77" s="308"/>
    </row>
    <row r="78" ht="62.25" hidden="1" customHeight="1">
      <c r="A78" s="36"/>
      <c r="B78" s="344" t="str">
        <f>Résultats!B79</f>
        <v>10.11</v>
      </c>
      <c r="C78" s="345" t="str">
        <f>Résultats!C79</f>
        <v>AA</v>
      </c>
      <c r="D78" s="345" t="str">
        <f>Résultats!E79</f>
        <v/>
      </c>
      <c r="E78" s="346" t="str">
        <f>Résultats!F79</f>
        <v xml:space="preserve">Pour chaque page web, les contenus peuvent-ils être présentés sans perte d’information ou de fonctionnalité et sans avoir recours soit à un défilement vertical pour une fenêtre ayant une hauteur de 256 px, soit à un défilement horizontal pour une fenêtre ayant une largeur de 320 px (hors cas particuliers) ?</v>
      </c>
      <c r="F78" s="345" t="s">
        <v>7</v>
      </c>
      <c r="G78" s="345"/>
      <c r="H78" s="97"/>
      <c r="I78" s="97"/>
      <c r="J78" s="97"/>
      <c r="K78" s="97"/>
      <c r="L78" s="97"/>
      <c r="M78" s="308"/>
      <c r="N78" s="308"/>
      <c r="O78" s="308"/>
      <c r="P78" s="308"/>
      <c r="Q78" s="308"/>
      <c r="R78" s="308"/>
      <c r="S78" s="308"/>
      <c r="T78" s="308"/>
      <c r="U78" s="308"/>
    </row>
    <row r="79" ht="62.25" hidden="1" customHeight="1">
      <c r="A79" s="36"/>
      <c r="B79" s="344" t="str">
        <f>Résultats!B80</f>
        <v>10.12</v>
      </c>
      <c r="C79" s="345" t="str">
        <f>Résultats!C80</f>
        <v>AA</v>
      </c>
      <c r="D79" s="345" t="str">
        <f>Résultats!E80</f>
        <v/>
      </c>
      <c r="E79" s="346" t="str">
        <f>Résultats!F80</f>
        <v xml:space="preserve">Dans chaque page web, les propriétés d’espacement du texte peuvent-elles être redéfinies par l’utilisateur sans perte de contenu ou de fonctionnalité (hors cas particuliers) ?</v>
      </c>
      <c r="F79" s="345" t="s">
        <v>7</v>
      </c>
      <c r="G79" s="345"/>
      <c r="H79" s="97"/>
      <c r="I79" s="97"/>
      <c r="J79" s="97"/>
      <c r="K79" s="97"/>
      <c r="L79" s="97"/>
      <c r="M79" s="308"/>
      <c r="N79" s="308"/>
      <c r="O79" s="308"/>
      <c r="P79" s="308"/>
      <c r="Q79" s="308"/>
      <c r="R79" s="308"/>
      <c r="S79" s="308"/>
      <c r="T79" s="308"/>
      <c r="U79" s="308"/>
    </row>
    <row r="80" ht="62.25" hidden="1" customHeight="1">
      <c r="A80" s="36"/>
      <c r="B80" s="344" t="str">
        <f>Résultats!B81</f>
        <v>10.13</v>
      </c>
      <c r="C80" s="345" t="str">
        <f>Résultats!C81</f>
        <v>AA</v>
      </c>
      <c r="D80" s="345" t="str">
        <f>Résultats!E81</f>
        <v/>
      </c>
      <c r="E80" s="346" t="str">
        <f>Résultats!F81</f>
        <v xml:space="preserve">Dans chaque page web, les contenus additionnels apparaissant à la prise de focus ou au survol d’un composant d’interface sont-ils contrôlables par l’utilisateur (hors cas particuliers) ?</v>
      </c>
      <c r="F80" s="345" t="s">
        <v>7</v>
      </c>
      <c r="G80" s="345"/>
      <c r="H80" s="97"/>
      <c r="I80" s="97"/>
      <c r="J80" s="97"/>
      <c r="K80" s="97"/>
      <c r="L80" s="97"/>
      <c r="M80" s="308"/>
      <c r="N80" s="308"/>
      <c r="O80" s="308"/>
      <c r="P80" s="308"/>
      <c r="Q80" s="308"/>
      <c r="R80" s="308"/>
      <c r="S80" s="308"/>
      <c r="T80" s="308"/>
      <c r="U80" s="308"/>
    </row>
    <row r="81" ht="62.25" hidden="1" customHeight="1">
      <c r="A81" s="46"/>
      <c r="B81" s="344" t="str">
        <f>Résultats!B82</f>
        <v>10.14</v>
      </c>
      <c r="C81" s="345" t="str">
        <f>Résultats!C82</f>
        <v>A</v>
      </c>
      <c r="D81" s="345" t="str">
        <f>Résultats!E82</f>
        <v/>
      </c>
      <c r="E81" s="346" t="str">
        <f>Résultats!F82</f>
        <v xml:space="preserve">Dans chaque page web, les contenus additionnels apparaissant via les styles CSS uniquement peuvent-ils être rendus visibles au clavier et par tout dispositif de pointage ?</v>
      </c>
      <c r="F81" s="345" t="s">
        <v>7</v>
      </c>
      <c r="G81" s="345"/>
      <c r="H81" s="97"/>
      <c r="I81" s="97"/>
      <c r="J81" s="97"/>
      <c r="K81" s="97"/>
      <c r="L81" s="97"/>
      <c r="M81" s="308"/>
      <c r="N81" s="308"/>
      <c r="O81" s="308"/>
      <c r="P81" s="308"/>
      <c r="Q81" s="308"/>
      <c r="R81" s="308"/>
      <c r="S81" s="308"/>
      <c r="T81" s="308"/>
      <c r="U81" s="308"/>
    </row>
    <row r="82" ht="62.25" hidden="1" customHeight="1">
      <c r="A82" s="355" t="s">
        <v>456</v>
      </c>
      <c r="B82" s="344" t="str">
        <f>Résultats!B83</f>
        <v>11.1</v>
      </c>
      <c r="C82" s="345" t="str">
        <f>Résultats!C83</f>
        <v>A</v>
      </c>
      <c r="D82" s="345" t="str">
        <f>Résultats!E83</f>
        <v>x</v>
      </c>
      <c r="E82" s="346" t="str">
        <f>Résultats!F83</f>
        <v xml:space="preserve">Chaque champ de formulaire a-t-il une étiquette ?</v>
      </c>
      <c r="F82" s="345" t="s">
        <v>10</v>
      </c>
      <c r="G82" s="345"/>
      <c r="H82" s="97"/>
      <c r="I82" s="97"/>
      <c r="J82" s="97"/>
      <c r="K82" s="97"/>
      <c r="L82" s="97"/>
      <c r="M82" s="308"/>
      <c r="N82" s="308"/>
      <c r="O82" s="308"/>
      <c r="P82" s="308"/>
      <c r="Q82" s="308"/>
      <c r="R82" s="308"/>
      <c r="S82" s="308"/>
      <c r="T82" s="308"/>
      <c r="U82" s="308"/>
    </row>
    <row r="83" ht="62.25" hidden="1" customHeight="1">
      <c r="A83" s="36"/>
      <c r="B83" s="344" t="str">
        <f>Résultats!B84</f>
        <v>11.2</v>
      </c>
      <c r="C83" s="345" t="str">
        <f>Résultats!C84</f>
        <v>A</v>
      </c>
      <c r="D83" s="345" t="str">
        <f>Résultats!E84</f>
        <v>x</v>
      </c>
      <c r="E83" s="346" t="str">
        <f>Résultats!F84</f>
        <v xml:space="preserve">Chaque étiquette associée à un champ de formulaire est-elle pertinente (hors cas particuliers) ?</v>
      </c>
      <c r="F83" s="345" t="s">
        <v>10</v>
      </c>
      <c r="G83" s="345"/>
      <c r="H83" s="97"/>
      <c r="I83" s="97"/>
      <c r="J83" s="97"/>
      <c r="K83" s="97"/>
      <c r="L83" s="97"/>
      <c r="M83" s="308"/>
      <c r="N83" s="308"/>
      <c r="O83" s="308"/>
      <c r="P83" s="308"/>
      <c r="Q83" s="308"/>
      <c r="R83" s="308"/>
      <c r="S83" s="308"/>
      <c r="T83" s="308"/>
      <c r="U83" s="308"/>
    </row>
    <row r="84" ht="62.25" hidden="1" customHeight="1">
      <c r="A84" s="36"/>
      <c r="B84" s="353" t="str">
        <f>Résultats!B85</f>
        <v>11.3</v>
      </c>
      <c r="C84" s="345" t="str">
        <f>Résultats!C85</f>
        <v>AA</v>
      </c>
      <c r="D84" s="345" t="str">
        <f>Résultats!E85</f>
        <v/>
      </c>
      <c r="E84" s="346" t="str">
        <f>Résultats!F85</f>
        <v xml:space="preserve">Dans chaque formulaire, chaque étiquette associée à un champ de formulaire ayant la même fonction et répétée plusieurs fois dans une même page ou dans un ensemble de pages est-elle cohérente ?</v>
      </c>
      <c r="F84" s="345" t="s">
        <v>10</v>
      </c>
      <c r="G84" s="345"/>
      <c r="H84" s="97"/>
      <c r="I84" s="97"/>
      <c r="J84" s="97"/>
      <c r="K84" s="97"/>
      <c r="L84" s="97"/>
      <c r="M84" s="308"/>
      <c r="N84" s="308"/>
      <c r="O84" s="308"/>
      <c r="P84" s="308"/>
      <c r="Q84" s="308"/>
      <c r="R84" s="308"/>
      <c r="S84" s="308"/>
      <c r="T84" s="308"/>
      <c r="U84" s="308"/>
    </row>
    <row r="85" ht="62.25" hidden="1" customHeight="1">
      <c r="A85" s="36"/>
      <c r="B85" s="353" t="str">
        <f>Résultats!B86</f>
        <v>11.4</v>
      </c>
      <c r="C85" s="345" t="str">
        <f>Résultats!C86</f>
        <v>AA</v>
      </c>
      <c r="D85" s="345" t="str">
        <f>Résultats!E86</f>
        <v/>
      </c>
      <c r="E85" s="346" t="str">
        <f>Résultats!F86</f>
        <v xml:space="preserve">Dans chaque formulaire, chaque étiquette de champ et son champ associé sont-ils accolés (hors cas particuliers) ?</v>
      </c>
      <c r="F85" s="345" t="s">
        <v>10</v>
      </c>
      <c r="G85" s="345"/>
      <c r="H85" s="97"/>
      <c r="I85" s="97"/>
      <c r="J85" s="97"/>
      <c r="K85" s="97"/>
      <c r="L85" s="97"/>
      <c r="M85" s="308"/>
      <c r="N85" s="308"/>
      <c r="O85" s="308"/>
      <c r="P85" s="308"/>
      <c r="Q85" s="308"/>
      <c r="R85" s="308"/>
      <c r="S85" s="308"/>
      <c r="T85" s="308"/>
      <c r="U85" s="308"/>
    </row>
    <row r="86" ht="62.25" hidden="1" customHeight="1">
      <c r="A86" s="36"/>
      <c r="B86" s="353" t="str">
        <f>Résultats!B87</f>
        <v>11.5</v>
      </c>
      <c r="C86" s="345" t="str">
        <f>Résultats!C87</f>
        <v>A</v>
      </c>
      <c r="D86" s="345" t="str">
        <f>Résultats!E87</f>
        <v>x</v>
      </c>
      <c r="E86" s="346" t="str">
        <f>Résultats!F87</f>
        <v xml:space="preserve">Dans chaque formulaire, les champs de même nature sont-ils regroupés, si nécessaire ?</v>
      </c>
      <c r="F86" s="345" t="s">
        <v>10</v>
      </c>
      <c r="G86" s="345"/>
      <c r="H86" s="97"/>
      <c r="I86" s="97"/>
      <c r="J86" s="97"/>
      <c r="K86" s="97"/>
      <c r="L86" s="97"/>
      <c r="M86" s="308"/>
      <c r="N86" s="308"/>
      <c r="O86" s="308"/>
      <c r="P86" s="308"/>
      <c r="Q86" s="308"/>
      <c r="R86" s="308"/>
      <c r="S86" s="308"/>
      <c r="T86" s="308"/>
      <c r="U86" s="308"/>
    </row>
    <row r="87" ht="62.25" hidden="1" customHeight="1">
      <c r="A87" s="36"/>
      <c r="B87" s="353" t="str">
        <f>Résultats!B88</f>
        <v>11.6</v>
      </c>
      <c r="C87" s="345" t="str">
        <f>Résultats!C88</f>
        <v>A</v>
      </c>
      <c r="D87" s="345" t="str">
        <f>Résultats!E88</f>
        <v>x</v>
      </c>
      <c r="E87" s="346" t="str">
        <f>Résultats!F88</f>
        <v xml:space="preserve">Dans chaque formulaire, chaque regroupement de champs de même nature a-t-il une légende ?</v>
      </c>
      <c r="F87" s="345" t="s">
        <v>10</v>
      </c>
      <c r="G87" s="345"/>
      <c r="H87" s="97"/>
      <c r="I87" s="97"/>
      <c r="J87" s="97"/>
      <c r="K87" s="97"/>
      <c r="L87" s="97"/>
      <c r="M87" s="308"/>
      <c r="N87" s="308"/>
      <c r="O87" s="308"/>
      <c r="P87" s="308"/>
      <c r="Q87" s="308"/>
      <c r="R87" s="308"/>
      <c r="S87" s="308"/>
      <c r="T87" s="308"/>
      <c r="U87" s="308"/>
    </row>
    <row r="88" ht="62.25" hidden="1" customHeight="1">
      <c r="A88" s="36"/>
      <c r="B88" s="353" t="str">
        <f>Résultats!B89</f>
        <v>11.7</v>
      </c>
      <c r="C88" s="345" t="str">
        <f>Résultats!C89</f>
        <v>A</v>
      </c>
      <c r="D88" s="345" t="str">
        <f>Résultats!E89</f>
        <v/>
      </c>
      <c r="E88" s="346" t="str">
        <f>Résultats!F89</f>
        <v xml:space="preserve">Dans chaque formulaire, chaque légende associée à un regroupement de champs de même nature est-elle pertinente ?</v>
      </c>
      <c r="F88" s="345" t="s">
        <v>10</v>
      </c>
      <c r="G88" s="345"/>
      <c r="H88" s="97"/>
      <c r="I88" s="97"/>
      <c r="J88" s="97"/>
      <c r="K88" s="97"/>
      <c r="L88" s="97"/>
      <c r="M88" s="308"/>
      <c r="N88" s="308"/>
      <c r="O88" s="308"/>
      <c r="P88" s="308"/>
      <c r="Q88" s="308"/>
      <c r="R88" s="308"/>
      <c r="S88" s="308"/>
      <c r="T88" s="308"/>
      <c r="U88" s="308"/>
    </row>
    <row r="89" ht="62.25" hidden="1" customHeight="1">
      <c r="A89" s="36"/>
      <c r="B89" s="353" t="str">
        <f>Résultats!B90</f>
        <v>11.8</v>
      </c>
      <c r="C89" s="345" t="str">
        <f>Résultats!C90</f>
        <v>A</v>
      </c>
      <c r="D89" s="345" t="str">
        <f>Résultats!E90</f>
        <v/>
      </c>
      <c r="E89" s="346" t="str">
        <f>Résultats!F90</f>
        <v xml:space="preserve">Dans chaque formulaire, les items de même nature d’une liste de choix sont-ils regroupés de manière pertinente ?</v>
      </c>
      <c r="F89" s="345" t="s">
        <v>10</v>
      </c>
      <c r="G89" s="345"/>
      <c r="H89" s="97"/>
      <c r="I89" s="97"/>
      <c r="J89" s="97"/>
      <c r="K89" s="97"/>
      <c r="L89" s="97"/>
      <c r="M89" s="308"/>
      <c r="N89" s="308"/>
      <c r="O89" s="308"/>
      <c r="P89" s="308"/>
      <c r="Q89" s="308"/>
      <c r="R89" s="308"/>
      <c r="S89" s="308"/>
      <c r="T89" s="308"/>
      <c r="U89" s="308"/>
    </row>
    <row r="90" ht="62.25" hidden="1" customHeight="1">
      <c r="A90" s="36"/>
      <c r="B90" s="353" t="str">
        <f>Résultats!B91</f>
        <v>11.9</v>
      </c>
      <c r="C90" s="345" t="str">
        <f>Résultats!C91</f>
        <v>A</v>
      </c>
      <c r="D90" s="345" t="str">
        <f>Résultats!E91</f>
        <v>x</v>
      </c>
      <c r="E90" s="346" t="str">
        <f>Résultats!F91</f>
        <v xml:space="preserve">Dans chaque formulaire, l’intitulé de chaque bouton est-il pertinent (hors cas particuliers) ?</v>
      </c>
      <c r="F90" s="345" t="s">
        <v>10</v>
      </c>
      <c r="G90" s="345"/>
      <c r="H90" s="97"/>
      <c r="I90" s="97"/>
      <c r="J90" s="97"/>
      <c r="K90" s="97"/>
      <c r="L90" s="97"/>
      <c r="M90" s="308"/>
      <c r="N90" s="308"/>
      <c r="O90" s="308"/>
      <c r="P90" s="308"/>
      <c r="Q90" s="308"/>
      <c r="R90" s="308"/>
      <c r="S90" s="308"/>
      <c r="T90" s="308"/>
      <c r="U90" s="308"/>
    </row>
    <row r="91" ht="62.25" hidden="1" customHeight="1">
      <c r="A91" s="36"/>
      <c r="B91" s="353" t="str">
        <f>Résultats!B92</f>
        <v>11.10</v>
      </c>
      <c r="C91" s="345" t="str">
        <f>Résultats!C92</f>
        <v>A</v>
      </c>
      <c r="D91" s="345" t="str">
        <f>Résultats!E92</f>
        <v>x</v>
      </c>
      <c r="E91" s="346" t="str">
        <f>Résultats!F92</f>
        <v xml:space="preserve">Dans chaque formulaire, le contrôle de saisie est-il utilisé de manière pertinente (hors cas particuliers) ?</v>
      </c>
      <c r="F91" s="345" t="s">
        <v>10</v>
      </c>
      <c r="G91" s="345"/>
      <c r="H91" s="97"/>
      <c r="I91" s="97"/>
      <c r="J91" s="97"/>
      <c r="K91" s="97"/>
      <c r="L91" s="97"/>
      <c r="M91" s="308"/>
      <c r="N91" s="308"/>
      <c r="O91" s="308"/>
      <c r="P91" s="308"/>
      <c r="Q91" s="308"/>
      <c r="R91" s="308"/>
      <c r="S91" s="308"/>
      <c r="T91" s="308"/>
      <c r="U91" s="308"/>
    </row>
    <row r="92" ht="62.25" hidden="1" customHeight="1">
      <c r="A92" s="36"/>
      <c r="B92" s="353" t="str">
        <f>Résultats!B93</f>
        <v>11.11</v>
      </c>
      <c r="C92" s="345" t="str">
        <f>Résultats!C93</f>
        <v>AA</v>
      </c>
      <c r="D92" s="345" t="str">
        <f>Résultats!E93</f>
        <v/>
      </c>
      <c r="E92" s="346" t="str">
        <f>Résultats!F93</f>
        <v xml:space="preserve">Dans chaque formulaire, le contrôle de saisie est-il accompagné, si nécessaire, de suggestions facilitant la correction des erreurs de saisie ?</v>
      </c>
      <c r="F92" s="345" t="s">
        <v>10</v>
      </c>
      <c r="G92" s="345"/>
      <c r="H92" s="97"/>
      <c r="I92" s="97"/>
      <c r="J92" s="97"/>
      <c r="K92" s="97"/>
      <c r="L92" s="97"/>
      <c r="M92" s="308"/>
      <c r="N92" s="308"/>
      <c r="O92" s="308"/>
      <c r="P92" s="308"/>
      <c r="Q92" s="308"/>
      <c r="R92" s="308"/>
      <c r="S92" s="308"/>
      <c r="T92" s="308"/>
      <c r="U92" s="308"/>
    </row>
    <row r="93" ht="62.25" hidden="1" customHeight="1">
      <c r="A93" s="36"/>
      <c r="B93" s="353" t="str">
        <f>Résultats!B94</f>
        <v>11.12</v>
      </c>
      <c r="C93" s="345" t="str">
        <f>Résultats!C94</f>
        <v>AA</v>
      </c>
      <c r="D93" s="345" t="str">
        <f>Résultats!E94</f>
        <v/>
      </c>
      <c r="E93" s="346" t="str">
        <f>Résultats!F94</f>
        <v xml:space="preserve">Pour chaque formulaire qui modifie ou supprime des données, ou qui transmet des réponses à un test ou à un examen, ou dont la validation a des conséquences financières ou juridiques, les données saisies peuvent-elles être modifiées, mises à jour ou récupérées par l’utilisateur ?</v>
      </c>
      <c r="F93" s="345" t="s">
        <v>10</v>
      </c>
      <c r="G93" s="345"/>
      <c r="H93" s="97"/>
      <c r="I93" s="97"/>
      <c r="J93" s="97"/>
      <c r="K93" s="97"/>
      <c r="L93" s="97"/>
      <c r="M93" s="308"/>
      <c r="N93" s="308"/>
      <c r="O93" s="308"/>
      <c r="P93" s="308"/>
      <c r="Q93" s="308"/>
      <c r="R93" s="308"/>
      <c r="S93" s="308"/>
      <c r="T93" s="308"/>
      <c r="U93" s="308"/>
    </row>
    <row r="94" ht="62.25" hidden="1" customHeight="1">
      <c r="A94" s="46"/>
      <c r="B94" s="353" t="str">
        <f>Résultats!B95</f>
        <v>11.13</v>
      </c>
      <c r="C94" s="345" t="str">
        <f>Résultats!C95</f>
        <v>AA</v>
      </c>
      <c r="D94" s="345" t="str">
        <f>Résultats!E95</f>
        <v/>
      </c>
      <c r="E94" s="346" t="str">
        <f>Résultats!F95</f>
        <v xml:space="preserve">La finalité d’un champ de saisie peut-elle être déduite pour faciliter le remplissage automatique des champs avec les données de l’utilisateur ?</v>
      </c>
      <c r="F94" s="345" t="s">
        <v>10</v>
      </c>
      <c r="G94" s="345"/>
      <c r="H94" s="97"/>
      <c r="I94" s="97"/>
      <c r="J94" s="97"/>
      <c r="K94" s="97"/>
      <c r="L94" s="97"/>
      <c r="M94" s="308"/>
      <c r="N94" s="308"/>
      <c r="O94" s="308"/>
      <c r="P94" s="308"/>
      <c r="Q94" s="308"/>
      <c r="R94" s="308"/>
      <c r="S94" s="308"/>
      <c r="T94" s="308"/>
      <c r="U94" s="308"/>
    </row>
    <row r="95" ht="62.25" hidden="1" customHeight="1">
      <c r="A95" s="355" t="s">
        <v>457</v>
      </c>
      <c r="B95" s="353" t="str">
        <f>Résultats!B96</f>
        <v>12.1</v>
      </c>
      <c r="C95" s="345" t="str">
        <f>Résultats!C96</f>
        <v>AA</v>
      </c>
      <c r="D95" s="345" t="str">
        <f>Résultats!E96</f>
        <v/>
      </c>
      <c r="E95" s="346" t="str">
        <f>Résultats!F96</f>
        <v xml:space="preserve">Chaque ensemble de pages dispose-t-il de deux systèmes de navigation différents, au moins (hors cas particuliers) ?</v>
      </c>
      <c r="F95" s="345" t="s">
        <v>10</v>
      </c>
      <c r="G95" s="345"/>
      <c r="H95" s="97"/>
      <c r="I95" s="97"/>
      <c r="J95" s="97"/>
      <c r="K95" s="97"/>
      <c r="L95" s="97"/>
      <c r="M95" s="308"/>
      <c r="N95" s="308"/>
      <c r="O95" s="308"/>
      <c r="P95" s="308"/>
      <c r="Q95" s="308"/>
      <c r="R95" s="308"/>
      <c r="S95" s="308"/>
      <c r="T95" s="308"/>
      <c r="U95" s="308"/>
    </row>
    <row r="96" ht="62.25" hidden="1" customHeight="1">
      <c r="A96" s="36"/>
      <c r="B96" s="353" t="str">
        <f>Résultats!B97</f>
        <v>12.2</v>
      </c>
      <c r="C96" s="345" t="str">
        <f>Résultats!C97</f>
        <v>AA</v>
      </c>
      <c r="D96" s="345" t="str">
        <f>Résultats!E97</f>
        <v/>
      </c>
      <c r="E96" s="346" t="str">
        <f>Résultats!F97</f>
        <v xml:space="preserve">Dans chaque ensemble de pages, le menu et les barres de navigation sont-ils toujours à la même place (hors cas particuliers) ?</v>
      </c>
      <c r="F96" s="345" t="s">
        <v>7</v>
      </c>
      <c r="G96" s="345"/>
      <c r="H96" s="97"/>
      <c r="I96" s="97"/>
      <c r="J96" s="97"/>
      <c r="K96" s="97"/>
      <c r="L96" s="97"/>
      <c r="M96" s="308"/>
      <c r="N96" s="308"/>
      <c r="O96" s="308"/>
      <c r="P96" s="308"/>
      <c r="Q96" s="308"/>
      <c r="R96" s="308"/>
      <c r="S96" s="308"/>
      <c r="T96" s="308"/>
      <c r="U96" s="308"/>
    </row>
    <row r="97" ht="62.25" hidden="1" customHeight="1">
      <c r="A97" s="36"/>
      <c r="B97" s="353" t="str">
        <f>Résultats!B98</f>
        <v>12.3</v>
      </c>
      <c r="C97" s="345" t="str">
        <f>Résultats!C98</f>
        <v>AA</v>
      </c>
      <c r="D97" s="345" t="str">
        <f>Résultats!E98</f>
        <v/>
      </c>
      <c r="E97" s="346" t="str">
        <f>Résultats!F98</f>
        <v xml:space="preserve">La page « plan du site » est-elle pertinente ?</v>
      </c>
      <c r="F97" s="345" t="s">
        <v>10</v>
      </c>
      <c r="G97" s="345"/>
      <c r="H97" s="97"/>
      <c r="I97" s="97"/>
      <c r="J97" s="97"/>
      <c r="K97" s="97"/>
      <c r="L97" s="97"/>
      <c r="M97" s="308"/>
      <c r="N97" s="308"/>
      <c r="O97" s="308"/>
      <c r="P97" s="308"/>
      <c r="Q97" s="308"/>
      <c r="R97" s="308"/>
      <c r="S97" s="308"/>
      <c r="T97" s="308"/>
      <c r="U97" s="308"/>
    </row>
    <row r="98" ht="62.25" hidden="1" customHeight="1">
      <c r="A98" s="36"/>
      <c r="B98" s="353" t="str">
        <f>Résultats!B99</f>
        <v>12.4</v>
      </c>
      <c r="C98" s="345" t="str">
        <f>Résultats!C99</f>
        <v>AA</v>
      </c>
      <c r="D98" s="345" t="str">
        <f>Résultats!E99</f>
        <v/>
      </c>
      <c r="E98" s="346" t="str">
        <f>Résultats!F99</f>
        <v xml:space="preserve">Dans chaque ensemble de pages, la page « plan du site » est-elle atteignable de manière identique ?</v>
      </c>
      <c r="F98" s="345" t="s">
        <v>10</v>
      </c>
      <c r="G98" s="345"/>
      <c r="H98" s="97"/>
      <c r="I98" s="97"/>
      <c r="J98" s="97"/>
      <c r="K98" s="97"/>
      <c r="L98" s="97"/>
      <c r="M98" s="308"/>
      <c r="N98" s="308"/>
      <c r="O98" s="308"/>
      <c r="P98" s="308"/>
      <c r="Q98" s="308"/>
      <c r="R98" s="308"/>
      <c r="S98" s="308"/>
      <c r="T98" s="308"/>
      <c r="U98" s="308"/>
    </row>
    <row r="99" ht="62.25" hidden="1" customHeight="1">
      <c r="A99" s="36"/>
      <c r="B99" s="344" t="str">
        <f>'Résultats'!B100</f>
        <v>12.5</v>
      </c>
      <c r="C99" s="345" t="str">
        <f>'Résultats'!C100</f>
        <v>AA</v>
      </c>
      <c r="D99" s="345" t="str">
        <f>'Résultats'!E100</f>
        <v/>
      </c>
      <c r="E99" s="346" t="str">
        <f>'Résultats'!F100</f>
        <v xml:space="preserve">Dans chaque ensemble de pages, le moteur de recherche est-il atteignable de manière identique ?</v>
      </c>
      <c r="F99" s="345" t="s">
        <v>10</v>
      </c>
      <c r="G99" s="345"/>
      <c r="H99" s="97"/>
      <c r="I99" s="97"/>
      <c r="J99" s="97"/>
      <c r="K99" s="97"/>
      <c r="L99" s="97"/>
      <c r="M99" s="308"/>
      <c r="N99" s="308"/>
      <c r="O99" s="308"/>
      <c r="P99" s="308"/>
      <c r="Q99" s="308"/>
      <c r="R99" s="308"/>
      <c r="S99" s="308"/>
      <c r="T99" s="308"/>
      <c r="U99" s="308"/>
    </row>
    <row r="100" ht="62.25" hidden="1" customHeight="1">
      <c r="A100" s="36"/>
      <c r="B100" s="344" t="str">
        <f>Résultats!B101</f>
        <v>12.6</v>
      </c>
      <c r="C100" s="345" t="str">
        <f>Résultats!C101</f>
        <v>A</v>
      </c>
      <c r="D100" s="345" t="str">
        <f>Résultats!E101</f>
        <v/>
      </c>
      <c r="E100" s="346" t="str">
        <f>Résultats!F101</f>
        <v xml:space="preserve">Les zones de regroupement de contenus présentes dans plusieurs pages web (zones d’en-tête, de navigation principale, de contenu principal, de pied de page et de moteur de recherche) peuvent-elles être atteintes ou évitées ?</v>
      </c>
      <c r="F100" s="345" t="s">
        <v>7</v>
      </c>
      <c r="G100" s="345"/>
      <c r="H100" s="97"/>
      <c r="I100" s="97"/>
      <c r="J100" s="97"/>
      <c r="K100" s="97"/>
      <c r="L100" s="97"/>
      <c r="M100" s="308"/>
      <c r="N100" s="308"/>
      <c r="O100" s="308"/>
      <c r="P100" s="308"/>
      <c r="Q100" s="308"/>
      <c r="R100" s="308"/>
      <c r="S100" s="308"/>
      <c r="T100" s="308"/>
      <c r="U100" s="308"/>
    </row>
    <row r="101" ht="62.25" hidden="1" customHeight="1">
      <c r="A101" s="36"/>
      <c r="B101" s="344" t="str">
        <f>Résultats!B102</f>
        <v>12.7</v>
      </c>
      <c r="C101" s="345" t="str">
        <f>Résultats!C102</f>
        <v>A</v>
      </c>
      <c r="D101" s="345" t="str">
        <f>Résultats!E102</f>
        <v/>
      </c>
      <c r="E101" s="346" t="str">
        <f>Résultats!F102</f>
        <v xml:space="preserve">Dans chaque page web, un lien d’évitement ou d’accès rapide à la zone de contenu principal est-il présent (hors cas particuliers) ?</v>
      </c>
      <c r="F101" s="345" t="s">
        <v>7</v>
      </c>
      <c r="G101" s="345"/>
      <c r="H101" s="97"/>
      <c r="I101" s="97"/>
      <c r="J101" s="97"/>
      <c r="K101" s="97"/>
      <c r="L101" s="97"/>
      <c r="M101" s="308"/>
      <c r="N101" s="308"/>
      <c r="O101" s="308"/>
      <c r="P101" s="308"/>
      <c r="Q101" s="308"/>
      <c r="R101" s="308"/>
      <c r="S101" s="308"/>
      <c r="T101" s="308"/>
      <c r="U101" s="308"/>
    </row>
    <row r="102" ht="62.25" hidden="1" customHeight="1">
      <c r="A102" s="36"/>
      <c r="B102" s="344" t="str">
        <f>Résultats!B103</f>
        <v>12.8</v>
      </c>
      <c r="C102" s="345" t="str">
        <f>Résultats!C103</f>
        <v>A</v>
      </c>
      <c r="D102" s="345" t="str">
        <f>Résultats!E103</f>
        <v>x</v>
      </c>
      <c r="E102" s="346" t="str">
        <f>Résultats!F103</f>
        <v xml:space="preserve">Dans chaque page web, l’ordre de tabulation est-il cohérent ?</v>
      </c>
      <c r="F102" s="345" t="s">
        <v>7</v>
      </c>
      <c r="G102" s="345"/>
      <c r="H102" s="97"/>
      <c r="I102" s="97"/>
      <c r="J102" s="97"/>
      <c r="K102" s="97"/>
      <c r="L102" s="97"/>
      <c r="M102" s="308"/>
      <c r="N102" s="308"/>
      <c r="O102" s="308"/>
      <c r="P102" s="308"/>
      <c r="Q102" s="308"/>
      <c r="R102" s="308"/>
      <c r="S102" s="308"/>
      <c r="T102" s="308"/>
      <c r="U102" s="308"/>
    </row>
    <row r="103" ht="62.25" hidden="1" customHeight="1">
      <c r="A103" s="36"/>
      <c r="B103" s="344" t="str">
        <f>Résultats!B104</f>
        <v>12.9</v>
      </c>
      <c r="C103" s="345" t="str">
        <f>Résultats!C104</f>
        <v>A</v>
      </c>
      <c r="D103" s="345" t="str">
        <f>Résultats!E104</f>
        <v>x</v>
      </c>
      <c r="E103" s="346" t="str">
        <f>Résultats!F104</f>
        <v xml:space="preserve">Dans chaque page web, la navigation ne doit pas contenir de piège au clavier. Cette règle est-elle respectée ?</v>
      </c>
      <c r="F103" s="345" t="s">
        <v>7</v>
      </c>
      <c r="G103" s="345"/>
      <c r="H103" s="97"/>
      <c r="I103" s="97"/>
      <c r="J103" s="97"/>
      <c r="K103" s="97"/>
      <c r="L103" s="97"/>
      <c r="M103" s="308"/>
      <c r="N103" s="308"/>
      <c r="O103" s="308"/>
      <c r="P103" s="308"/>
      <c r="Q103" s="308"/>
      <c r="R103" s="308"/>
      <c r="S103" s="308"/>
      <c r="T103" s="308"/>
      <c r="U103" s="308"/>
    </row>
    <row r="104" ht="62.25" hidden="1" customHeight="1">
      <c r="A104" s="36"/>
      <c r="B104" s="344" t="str">
        <f>Résultats!B105</f>
        <v>12.10</v>
      </c>
      <c r="C104" s="345" t="str">
        <f>Résultats!C105</f>
        <v>A</v>
      </c>
      <c r="D104" s="345" t="str">
        <f>Résultats!E105</f>
        <v/>
      </c>
      <c r="E104" s="346" t="str">
        <f>Résultats!F105</f>
        <v xml:space="preserve">Dans chaque page web, les raccourcis clavier n’utilisant qu’une seule touche (lettre minuscule ou majuscule, ponctuation, chiffre ou symbole) sont-ils contrôlables par l’utilisateur ?</v>
      </c>
      <c r="F104" s="345" t="s">
        <v>10</v>
      </c>
      <c r="G104" s="345"/>
      <c r="H104" s="97"/>
      <c r="I104" s="97"/>
      <c r="J104" s="97"/>
      <c r="K104" s="97"/>
      <c r="L104" s="97"/>
      <c r="M104" s="308"/>
      <c r="N104" s="308"/>
      <c r="O104" s="308"/>
      <c r="P104" s="308"/>
      <c r="Q104" s="308"/>
      <c r="R104" s="308"/>
      <c r="S104" s="308"/>
      <c r="T104" s="308"/>
      <c r="U104" s="308"/>
    </row>
    <row r="105" ht="62.25" hidden="1" customHeight="1">
      <c r="A105" s="46"/>
      <c r="B105" s="344" t="str">
        <f>Résultats!B106</f>
        <v>12.11</v>
      </c>
      <c r="C105" s="345" t="str">
        <f>Résultats!C106</f>
        <v>A</v>
      </c>
      <c r="D105" s="345" t="str">
        <f>Résultats!E106</f>
        <v/>
      </c>
      <c r="E105" s="346" t="str">
        <f>Résultats!F106</f>
        <v xml:space="preserve">Dans chaque page web, les contenus additionnels apparaissant au survol, à la prise de focus ou à l’activation d’un composant d’interface sont-ils si nécessaire atteignables au clavier ?</v>
      </c>
      <c r="F105" s="345" t="s">
        <v>7</v>
      </c>
      <c r="G105" s="345"/>
      <c r="H105" s="97"/>
      <c r="I105" s="97"/>
      <c r="J105" s="97"/>
      <c r="K105" s="97"/>
      <c r="L105" s="97"/>
      <c r="M105" s="308"/>
      <c r="N105" s="308"/>
      <c r="O105" s="308"/>
      <c r="P105" s="308"/>
      <c r="Q105" s="308"/>
      <c r="R105" s="308"/>
      <c r="S105" s="308"/>
      <c r="T105" s="308"/>
      <c r="U105" s="308"/>
    </row>
    <row r="106" ht="62.25" hidden="1" customHeight="1">
      <c r="A106" s="355" t="s">
        <v>458</v>
      </c>
      <c r="B106" s="344" t="str">
        <f>Résultats!B107</f>
        <v>13.1</v>
      </c>
      <c r="C106" s="345" t="str">
        <f>Résultats!C107</f>
        <v>A</v>
      </c>
      <c r="D106" s="345" t="str">
        <f>Résultats!E107</f>
        <v/>
      </c>
      <c r="E106" s="346" t="str">
        <f>Résultats!F107</f>
        <v xml:space="preserve">Pour chaque page web, l’utilisateur a-t-il le contrôle de chaque limite de temps modifiant le contenu (hors cas particuliers) ?</v>
      </c>
      <c r="F106" s="345" t="s">
        <v>10</v>
      </c>
      <c r="G106" s="345"/>
      <c r="H106" s="97"/>
      <c r="I106" s="97"/>
      <c r="J106" s="97"/>
      <c r="K106" s="97"/>
      <c r="L106" s="97"/>
      <c r="M106" s="308"/>
      <c r="N106" s="308"/>
      <c r="O106" s="308"/>
      <c r="P106" s="308"/>
      <c r="Q106" s="308"/>
      <c r="R106" s="308"/>
      <c r="S106" s="308"/>
      <c r="T106" s="308"/>
      <c r="U106" s="308"/>
    </row>
    <row r="107" ht="62.25" hidden="1" customHeight="1">
      <c r="A107" s="36"/>
      <c r="B107" s="344" t="str">
        <f>Résultats!B108</f>
        <v>13.2</v>
      </c>
      <c r="C107" s="345" t="str">
        <f>Résultats!C108</f>
        <v>A</v>
      </c>
      <c r="D107" s="345" t="str">
        <f>Résultats!E108</f>
        <v/>
      </c>
      <c r="E107" s="346" t="str">
        <f>Résultats!F108</f>
        <v xml:space="preserve">Dans chaque page web, l’ouverture d’une nouvelle fenêtre ne doit pas être déclenchée sans action de l’utilisateur. Cette règle est-elle respectée ?</v>
      </c>
      <c r="F107" s="345" t="s">
        <v>7</v>
      </c>
      <c r="G107" s="345"/>
      <c r="H107" s="97"/>
      <c r="I107" s="97"/>
      <c r="J107" s="97"/>
      <c r="K107" s="97"/>
      <c r="L107" s="97"/>
      <c r="M107" s="308"/>
      <c r="N107" s="308"/>
      <c r="O107" s="308"/>
      <c r="P107" s="308"/>
      <c r="Q107" s="308"/>
      <c r="R107" s="308"/>
      <c r="S107" s="308"/>
      <c r="T107" s="308"/>
      <c r="U107" s="308"/>
    </row>
    <row r="108" ht="62.25" hidden="1" customHeight="1">
      <c r="A108" s="36"/>
      <c r="B108" s="344" t="str">
        <f>Résultats!B109</f>
        <v>13.3</v>
      </c>
      <c r="C108" s="345" t="str">
        <f>Résultats!C109</f>
        <v>A</v>
      </c>
      <c r="D108" s="345" t="str">
        <f>Résultats!E109</f>
        <v/>
      </c>
      <c r="E108" s="346" t="str">
        <f>Résultats!F109</f>
        <v xml:space="preserve">Dans chaque page web, chaque document bureautique en téléchargement possède-t-il, si nécessaire, une version accessible (hors cas particuliers) ?</v>
      </c>
      <c r="F108" s="345" t="s">
        <v>10</v>
      </c>
      <c r="G108" s="345"/>
      <c r="H108" s="97"/>
      <c r="I108" s="97"/>
      <c r="J108" s="97"/>
      <c r="K108" s="97"/>
      <c r="L108" s="97"/>
      <c r="M108" s="308"/>
      <c r="N108" s="308"/>
      <c r="O108" s="308"/>
      <c r="P108" s="308"/>
      <c r="Q108" s="308"/>
      <c r="R108" s="308"/>
      <c r="S108" s="308"/>
      <c r="T108" s="308"/>
      <c r="U108" s="308"/>
    </row>
    <row r="109" ht="62.25" hidden="1" customHeight="1">
      <c r="A109" s="36"/>
      <c r="B109" s="344" t="str">
        <f>Résultats!B110</f>
        <v>13.4</v>
      </c>
      <c r="C109" s="345" t="str">
        <f>Résultats!C110</f>
        <v>A</v>
      </c>
      <c r="D109" s="345" t="str">
        <f>Résultats!E110</f>
        <v/>
      </c>
      <c r="E109" s="346" t="str">
        <f>Résultats!F110</f>
        <v xml:space="preserve">Pour chaque document bureautique ayant une version accessible, cette version offre-t-elle la même information ?</v>
      </c>
      <c r="F109" s="345" t="s">
        <v>10</v>
      </c>
      <c r="G109" s="345"/>
      <c r="H109" s="97"/>
      <c r="I109" s="97"/>
      <c r="J109" s="97"/>
      <c r="K109" s="97"/>
      <c r="L109" s="97"/>
      <c r="M109" s="308"/>
      <c r="N109" s="308"/>
      <c r="O109" s="308"/>
      <c r="P109" s="308"/>
      <c r="Q109" s="308"/>
      <c r="R109" s="308"/>
      <c r="S109" s="308"/>
      <c r="T109" s="308"/>
      <c r="U109" s="308"/>
    </row>
    <row r="110" ht="62.25" hidden="1" customHeight="1">
      <c r="A110" s="36"/>
      <c r="B110" s="344" t="str">
        <f>Résultats!B111</f>
        <v>13.5</v>
      </c>
      <c r="C110" s="345" t="str">
        <f>Résultats!C111</f>
        <v>A</v>
      </c>
      <c r="D110" s="345" t="str">
        <f>Résultats!E111</f>
        <v/>
      </c>
      <c r="E110" s="346" t="str">
        <f>Résultats!F111</f>
        <v xml:space="preserve">Dans chaque page web, chaque contenu cryptique (art ASCII, émoticône, syntaxe cryptique) a-t-il une alternative ?</v>
      </c>
      <c r="F110" s="345" t="s">
        <v>10</v>
      </c>
      <c r="G110" s="345"/>
      <c r="H110" s="97"/>
      <c r="I110" s="97"/>
      <c r="J110" s="97"/>
      <c r="K110" s="97"/>
      <c r="L110" s="97"/>
      <c r="M110" s="308"/>
      <c r="N110" s="308"/>
      <c r="O110" s="308"/>
      <c r="P110" s="308"/>
      <c r="Q110" s="308"/>
      <c r="R110" s="308"/>
      <c r="S110" s="308"/>
      <c r="T110" s="308"/>
      <c r="U110" s="308"/>
    </row>
    <row r="111" ht="62.25" hidden="1" customHeight="1">
      <c r="A111" s="36"/>
      <c r="B111" s="344" t="str">
        <f>Résultats!B112</f>
        <v>13.6</v>
      </c>
      <c r="C111" s="345" t="str">
        <f>Résultats!C112</f>
        <v>A</v>
      </c>
      <c r="D111" s="345" t="str">
        <f>Résultats!E112</f>
        <v/>
      </c>
      <c r="E111" s="346" t="str">
        <f>Résultats!F112</f>
        <v xml:space="preserve">Dans chaque page web, pour chaque contenu cryptique (art ASCII, émoticône, syntaxe cryptique) ayant une alternative, cette alternative est-elle pertinente ?</v>
      </c>
      <c r="F111" s="345" t="s">
        <v>10</v>
      </c>
      <c r="G111" s="345"/>
      <c r="H111" s="97"/>
      <c r="I111" s="97"/>
      <c r="J111" s="97"/>
      <c r="K111" s="97"/>
      <c r="L111" s="97"/>
      <c r="M111" s="308"/>
      <c r="N111" s="308"/>
      <c r="O111" s="308"/>
      <c r="P111" s="308"/>
      <c r="Q111" s="308"/>
      <c r="R111" s="308"/>
      <c r="S111" s="308"/>
      <c r="T111" s="308"/>
      <c r="U111" s="308"/>
    </row>
    <row r="112" ht="62.25" hidden="1" customHeight="1">
      <c r="A112" s="36"/>
      <c r="B112" s="344" t="str">
        <f>Résultats!B113</f>
        <v>13.7</v>
      </c>
      <c r="C112" s="345" t="str">
        <f>Résultats!C113</f>
        <v>A</v>
      </c>
      <c r="D112" s="345" t="str">
        <f>Résultats!E113</f>
        <v/>
      </c>
      <c r="E112" s="346" t="str">
        <f>Résultats!F113</f>
        <v xml:space="preserve">Dans chaque page web, les changements brusques de luminosité ou les effets de flash sont-ils correctement utilisés ?</v>
      </c>
      <c r="F112" s="345" t="s">
        <v>10</v>
      </c>
      <c r="G112" s="345"/>
      <c r="H112" s="97"/>
      <c r="I112" s="97"/>
      <c r="J112" s="97"/>
      <c r="K112" s="97"/>
      <c r="L112" s="97"/>
      <c r="M112" s="308"/>
      <c r="N112" s="308"/>
      <c r="O112" s="308"/>
      <c r="P112" s="308"/>
      <c r="Q112" s="308"/>
      <c r="R112" s="308"/>
      <c r="S112" s="308"/>
      <c r="T112" s="308"/>
      <c r="U112" s="308"/>
    </row>
    <row r="113" ht="62.25" hidden="1" customHeight="1">
      <c r="A113" s="36"/>
      <c r="B113" s="344" t="str">
        <f>Résultats!B114</f>
        <v>13.8</v>
      </c>
      <c r="C113" s="345" t="str">
        <f>Résultats!C114</f>
        <v>A</v>
      </c>
      <c r="D113" s="345" t="str">
        <f>Résultats!E114</f>
        <v/>
      </c>
      <c r="E113" s="346" t="str">
        <f>Résultats!F114</f>
        <v xml:space="preserve">Dans chaque page web, chaque contenu en mouvement ou clignotant est-il contrôlable par l’utilisateur ?</v>
      </c>
      <c r="F113" s="345" t="s">
        <v>10</v>
      </c>
      <c r="G113" s="345"/>
      <c r="H113" s="97"/>
      <c r="I113" s="97"/>
      <c r="J113" s="97"/>
      <c r="K113" s="97"/>
      <c r="L113" s="97"/>
      <c r="M113" s="308"/>
      <c r="N113" s="308"/>
      <c r="O113" s="308"/>
      <c r="P113" s="308"/>
      <c r="Q113" s="308"/>
      <c r="R113" s="308"/>
      <c r="S113" s="308"/>
      <c r="T113" s="308"/>
      <c r="U113" s="308"/>
    </row>
    <row r="114" ht="62.25" hidden="1" customHeight="1">
      <c r="A114" s="36"/>
      <c r="B114" s="344" t="str">
        <f>Résultats!B115</f>
        <v>13.9</v>
      </c>
      <c r="C114" s="345" t="str">
        <f>Résultats!C115</f>
        <v>AA</v>
      </c>
      <c r="D114" s="345" t="str">
        <f>Résultats!E115</f>
        <v/>
      </c>
      <c r="E114" s="346" t="str">
        <f>Résultats!F115</f>
        <v xml:space="preserve">Dans chaque page web, le contenu proposé est-il consultable quelle que soit l’orientation de l’écran (portrait ou paysage) (hors cas particuliers) ?</v>
      </c>
      <c r="F114" s="345" t="s">
        <v>7</v>
      </c>
      <c r="G114" s="345"/>
      <c r="H114" s="97"/>
      <c r="I114" s="97"/>
      <c r="J114" s="97"/>
      <c r="K114" s="97"/>
      <c r="L114" s="97"/>
      <c r="M114" s="308"/>
      <c r="N114" s="308"/>
      <c r="O114" s="308"/>
      <c r="P114" s="308"/>
      <c r="Q114" s="308"/>
      <c r="R114" s="308"/>
      <c r="S114" s="308"/>
      <c r="T114" s="308"/>
      <c r="U114" s="308"/>
    </row>
    <row r="115" ht="62.25" hidden="1" customHeight="1">
      <c r="A115" s="36"/>
      <c r="B115" s="344" t="str">
        <f>Résultats!B116</f>
        <v>13.10</v>
      </c>
      <c r="C115" s="345" t="str">
        <f>Résultats!C116</f>
        <v>A</v>
      </c>
      <c r="D115" s="345" t="str">
        <f>Résultats!E116</f>
        <v/>
      </c>
      <c r="E115" s="346" t="str">
        <f>Résultats!F116</f>
        <v xml:space="preserve">Dans chaque page web, les fonctionnalités utilisables ou disponibles au moyen d’un geste complexe peuvent-elles être également disponibles au moyen d’un geste simple (hors cas particuliers) ?</v>
      </c>
      <c r="F115" s="345" t="s">
        <v>10</v>
      </c>
      <c r="G115" s="345"/>
      <c r="H115" s="97"/>
      <c r="I115" s="97"/>
      <c r="J115" s="97"/>
      <c r="K115" s="97"/>
      <c r="L115" s="97"/>
      <c r="M115" s="78"/>
      <c r="N115" s="78"/>
      <c r="O115" s="78"/>
      <c r="P115" s="78"/>
      <c r="Q115" s="78"/>
      <c r="R115" s="78"/>
      <c r="S115" s="78"/>
      <c r="T115" s="78"/>
      <c r="U115" s="78"/>
    </row>
    <row r="116" ht="59.25" hidden="1" customHeight="1">
      <c r="A116" s="36"/>
      <c r="B116" s="344" t="str">
        <f>Résultats!B117</f>
        <v>13.11</v>
      </c>
      <c r="C116" s="345" t="str">
        <f>Résultats!C117</f>
        <v>A</v>
      </c>
      <c r="D116" s="345" t="str">
        <f>Résultats!E117</f>
        <v/>
      </c>
      <c r="E116" s="346" t="str">
        <f>Résultats!F117</f>
        <v xml:space="preserve">Dans chaque page web, les actions déclenchées au moyen d’un dispositif de pointage sur un point unique de l’écran peuvent-elles faire l’objet d’une annulation (hors cas particuliers) ?</v>
      </c>
      <c r="F116" s="345" t="s">
        <v>10</v>
      </c>
      <c r="G116" s="345"/>
      <c r="H116" s="97"/>
      <c r="I116" s="97"/>
      <c r="J116" s="97"/>
      <c r="K116" s="97"/>
      <c r="L116" s="97"/>
      <c r="M116" s="308"/>
      <c r="N116" s="308"/>
      <c r="O116" s="308"/>
      <c r="P116" s="308"/>
      <c r="Q116" s="308"/>
      <c r="R116" s="308"/>
      <c r="S116" s="308"/>
      <c r="T116" s="308"/>
      <c r="U116" s="308"/>
    </row>
    <row r="117" hidden="1">
      <c r="A117" s="46"/>
      <c r="B117" s="344" t="str">
        <f>Résultats!B118</f>
        <v>13.12</v>
      </c>
      <c r="C117" s="345" t="str">
        <f>Résultats!C118</f>
        <v>A</v>
      </c>
      <c r="D117" s="345" t="str">
        <f>Résultats!E118</f>
        <v/>
      </c>
      <c r="E117" s="346" t="str">
        <f>Résultats!F118</f>
        <v xml:space="preserve">Dans chaque page web, les fonctionnalités qui impliquent un mouvement de l’appareil ou vers l’appareil peuvent-elles être satisfaites de manière alternative (hors cas particuliers) ?</v>
      </c>
      <c r="F117" s="345" t="s">
        <v>10</v>
      </c>
      <c r="G117" s="345"/>
      <c r="H117" s="97"/>
      <c r="I117" s="97"/>
      <c r="J117" s="97"/>
      <c r="K117" s="97"/>
      <c r="L117" s="97"/>
      <c r="M117" s="308"/>
      <c r="N117" s="308"/>
      <c r="O117" s="308"/>
      <c r="P117" s="308"/>
      <c r="Q117" s="308"/>
      <c r="R117" s="308"/>
      <c r="S117" s="308"/>
      <c r="T117" s="308"/>
      <c r="U117" s="308"/>
    </row>
  </sheetData>
  <autoFilter ref="$B$11:$L$117">
    <filterColumn colId="4">
      <filters>
        <filter val="nc"/>
      </filters>
    </filterColumn>
  </autoFilter>
  <mergeCells count="23">
    <mergeCell ref="C3:F3"/>
    <mergeCell ref="B4:B10"/>
    <mergeCell ref="C4:C10"/>
    <mergeCell ref="D4:D10"/>
    <mergeCell ref="G4:G10"/>
    <mergeCell ref="H4:H10"/>
    <mergeCell ref="I4:I10"/>
    <mergeCell ref="J4:J10"/>
    <mergeCell ref="K4:K10"/>
    <mergeCell ref="L4:L10"/>
    <mergeCell ref="A12:A20"/>
    <mergeCell ref="A21:A22"/>
    <mergeCell ref="A23:A25"/>
    <mergeCell ref="A26:A38"/>
    <mergeCell ref="A39:A46"/>
    <mergeCell ref="A47:A48"/>
    <mergeCell ref="A49:A53"/>
    <mergeCell ref="A54:A63"/>
    <mergeCell ref="A64:A67"/>
    <mergeCell ref="A68:A81"/>
    <mergeCell ref="A82:A94"/>
    <mergeCell ref="A95:A105"/>
    <mergeCell ref="A106:A117"/>
  </mergeCells>
  <dataValidations count="2" disablePrompts="0">
    <dataValidation sqref="H12:H117" type="list" allowBlank="1" errorStyle="stop" imeMode="noControl" operator="between" showDropDown="0" showErrorMessage="0" showInputMessage="0">
      <formula1>'Paramètres'!$A$2:$A$5</formula1>
    </dataValidation>
    <dataValidation sqref="I12:I117" type="list" allowBlank="1" errorStyle="stop" imeMode="noControl" operator="between" showDropDown="0" showErrorMessage="0" showInputMessage="0">
      <formula1>'Paramètres'!$D$2:$D$5</formula1>
    </dataValidation>
  </dataValidations>
  <hyperlinks>
    <hyperlink r:id="rId1" ref="L54"/>
    <hyperlink r:id="rId1" ref="L55"/>
  </hyperlinks>
  <printOptions headings="0" gridLines="0"/>
  <pageMargins left="0.69999999999999996" right="0.69999999999999996" top="0.75" bottom="0.75" header="0" footer="0"/>
  <pageSetup paperSize="9" scale="100" fitToWidth="1" fitToHeight="1" pageOrder="downThenOver" orientation="landscape" usePrinterDefaults="1" blackAndWhite="0" draft="0" cellComments="none" useFirstPageNumber="0" errors="displayed" horizontalDpi="600" verticalDpi="600" copies="1"/>
  <headerFooter/>
  <extLst>
    <ext xmlns:x14="http://schemas.microsoft.com/office/spreadsheetml/2009/9/main" uri="{78C0D931-6437-407d-A8EE-F0AAD7539E65}">
      <x14:conditionalFormattings>
        <x14:conditionalFormatting xmlns:xm="http://schemas.microsoft.com/office/excel/2006/main">
          <x14:cfRule type="cellIs" priority="12" operator="equal" id="{009300B5-005D-4691-B459-00A100BD0056}">
            <xm:f>"na"</xm:f>
            <x14:dxf>
              <font/>
              <fill>
                <patternFill patternType="solid">
                  <fgColor rgb="FFFCE8B2"/>
                  <bgColor rgb="FFFCE8B2"/>
                </patternFill>
              </fill>
              <border>
                <left style="none"/>
                <right style="none"/>
                <top style="none"/>
                <bottom style="none"/>
                <diagonal style="none"/>
              </border>
            </x14:dxf>
          </x14:cfRule>
          <xm:sqref>F1:F2 C2 F4:F117</xm:sqref>
        </x14:conditionalFormatting>
        <x14:conditionalFormatting xmlns:xm="http://schemas.microsoft.com/office/excel/2006/main">
          <x14:cfRule type="cellIs" priority="11" operator="equal" id="{00CB0031-0060-49C1-8983-00A6007300DA}">
            <xm:f>"nt"</xm:f>
            <x14:dxf>
              <font>
                <color indexed="65"/>
              </font>
              <fill>
                <patternFill patternType="solid">
                  <fgColor rgb="FF757575"/>
                  <bgColor rgb="FF757575"/>
                </patternFill>
              </fill>
              <border>
                <left style="none"/>
                <right style="none"/>
                <top style="none"/>
                <bottom style="none"/>
                <diagonal style="none"/>
              </border>
            </x14:dxf>
          </x14:cfRule>
          <xm:sqref>F11:F117</xm:sqref>
        </x14:conditionalFormatting>
        <x14:conditionalFormatting xmlns:xm="http://schemas.microsoft.com/office/excel/2006/main">
          <x14:cfRule type="cellIs" priority="10" operator="equal" id="{002D007B-00B6-42E4-BF26-003C00C100DA}">
            <xm:f>"nc"</xm:f>
            <x14:dxf>
              <font/>
              <fill>
                <patternFill patternType="solid">
                  <fgColor rgb="FFF4C7C3"/>
                  <bgColor rgb="FFF4C7C3"/>
                </patternFill>
              </fill>
              <border>
                <left style="none"/>
                <right style="none"/>
                <top style="none"/>
                <bottom style="none"/>
                <diagonal style="none"/>
              </border>
            </x14:dxf>
          </x14:cfRule>
          <xm:sqref>F11:F117</xm:sqref>
        </x14:conditionalFormatting>
        <x14:conditionalFormatting xmlns:xm="http://schemas.microsoft.com/office/excel/2006/main">
          <x14:cfRule type="cellIs" priority="9" operator="equal" id="{001A0089-0030-43C3-A821-00A200D7004E}">
            <xm:f>"c"</xm:f>
            <x14:dxf>
              <font/>
              <fill>
                <patternFill patternType="solid">
                  <fgColor rgb="FFB7E1CD"/>
                  <bgColor rgb="FFB7E1CD"/>
                </patternFill>
              </fill>
              <border>
                <left style="none"/>
                <right style="none"/>
                <top style="none"/>
                <bottom style="none"/>
                <diagonal style="none"/>
              </border>
            </x14:dxf>
          </x14:cfRule>
          <xm:sqref>F11:F117</xm:sqref>
        </x14:conditionalFormatting>
        <x14:conditionalFormatting xmlns:xm="http://schemas.microsoft.com/office/excel/2006/main">
          <x14:cfRule type="cellIs" priority="8" operator="equal" id="{00620012-00CA-4A87-993E-0015002A00ED}">
            <xm:f>"NT"</xm:f>
            <x14:dxf>
              <font/>
              <fill>
                <patternFill patternType="solid">
                  <fgColor indexed="65"/>
                  <bgColor indexed="65"/>
                </patternFill>
              </fill>
              <border>
                <left style="none"/>
                <right style="none"/>
                <top style="none"/>
                <bottom style="none"/>
                <diagonal style="none"/>
              </border>
            </x14:dxf>
          </x14:cfRule>
          <xm:sqref>O4:R4</xm:sqref>
        </x14:conditionalFormatting>
        <x14:conditionalFormatting xmlns:xm="http://schemas.microsoft.com/office/excel/2006/main">
          <x14:cfRule type="cellIs" priority="7" operator="equal" id="{00F300CA-0074-4519-835A-004300B9003D}">
            <xm:f>"NA"</xm:f>
            <x14:dxf>
              <font/>
              <fill>
                <patternFill patternType="solid">
                  <fgColor rgb="FFFCE8B2"/>
                  <bgColor rgb="FFFCE8B2"/>
                </patternFill>
              </fill>
              <border>
                <left style="none"/>
                <right style="none"/>
                <top style="none"/>
                <bottom style="none"/>
                <diagonal style="none"/>
              </border>
            </x14:dxf>
          </x14:cfRule>
          <xm:sqref>O4:R4</xm:sqref>
        </x14:conditionalFormatting>
        <x14:conditionalFormatting xmlns:xm="http://schemas.microsoft.com/office/excel/2006/main">
          <x14:cfRule type="cellIs" priority="6" operator="equal" id="{000A0046-0086-4FBC-960A-000B00060035}">
            <xm:f>"NC"</xm:f>
            <x14:dxf>
              <font/>
              <fill>
                <patternFill patternType="solid">
                  <fgColor rgb="FFF4C7C3"/>
                  <bgColor rgb="FFF4C7C3"/>
                </patternFill>
              </fill>
              <border>
                <left style="none"/>
                <right style="none"/>
                <top style="none"/>
                <bottom style="none"/>
                <diagonal style="none"/>
              </border>
            </x14:dxf>
          </x14:cfRule>
          <xm:sqref>O4:R4</xm:sqref>
        </x14:conditionalFormatting>
        <x14:conditionalFormatting xmlns:xm="http://schemas.microsoft.com/office/excel/2006/main">
          <x14:cfRule type="cellIs" priority="5" operator="equal" id="{0006003A-0042-4119-A2F0-00B900E9005D}">
            <xm:f>"C"</xm:f>
            <x14:dxf>
              <font/>
              <fill>
                <patternFill patternType="solid">
                  <fgColor rgb="FFB7E1CD"/>
                  <bgColor rgb="FFB7E1CD"/>
                </patternFill>
              </fill>
              <border>
                <left style="none"/>
                <right style="none"/>
                <top style="none"/>
                <bottom style="none"/>
                <diagonal style="none"/>
              </border>
            </x14:dxf>
          </x14:cfRule>
          <xm:sqref>O4:R4</xm:sqref>
        </x14:conditionalFormatting>
        <x14:conditionalFormatting xmlns:xm="http://schemas.microsoft.com/office/excel/2006/main">
          <x14:cfRule type="cellIs" priority="4" operator="equal" id="{00580056-0098-431A-B454-00850050006C}">
            <xm:f>"d"</xm:f>
            <x14:dxf>
              <font/>
              <fill>
                <patternFill patternType="solid">
                  <fgColor rgb="FFFFD966"/>
                  <bgColor rgb="FFFFD966"/>
                </patternFill>
              </fill>
              <border>
                <left style="none"/>
                <right style="none"/>
                <top style="none"/>
                <bottom style="none"/>
                <diagonal style="none"/>
              </border>
            </x14:dxf>
          </x14:cfRule>
          <xm:sqref>G12:G117</xm:sqref>
        </x14:conditionalFormatting>
        <x14:conditionalFormatting xmlns:xm="http://schemas.microsoft.com/office/excel/2006/main">
          <x14:cfRule type="cellIs" priority="4" operator="equal" id="{0043005E-0020-450E-88E8-005600990051}">
            <xm:f>"na"</xm:f>
            <x14:dxf>
              <font/>
              <fill>
                <patternFill patternType="solid">
                  <fgColor rgb="FFFCE8B2"/>
                  <bgColor rgb="FFFCE8B2"/>
                </patternFill>
              </fill>
              <border>
                <left style="none"/>
                <right style="none"/>
                <top style="none"/>
                <bottom style="none"/>
                <diagonal style="none"/>
              </border>
            </x14:dxf>
          </x14:cfRule>
          <xm:sqref>F25</xm:sqref>
        </x14:conditionalFormatting>
        <x14:conditionalFormatting xmlns:xm="http://schemas.microsoft.com/office/excel/2006/main">
          <x14:cfRule type="cellIs" priority="4" operator="equal" id="{004C00ED-00A3-43EF-9FB7-005D00690026}">
            <xm:f>"na"</xm:f>
            <x14:dxf>
              <font/>
              <fill>
                <patternFill patternType="solid">
                  <fgColor rgb="FFFCE8B2"/>
                  <bgColor rgb="FFFCE8B2"/>
                </patternFill>
              </fill>
              <border>
                <left style="none"/>
                <right style="none"/>
                <top style="none"/>
                <bottom style="none"/>
                <diagonal style="none"/>
              </border>
            </x14:dxf>
          </x14:cfRule>
          <xm:sqref>F66</xm:sqref>
        </x14:conditionalFormatting>
        <x14:conditionalFormatting xmlns:xm="http://schemas.microsoft.com/office/excel/2006/main">
          <x14:cfRule type="cellIs" priority="3" operator="equal" id="{005400AC-00A7-40E8-9319-006C00A6008C}">
            <xm:f>"NT"</xm:f>
            <x14:dxf>
              <font>
                <color indexed="65"/>
              </font>
              <fill>
                <patternFill patternType="solid">
                  <fgColor rgb="FF757575"/>
                  <bgColor rgb="FF757575"/>
                </patternFill>
              </fill>
              <border>
                <left style="none"/>
                <right style="none"/>
                <top style="none"/>
                <bottom style="none"/>
                <diagonal style="none"/>
              </border>
            </x14:dxf>
          </x14:cfRule>
          <xm:sqref>O4:R4</xm:sqref>
        </x14:conditionalFormatting>
        <x14:conditionalFormatting xmlns:xm="http://schemas.microsoft.com/office/excel/2006/main">
          <x14:cfRule type="cellIs" priority="3" operator="equal" id="{001A0069-009E-40C9-A200-0048003100F7}">
            <xm:f>"nt"</xm:f>
            <x14:dxf>
              <font>
                <color indexed="65"/>
              </font>
              <fill>
                <patternFill patternType="solid">
                  <fgColor rgb="FF757575"/>
                  <bgColor rgb="FF757575"/>
                </patternFill>
              </fill>
              <border>
                <left style="none"/>
                <right style="none"/>
                <top style="none"/>
                <bottom style="none"/>
                <diagonal style="none"/>
              </border>
            </x14:dxf>
          </x14:cfRule>
          <xm:sqref>F25</xm:sqref>
        </x14:conditionalFormatting>
        <x14:conditionalFormatting xmlns:xm="http://schemas.microsoft.com/office/excel/2006/main">
          <x14:cfRule type="cellIs" priority="3" operator="equal" id="{00070089-00E3-43E0-A676-008500C00038}">
            <xm:f>"nt"</xm:f>
            <x14:dxf>
              <font>
                <color indexed="65"/>
              </font>
              <fill>
                <patternFill patternType="solid">
                  <fgColor rgb="FF757575"/>
                  <bgColor rgb="FF757575"/>
                </patternFill>
              </fill>
              <border>
                <left style="none"/>
                <right style="none"/>
                <top style="none"/>
                <bottom style="none"/>
                <diagonal style="none"/>
              </border>
            </x14:dxf>
          </x14:cfRule>
          <xm:sqref>F66</xm:sqref>
        </x14:conditionalFormatting>
        <x14:conditionalFormatting xmlns:xm="http://schemas.microsoft.com/office/excel/2006/main">
          <x14:cfRule type="cellIs" priority="2" operator="equal" id="{00160087-00D6-458A-890E-00E900E6004C}">
            <xm:f>"x"</xm:f>
            <x14:dxf>
              <font>
                <color theme="1"/>
              </font>
              <fill>
                <patternFill patternType="solid">
                  <fgColor theme="8"/>
                  <bgColor theme="8"/>
                </patternFill>
              </fill>
              <border>
                <left style="none"/>
                <right style="none"/>
                <top style="none"/>
                <bottom style="none"/>
                <diagonal style="none"/>
              </border>
            </x14:dxf>
          </x14:cfRule>
          <xm:sqref>D12:D117</xm:sqref>
        </x14:conditionalFormatting>
        <x14:conditionalFormatting xmlns:xm="http://schemas.microsoft.com/office/excel/2006/main">
          <x14:cfRule type="cellIs" priority="2" operator="equal" id="{009100B9-0068-4E9A-9BBA-00BC00F3007C}">
            <xm:f>"nc"</xm:f>
            <x14:dxf>
              <font/>
              <fill>
                <patternFill patternType="solid">
                  <fgColor rgb="FFF4C7C3"/>
                  <bgColor rgb="FFF4C7C3"/>
                </patternFill>
              </fill>
              <border>
                <left style="none"/>
                <right style="none"/>
                <top style="none"/>
                <bottom style="none"/>
                <diagonal style="none"/>
              </border>
            </x14:dxf>
          </x14:cfRule>
          <xm:sqref>F25</xm:sqref>
        </x14:conditionalFormatting>
        <x14:conditionalFormatting xmlns:xm="http://schemas.microsoft.com/office/excel/2006/main">
          <x14:cfRule type="cellIs" priority="2" operator="equal" id="{00D8007D-000C-42A0-AF34-00A300010099}">
            <xm:f>"nc"</xm:f>
            <x14:dxf>
              <font/>
              <fill>
                <patternFill patternType="solid">
                  <fgColor rgb="FFF4C7C3"/>
                  <bgColor rgb="FFF4C7C3"/>
                </patternFill>
              </fill>
              <border>
                <left style="none"/>
                <right style="none"/>
                <top style="none"/>
                <bottom style="none"/>
                <diagonal style="none"/>
              </border>
            </x14:dxf>
          </x14:cfRule>
          <xm:sqref>F66</xm:sqref>
        </x14:conditionalFormatting>
        <x14:conditionalFormatting xmlns:xm="http://schemas.microsoft.com/office/excel/2006/main">
          <x14:cfRule type="cellIs" priority="1" operator="equal" id="{003100B4-00A7-40E5-8D2C-001E000200CC}">
            <xm:f>"x"</xm:f>
            <x14:dxf>
              <font>
                <color theme="0"/>
              </font>
              <fill>
                <patternFill patternType="solid">
                  <fgColor rgb="FF007891"/>
                  <bgColor rgb="FF007891"/>
                </patternFill>
              </fill>
              <border>
                <left style="none"/>
                <right style="none"/>
                <top style="none"/>
                <bottom style="none"/>
                <diagonal style="none"/>
              </border>
            </x14:dxf>
          </x14:cfRule>
          <xm:sqref>D12:D117</xm:sqref>
        </x14:conditionalFormatting>
        <x14:conditionalFormatting xmlns:xm="http://schemas.microsoft.com/office/excel/2006/main">
          <x14:cfRule type="cellIs" priority="1" operator="equal" id="{00F0002E-00F3-4B74-8C36-006C009D008E}">
            <xm:f>"c"</xm:f>
            <x14:dxf>
              <font/>
              <fill>
                <patternFill patternType="solid">
                  <fgColor rgb="FFB7E1CD"/>
                  <bgColor rgb="FFB7E1CD"/>
                </patternFill>
              </fill>
              <border>
                <left style="none"/>
                <right style="none"/>
                <top style="none"/>
                <bottom style="none"/>
                <diagonal style="none"/>
              </border>
            </x14:dxf>
          </x14:cfRule>
          <xm:sqref>F25</xm:sqref>
        </x14:conditionalFormatting>
        <x14:conditionalFormatting xmlns:xm="http://schemas.microsoft.com/office/excel/2006/main">
          <x14:cfRule type="cellIs" priority="1" operator="equal" id="{00EC0013-000E-4B52-8B05-005500EA00E7}">
            <xm:f>"c"</xm:f>
            <x14:dxf>
              <font/>
              <fill>
                <patternFill patternType="solid">
                  <fgColor rgb="FFB7E1CD"/>
                  <bgColor rgb="FFB7E1CD"/>
                </patternFill>
              </fill>
              <border>
                <left style="none"/>
                <right style="none"/>
                <top style="none"/>
                <bottom style="none"/>
                <diagonal style="none"/>
              </border>
            </x14:dxf>
          </x14:cfRule>
          <xm:sqref>F66</xm:sqref>
        </x14:conditionalFormatting>
      </x14:conditionalFormattings>
    </ext>
    <ext xmlns:x14="http://schemas.microsoft.com/office/spreadsheetml/2009/9/main" uri="{CCE6A557-97BC-4b89-ADB6-D9C93CAAB3DF}">
      <x14:dataValidations xmlns:xm="http://schemas.microsoft.com/office/excel/2006/main" count="5" disablePrompts="0">
        <x14:dataValidation xr:uid="{008F0087-00CC-45C2-BDF6-004F00B6000F}" type="list" allowBlank="1" errorStyle="stop" imeMode="noControl" operator="between" showDropDown="0" showErrorMessage="1" showInputMessage="0">
          <x14:formula1>
            <xm:f>"nt,na,c"</xm:f>
          </x14:formula1>
          <xm:sqref>F54:F55</xm:sqref>
        </x14:dataValidation>
        <x14:dataValidation xr:uid="{00DB00E6-00F0-4B4D-AB4C-003C00A500CF}" type="list" allowBlank="1" errorStyle="stop" imeMode="noControl" operator="between" showDropDown="0" showErrorMessage="1" showInputMessage="0">
          <x14:formula1>
            <xm:f>"nt,na,c,nc"</xm:f>
          </x14:formula1>
          <xm:sqref>F12:F24 F26:F53 F56:F65 F67:F117</xm:sqref>
        </x14:dataValidation>
        <x14:dataValidation xr:uid="{002D00F2-0021-4F46-8726-00F30052008D}" type="list" allowBlank="1" errorStyle="stop" imeMode="noControl" operator="between" showDropDown="0" showErrorMessage="0" showInputMessage="0">
          <x14:formula1>
            <xm:f>"d"</xm:f>
          </x14:formula1>
          <xm:sqref>G12:G117</xm:sqref>
        </x14:dataValidation>
        <x14:dataValidation xr:uid="{0064004A-00C1-4255-805B-00AE0047000C}" type="list" allowBlank="1" errorStyle="stop" imeMode="noControl" operator="between" showDropDown="0" showErrorMessage="1" showInputMessage="0">
          <x14:formula1>
            <xm:f>"nt,na,c,nc"</xm:f>
          </x14:formula1>
          <xm:sqref>F25</xm:sqref>
        </x14:dataValidation>
        <x14:dataValidation xr:uid="{003500C9-009B-4066-B5EB-001400990077}" type="list" allowBlank="1" errorStyle="stop" imeMode="noControl" operator="between" showDropDown="0" showErrorMessage="1" showInputMessage="0">
          <x14:formula1>
            <xm:f>"nt,na,c,nc"</xm:f>
          </x14:formula1>
          <xm:sqref>F66</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666666"/>
    <outlinePr applyStyles="0" summaryBelow="0" summaryRight="0" showOutlineSymbols="1"/>
    <pageSetUpPr autoPageBreaks="1" fitToPage="0"/>
  </sheetPr>
  <sheetViews>
    <sheetView showGridLines="0" zoomScale="100" workbookViewId="0">
      <pane xSplit="6" ySplit="11" topLeftCell="G12" activePane="bottomRight" state="frozen"/>
      <selection activeCell="G12" activeCellId="0" sqref="G12"/>
    </sheetView>
  </sheetViews>
  <sheetFormatPr defaultColWidth="14.43" defaultRowHeight="15" customHeight="1"/>
  <cols>
    <col customWidth="1" min="1" max="1" width="9"/>
    <col customWidth="1" min="2" max="2" width="7.29"/>
    <col customWidth="1" min="3" max="3" width="4"/>
    <col customWidth="1" min="4" max="4" width="3.4300000000000002"/>
    <col customWidth="1" min="5" max="5" width="50.859999999999999"/>
    <col customWidth="1" min="6" max="6" width="10.710000000000001"/>
    <col customWidth="1" min="7" max="7" width="5.8600000000000003"/>
    <col customWidth="1" min="8" max="8" width="9"/>
    <col customWidth="1" min="9" max="9" width="14.859999999999999"/>
    <col customWidth="1" min="10" max="10" width="43.57"/>
    <col customWidth="1" min="11" max="11" width="40.859999999999999"/>
    <col customWidth="1" min="12" max="12" width="46.289999999999999"/>
    <col customWidth="1" min="13" max="13" width="4"/>
    <col customWidth="1" min="14" max="14" width="19"/>
    <col customWidth="1" min="15" max="17" width="4.1399999999999997"/>
    <col customWidth="1" min="18" max="18" width="5.1399999999999997"/>
    <col customWidth="1" min="19" max="19" width="16.43"/>
    <col customWidth="1" min="20" max="20" width="15.43"/>
    <col customWidth="1" min="21" max="21" width="16.43"/>
  </cols>
  <sheetData>
    <row r="1" ht="0.75" customHeight="1">
      <c r="A1" s="310"/>
      <c r="B1" s="308"/>
      <c r="C1" s="308"/>
      <c r="D1" s="308"/>
      <c r="E1" s="308"/>
      <c r="F1" s="308"/>
      <c r="G1" s="308"/>
      <c r="H1" s="308"/>
      <c r="I1" s="308"/>
      <c r="J1" s="308"/>
      <c r="K1" s="308"/>
      <c r="L1" s="308"/>
      <c r="M1" s="308"/>
      <c r="N1" s="308"/>
      <c r="O1" s="308"/>
      <c r="P1" s="308"/>
      <c r="Q1" s="308"/>
      <c r="R1" s="308"/>
      <c r="S1" s="308"/>
      <c r="T1" s="308"/>
      <c r="U1" s="308"/>
    </row>
    <row r="2" ht="16.5" customHeight="1">
      <c r="A2" s="310"/>
      <c r="B2" s="311" t="str">
        <f>F4</f>
        <v>#NAME?</v>
      </c>
      <c r="C2" s="312" t="str">
        <f>Echantillon!C16</f>
        <v>Aide</v>
      </c>
      <c r="D2" s="313"/>
      <c r="E2" s="313"/>
      <c r="F2" s="314"/>
      <c r="G2" s="315"/>
      <c r="H2" s="315"/>
      <c r="I2" s="315"/>
      <c r="J2" s="315"/>
      <c r="K2" s="316"/>
      <c r="L2" s="316"/>
      <c r="M2" s="317"/>
      <c r="N2" s="317"/>
      <c r="O2" s="308"/>
      <c r="P2" s="308"/>
      <c r="Q2" s="308"/>
      <c r="R2" s="308"/>
      <c r="S2" s="308"/>
      <c r="T2" s="308"/>
      <c r="U2" s="308"/>
    </row>
    <row r="3" ht="18.75" customHeight="1">
      <c r="A3" s="310"/>
      <c r="B3" s="311" t="s">
        <v>481</v>
      </c>
      <c r="C3" s="318" t="str">
        <f>Echantillon!D16</f>
        <v>https://portail-larochelle.test.entrouvert.org/aide/</v>
      </c>
      <c r="G3" s="315"/>
      <c r="H3" s="315"/>
      <c r="I3" s="315"/>
      <c r="J3" s="315"/>
      <c r="K3" s="315"/>
      <c r="L3" s="315"/>
      <c r="M3" s="308"/>
      <c r="N3" s="308"/>
      <c r="O3" s="308"/>
      <c r="P3" s="308"/>
      <c r="Q3" s="308"/>
      <c r="R3" s="308"/>
      <c r="S3" s="308"/>
      <c r="T3" s="308"/>
      <c r="U3" s="308"/>
    </row>
    <row r="4" ht="25.199999999999999">
      <c r="A4" s="310"/>
      <c r="B4" s="319" t="s">
        <v>141</v>
      </c>
      <c r="C4" s="320" t="s">
        <v>482</v>
      </c>
      <c r="D4" s="320" t="s">
        <v>144</v>
      </c>
      <c r="E4" s="321" t="s">
        <v>145</v>
      </c>
      <c r="F4" s="321" t="str">
        <f>sheetName()</f>
        <v>#NAME?</v>
      </c>
      <c r="G4" s="320" t="s">
        <v>483</v>
      </c>
      <c r="H4" s="319" t="s">
        <v>82</v>
      </c>
      <c r="I4" s="319" t="s">
        <v>80</v>
      </c>
      <c r="J4" s="319" t="s">
        <v>484</v>
      </c>
      <c r="K4" s="319" t="s">
        <v>485</v>
      </c>
      <c r="L4" s="319" t="s">
        <v>146</v>
      </c>
      <c r="M4" s="322"/>
      <c r="N4" s="323"/>
      <c r="O4" s="324" t="s">
        <v>434</v>
      </c>
      <c r="P4" s="325" t="s">
        <v>435</v>
      </c>
      <c r="Q4" s="325" t="s">
        <v>441</v>
      </c>
      <c r="R4" s="326" t="s">
        <v>437</v>
      </c>
      <c r="S4" s="327" t="s">
        <v>486</v>
      </c>
      <c r="T4" s="328" t="s">
        <v>487</v>
      </c>
      <c r="U4" s="329" t="s">
        <v>154</v>
      </c>
    </row>
    <row r="5" ht="11.25" customHeight="1">
      <c r="A5" s="310"/>
      <c r="B5" s="36"/>
      <c r="C5" s="36"/>
      <c r="D5" s="36"/>
      <c r="E5" s="321" t="s">
        <v>147</v>
      </c>
      <c r="F5" s="321">
        <f>COUNTIF($F$12:$F$117,"c")</f>
        <v>34</v>
      </c>
      <c r="G5" s="36"/>
      <c r="H5" s="36"/>
      <c r="I5" s="36"/>
      <c r="J5" s="36"/>
      <c r="K5" s="36"/>
      <c r="L5" s="36"/>
      <c r="M5" s="308"/>
      <c r="N5" s="330" t="s">
        <v>8</v>
      </c>
      <c r="O5" s="331">
        <f>COUNTIFS($C$12:$C$117,"A",$F$12:$F$117,"c")</f>
        <v>26</v>
      </c>
      <c r="P5" s="331">
        <f>COUNTIFS($C$12:$C$117,"A",$F$12:$F$117,"nc")</f>
        <v>0</v>
      </c>
      <c r="Q5" s="331">
        <f>COUNTIFS($C$12:$C$117,"A",$F$12:$F$117,"na")</f>
        <v>56</v>
      </c>
      <c r="R5" s="331">
        <f>COUNTIFS($C$12:$C$117,"A",$F$12:$F$117,"nt")</f>
        <v>0</v>
      </c>
      <c r="S5" s="332">
        <f t="shared" ref="S5:S7" si="283">O5+P5</f>
        <v>26</v>
      </c>
      <c r="T5" s="333">
        <f t="shared" ref="T5:T7" si="284">IF(S5&gt;0,O5/S5,"-")</f>
        <v>1</v>
      </c>
      <c r="U5" s="334">
        <f>T5</f>
        <v>1</v>
      </c>
    </row>
    <row r="6" ht="11.25" customHeight="1">
      <c r="A6" s="310"/>
      <c r="B6" s="36"/>
      <c r="C6" s="36"/>
      <c r="D6" s="36"/>
      <c r="E6" s="321" t="s">
        <v>148</v>
      </c>
      <c r="F6" s="321">
        <f>COUNTIF(F12:F117,"nc")</f>
        <v>0</v>
      </c>
      <c r="G6" s="36"/>
      <c r="H6" s="36"/>
      <c r="I6" s="36"/>
      <c r="J6" s="36"/>
      <c r="K6" s="36"/>
      <c r="L6" s="36"/>
      <c r="M6" s="308"/>
      <c r="N6" s="330" t="s">
        <v>15</v>
      </c>
      <c r="O6" s="331">
        <f>COUNTIFS($C$12:$C$117,"AA",$F$12:$F$117,"c")</f>
        <v>8</v>
      </c>
      <c r="P6" s="331">
        <f>COUNTIFS($C$12:$C$117,"AA",$F$12:$F$117,"nc")</f>
        <v>0</v>
      </c>
      <c r="Q6" s="331">
        <f>COUNTIFS($C$12:$C$117,"AA",$F$12:$F$117,"na")</f>
        <v>16</v>
      </c>
      <c r="R6" s="331">
        <f>COUNTIFS($C$12:$C$117,"AA",$F$12:$F$117,"nt")</f>
        <v>0</v>
      </c>
      <c r="S6" s="332">
        <f t="shared" si="283"/>
        <v>8</v>
      </c>
      <c r="T6" s="333">
        <f t="shared" si="284"/>
        <v>1</v>
      </c>
      <c r="U6" s="335">
        <f>IF(S6&gt;0,SUM(O5:O6)/SUM(S5:S6),"-")</f>
        <v>1</v>
      </c>
    </row>
    <row r="7" ht="11.25" customHeight="1">
      <c r="A7" s="310"/>
      <c r="B7" s="36"/>
      <c r="C7" s="36"/>
      <c r="D7" s="36"/>
      <c r="E7" s="321" t="s">
        <v>488</v>
      </c>
      <c r="F7" s="321">
        <f>COUNTIF(F12:F117,"na")</f>
        <v>72</v>
      </c>
      <c r="G7" s="36"/>
      <c r="H7" s="36"/>
      <c r="I7" s="36"/>
      <c r="J7" s="36"/>
      <c r="K7" s="36"/>
      <c r="L7" s="36"/>
      <c r="M7" s="308"/>
      <c r="N7" s="330" t="s">
        <v>17</v>
      </c>
      <c r="O7" s="336">
        <f>COUNTIFS($C$12:$C$117,"AAA",$F$12:$F$117,"c")</f>
        <v>0</v>
      </c>
      <c r="P7" s="336">
        <f>COUNTIFS($C$12:$C$117,"AAA",$F$12:$F$117,"nc")</f>
        <v>0</v>
      </c>
      <c r="Q7" s="336">
        <f>COUNTIFS($C$12:$C$117,"AAA",$F$12:$F$117,"na")</f>
        <v>0</v>
      </c>
      <c r="R7" s="336">
        <f>COUNTIFS($C$12:$C$117,"AAA",$F$12:$F$117,"nt")</f>
        <v>0</v>
      </c>
      <c r="S7" s="332">
        <f t="shared" si="283"/>
        <v>0</v>
      </c>
      <c r="T7" s="333" t="str">
        <f t="shared" si="284"/>
        <v>-</v>
      </c>
      <c r="U7" s="334" t="str">
        <f>IF(S7&gt;0,SUM(O5:O7)/SUM(S5:S7),"-")</f>
        <v>-</v>
      </c>
    </row>
    <row r="8" ht="11.25" customHeight="1">
      <c r="A8" s="310"/>
      <c r="B8" s="36"/>
      <c r="C8" s="36"/>
      <c r="D8" s="36"/>
      <c r="E8" s="321" t="s">
        <v>150</v>
      </c>
      <c r="F8" s="321">
        <f>COUNTIF(F12:F117,"nt")</f>
        <v>0</v>
      </c>
      <c r="G8" s="36"/>
      <c r="H8" s="36"/>
      <c r="I8" s="36"/>
      <c r="J8" s="36"/>
      <c r="K8" s="36"/>
      <c r="L8" s="36"/>
      <c r="M8" s="308"/>
      <c r="N8" s="337" t="s">
        <v>489</v>
      </c>
      <c r="O8" s="338">
        <f t="shared" ref="O8:S8" si="285">SUM(O5:O7)</f>
        <v>34</v>
      </c>
      <c r="P8" s="338">
        <f t="shared" si="285"/>
        <v>0</v>
      </c>
      <c r="Q8" s="338">
        <f t="shared" si="285"/>
        <v>72</v>
      </c>
      <c r="R8" s="338">
        <f t="shared" si="285"/>
        <v>0</v>
      </c>
      <c r="S8" s="339">
        <f t="shared" si="285"/>
        <v>34</v>
      </c>
      <c r="T8" s="333"/>
      <c r="U8" s="330"/>
    </row>
    <row r="9" ht="11.25" customHeight="1">
      <c r="A9" s="310"/>
      <c r="B9" s="36"/>
      <c r="C9" s="36"/>
      <c r="D9" s="36"/>
      <c r="E9" s="321" t="s">
        <v>465</v>
      </c>
      <c r="F9" s="340">
        <f>F5/SUM(F5:F6)</f>
        <v>1</v>
      </c>
      <c r="G9" s="36"/>
      <c r="H9" s="36"/>
      <c r="I9" s="36"/>
      <c r="J9" s="36"/>
      <c r="K9" s="36"/>
      <c r="L9" s="36"/>
      <c r="M9" s="308"/>
      <c r="N9" s="308"/>
      <c r="O9" s="308"/>
      <c r="P9" s="308"/>
      <c r="Q9" s="308"/>
      <c r="R9" s="308"/>
      <c r="S9" s="308"/>
      <c r="T9" s="308"/>
      <c r="U9" s="308"/>
    </row>
    <row r="10" ht="11.25" customHeight="1">
      <c r="A10" s="310"/>
      <c r="B10" s="46"/>
      <c r="C10" s="46"/>
      <c r="D10" s="46"/>
      <c r="E10" s="321" t="s">
        <v>466</v>
      </c>
      <c r="F10" s="340">
        <f>F6/SUM(F5:F6)</f>
        <v>0</v>
      </c>
      <c r="G10" s="46"/>
      <c r="H10" s="46"/>
      <c r="I10" s="46"/>
      <c r="J10" s="46"/>
      <c r="K10" s="46"/>
      <c r="L10" s="46"/>
      <c r="M10" s="308"/>
      <c r="N10" s="308"/>
      <c r="O10" s="308"/>
      <c r="P10" s="308"/>
      <c r="Q10" s="308"/>
      <c r="R10" s="308"/>
      <c r="S10" s="308"/>
      <c r="T10" s="308"/>
      <c r="U10" s="308"/>
    </row>
    <row r="11" ht="16.800000000000001">
      <c r="A11" s="310"/>
      <c r="B11" s="260"/>
      <c r="C11" s="260"/>
      <c r="D11" s="260"/>
      <c r="E11" s="341"/>
      <c r="F11" s="260"/>
      <c r="G11" s="260"/>
      <c r="H11" s="342"/>
      <c r="I11" s="342"/>
      <c r="J11" s="342"/>
      <c r="K11" s="342"/>
      <c r="L11" s="342"/>
      <c r="M11" s="308"/>
      <c r="N11" s="308"/>
      <c r="O11" s="308"/>
      <c r="P11" s="308"/>
      <c r="Q11" s="308"/>
      <c r="R11" s="308"/>
      <c r="S11" s="308"/>
      <c r="T11" s="308"/>
      <c r="U11" s="308"/>
    </row>
    <row r="12" ht="62.25" hidden="1" customHeight="1">
      <c r="A12" s="355" t="s">
        <v>440</v>
      </c>
      <c r="B12" s="358" t="str">
        <f>'Résultats'!B13</f>
        <v>1.1</v>
      </c>
      <c r="C12" s="260" t="str">
        <f>'Résultats'!C13</f>
        <v>A</v>
      </c>
      <c r="D12" s="260" t="str">
        <f>'Résultats'!E13</f>
        <v>x</v>
      </c>
      <c r="E12" s="341" t="str">
        <f>'Résultats'!F13</f>
        <v xml:space="preserve">Chaque image porteuse d’information a-t-elle une alternative textuelle ?</v>
      </c>
      <c r="F12" s="345" t="s">
        <v>10</v>
      </c>
      <c r="G12" s="345"/>
      <c r="H12" s="97"/>
      <c r="I12" s="97"/>
      <c r="J12" s="97"/>
      <c r="K12" s="97"/>
      <c r="L12" s="97"/>
      <c r="M12" s="308"/>
      <c r="N12" s="308"/>
      <c r="O12" s="308"/>
      <c r="P12" s="308"/>
      <c r="Q12" s="308"/>
      <c r="R12" s="308"/>
      <c r="S12" s="308"/>
      <c r="T12" s="308"/>
      <c r="U12" s="308"/>
    </row>
    <row r="13" ht="62.25" hidden="1" customHeight="1">
      <c r="A13" s="36"/>
      <c r="B13" s="358" t="str">
        <f>Résultats!B14</f>
        <v>1.2</v>
      </c>
      <c r="C13" s="260" t="str">
        <f>Résultats!C14</f>
        <v>A</v>
      </c>
      <c r="D13" s="260" t="str">
        <f>Résultats!E14</f>
        <v/>
      </c>
      <c r="E13" s="341" t="str">
        <f>Résultats!F14</f>
        <v xml:space="preserve">Chaque image de décoration est-elle correctement ignorée par les technologies d’assistance ?</v>
      </c>
      <c r="F13" s="345" t="s">
        <v>7</v>
      </c>
      <c r="G13" s="345"/>
      <c r="H13" s="97"/>
      <c r="I13" s="97"/>
      <c r="J13" s="97"/>
      <c r="K13" s="97"/>
      <c r="L13" s="97"/>
      <c r="M13" s="308"/>
      <c r="N13" s="308"/>
      <c r="O13" s="308"/>
      <c r="P13" s="308"/>
      <c r="Q13" s="308"/>
      <c r="R13" s="308"/>
      <c r="S13" s="308"/>
      <c r="T13" s="308"/>
      <c r="U13" s="308"/>
    </row>
    <row r="14" ht="62.25" hidden="1" customHeight="1">
      <c r="A14" s="36"/>
      <c r="B14" s="358" t="str">
        <f>Résultats!B15</f>
        <v>1.3</v>
      </c>
      <c r="C14" s="260" t="str">
        <f>Résultats!C15</f>
        <v>A</v>
      </c>
      <c r="D14" s="260" t="str">
        <f>Résultats!E15</f>
        <v/>
      </c>
      <c r="E14" s="341" t="str">
        <f>Résultats!F15</f>
        <v xml:space="preserve">Pour chaque image porteuse d’information ayant une alternative textuelle, cette alternative est-elle pertinente (hors cas particuliers) ?</v>
      </c>
      <c r="F14" s="345" t="s">
        <v>10</v>
      </c>
      <c r="G14" s="345"/>
      <c r="H14" s="97"/>
      <c r="I14" s="97"/>
      <c r="J14" s="97"/>
      <c r="K14" s="97"/>
      <c r="L14" s="97"/>
      <c r="M14" s="308"/>
      <c r="N14" s="308"/>
      <c r="O14" s="308"/>
      <c r="P14" s="308"/>
      <c r="Q14" s="308"/>
      <c r="R14" s="308"/>
      <c r="S14" s="308"/>
      <c r="T14" s="308"/>
      <c r="U14" s="308"/>
    </row>
    <row r="15" ht="62.25" hidden="1" customHeight="1">
      <c r="A15" s="36"/>
      <c r="B15" s="358" t="str">
        <f>Résultats!B16</f>
        <v>1.4</v>
      </c>
      <c r="C15" s="260" t="str">
        <f>Résultats!C16</f>
        <v>A</v>
      </c>
      <c r="D15" s="260" t="str">
        <f>Résultats!E16</f>
        <v/>
      </c>
      <c r="E15" s="341" t="str">
        <f>Résultats!F16</f>
        <v xml:space="preserve">Pour chaque image utilisée comme CAPTCHA ou comme image-test, ayant une alternative textuelle, cette alternative permet-elle d’identifier la nature et la fonction de l’image ?</v>
      </c>
      <c r="F15" s="345" t="s">
        <v>10</v>
      </c>
      <c r="G15" s="345"/>
      <c r="H15" s="97"/>
      <c r="I15" s="97"/>
      <c r="J15" s="97"/>
      <c r="K15" s="97"/>
      <c r="L15" s="97"/>
      <c r="M15" s="308"/>
      <c r="N15" s="308"/>
      <c r="O15" s="308"/>
      <c r="P15" s="308"/>
      <c r="Q15" s="308"/>
      <c r="R15" s="308"/>
      <c r="S15" s="308"/>
      <c r="T15" s="308"/>
      <c r="U15" s="308"/>
    </row>
    <row r="16" ht="62.25" hidden="1" customHeight="1">
      <c r="A16" s="36"/>
      <c r="B16" s="358" t="str">
        <f>Résultats!B17</f>
        <v>1.5</v>
      </c>
      <c r="C16" s="260" t="str">
        <f>Résultats!C17</f>
        <v>A</v>
      </c>
      <c r="D16" s="260" t="str">
        <f>Résultats!E17</f>
        <v/>
      </c>
      <c r="E16" s="341" t="str">
        <f>Résultats!F17</f>
        <v xml:space="preserve">Pour chaque image utilisée comme CAPTCHA, une solution d’accès alternatif au contenu ou à la fonction du CAPTCHA est-elle présente ?</v>
      </c>
      <c r="F16" s="345" t="s">
        <v>10</v>
      </c>
      <c r="G16" s="345"/>
      <c r="H16" s="97"/>
      <c r="I16" s="97"/>
      <c r="J16" s="97"/>
      <c r="K16" s="97"/>
      <c r="L16" s="97"/>
      <c r="M16" s="308"/>
      <c r="N16" s="308"/>
      <c r="O16" s="308"/>
      <c r="P16" s="308"/>
      <c r="Q16" s="308"/>
      <c r="R16" s="308"/>
      <c r="S16" s="308"/>
      <c r="T16" s="308"/>
      <c r="U16" s="308"/>
    </row>
    <row r="17" ht="62.25" hidden="1" customHeight="1">
      <c r="A17" s="36"/>
      <c r="B17" s="358" t="str">
        <f>Résultats!B18</f>
        <v>1.6</v>
      </c>
      <c r="C17" s="260" t="str">
        <f>Résultats!C18</f>
        <v>A</v>
      </c>
      <c r="D17" s="260" t="str">
        <f>Résultats!E18</f>
        <v/>
      </c>
      <c r="E17" s="341" t="str">
        <f>Résultats!F18</f>
        <v xml:space="preserve">Chaque image porteuse d’information a-t-elle, si nécessaire, une description détaillée ?</v>
      </c>
      <c r="F17" s="345" t="s">
        <v>10</v>
      </c>
      <c r="G17" s="345"/>
      <c r="H17" s="97"/>
      <c r="I17" s="97"/>
      <c r="J17" s="97"/>
      <c r="K17" s="97"/>
      <c r="L17" s="97"/>
      <c r="M17" s="308"/>
      <c r="N17" s="308"/>
      <c r="O17" s="308"/>
      <c r="P17" s="308"/>
      <c r="Q17" s="308"/>
      <c r="R17" s="308"/>
      <c r="S17" s="308"/>
      <c r="T17" s="308"/>
      <c r="U17" s="308"/>
    </row>
    <row r="18" ht="62.25" hidden="1" customHeight="1">
      <c r="A18" s="36"/>
      <c r="B18" s="358" t="str">
        <f>Résultats!B19</f>
        <v>1.7</v>
      </c>
      <c r="C18" s="260" t="str">
        <f>Résultats!C19</f>
        <v>A</v>
      </c>
      <c r="D18" s="260" t="str">
        <f>Résultats!E19</f>
        <v/>
      </c>
      <c r="E18" s="341" t="str">
        <f>Résultats!F19</f>
        <v xml:space="preserve">Pour chaque image porteuse d’information ayant une description détaillée, cette description est-elle pertinente ?</v>
      </c>
      <c r="F18" s="345" t="s">
        <v>10</v>
      </c>
      <c r="G18" s="345"/>
      <c r="H18" s="97"/>
      <c r="I18" s="97"/>
      <c r="J18" s="97"/>
      <c r="K18" s="97"/>
      <c r="L18" s="97"/>
      <c r="M18" s="356"/>
      <c r="N18" s="356"/>
      <c r="O18" s="356"/>
      <c r="P18" s="356"/>
      <c r="Q18" s="356"/>
      <c r="R18" s="356"/>
      <c r="S18" s="356"/>
      <c r="T18" s="356"/>
      <c r="U18" s="356"/>
    </row>
    <row r="19" ht="62.25" hidden="1" customHeight="1">
      <c r="A19" s="36"/>
      <c r="B19" s="358" t="str">
        <f>Résultats!B20</f>
        <v>1.8</v>
      </c>
      <c r="C19" s="260" t="str">
        <f>Résultats!C20</f>
        <v>AA</v>
      </c>
      <c r="D19" s="260" t="str">
        <f>Résultats!E20</f>
        <v/>
      </c>
      <c r="E19" s="359" t="str">
        <f>Résultats!F20</f>
        <v xml:space="preserve">Chaque image texte porteuse d’information, en l’absence d’un mécanisme de remplacement, doit si possible être remplacée par du texte stylé. Cette règle est-elle respectée (hors cas particuliers) ?</v>
      </c>
      <c r="F19" s="345" t="s">
        <v>10</v>
      </c>
      <c r="G19" s="345"/>
      <c r="H19" s="97"/>
      <c r="I19" s="97"/>
      <c r="J19" s="97"/>
      <c r="K19" s="97"/>
      <c r="L19" s="97"/>
      <c r="M19" s="322"/>
      <c r="N19" s="322"/>
      <c r="O19" s="322"/>
      <c r="P19" s="322"/>
      <c r="Q19" s="322"/>
      <c r="R19" s="322"/>
      <c r="S19" s="357"/>
      <c r="T19" s="308"/>
      <c r="U19" s="308"/>
    </row>
    <row r="20" ht="62.25" hidden="1" customHeight="1">
      <c r="A20" s="46"/>
      <c r="B20" s="358" t="str">
        <f>Résultats!B21</f>
        <v>1.9</v>
      </c>
      <c r="C20" s="260" t="str">
        <f>Résultats!C21</f>
        <v>A</v>
      </c>
      <c r="D20" s="260" t="str">
        <f>Résultats!E21</f>
        <v/>
      </c>
      <c r="E20" s="341" t="str">
        <f>Résultats!F21</f>
        <v xml:space="preserve">Chaque légende d’image est-elle, si nécessaire, correctement reliée à l’image correspondante ?</v>
      </c>
      <c r="F20" s="345" t="s">
        <v>10</v>
      </c>
      <c r="G20" s="345"/>
      <c r="H20" s="97"/>
      <c r="I20" s="97"/>
      <c r="J20" s="97"/>
      <c r="K20" s="97"/>
      <c r="L20" s="97"/>
      <c r="M20" s="308"/>
      <c r="N20" s="308"/>
      <c r="O20" s="308"/>
      <c r="P20" s="308"/>
      <c r="Q20" s="308"/>
      <c r="R20" s="308"/>
      <c r="S20" s="308"/>
      <c r="T20" s="308"/>
      <c r="U20" s="308"/>
    </row>
    <row r="21" ht="62.25" hidden="1" customHeight="1">
      <c r="A21" s="355" t="s">
        <v>443</v>
      </c>
      <c r="B21" s="358" t="str">
        <f>Résultats!B22</f>
        <v>2.1</v>
      </c>
      <c r="C21" s="260" t="str">
        <f>Résultats!C22</f>
        <v>A</v>
      </c>
      <c r="D21" s="260" t="str">
        <f>Résultats!E22</f>
        <v/>
      </c>
      <c r="E21" s="341" t="str">
        <f>Résultats!F22</f>
        <v xml:space="preserve">Chaque cadre a-t-il un titre de cadre ?</v>
      </c>
      <c r="F21" s="345" t="s">
        <v>10</v>
      </c>
      <c r="G21" s="345"/>
      <c r="H21" s="97"/>
      <c r="I21" s="97"/>
      <c r="J21" s="97"/>
      <c r="K21" s="97"/>
      <c r="L21" s="97"/>
      <c r="M21" s="308"/>
      <c r="N21" s="308"/>
      <c r="O21" s="308"/>
      <c r="P21" s="308"/>
      <c r="Q21" s="308"/>
      <c r="R21" s="308"/>
      <c r="S21" s="308"/>
      <c r="T21" s="308"/>
      <c r="U21" s="308"/>
    </row>
    <row r="22" ht="62.25" hidden="1" customHeight="1">
      <c r="A22" s="46"/>
      <c r="B22" s="358" t="str">
        <f>Résultats!B23</f>
        <v>2.2</v>
      </c>
      <c r="C22" s="260" t="str">
        <f>Résultats!C23</f>
        <v>A</v>
      </c>
      <c r="D22" s="260" t="str">
        <f>Résultats!E23</f>
        <v/>
      </c>
      <c r="E22" s="341" t="str">
        <f>Résultats!F23</f>
        <v xml:space="preserve">Pour chaque cadre ayant un titre de cadre, ce titre de cadre est-il pertinent ?</v>
      </c>
      <c r="F22" s="345" t="s">
        <v>10</v>
      </c>
      <c r="G22" s="345"/>
      <c r="H22" s="97"/>
      <c r="I22" s="97"/>
      <c r="J22" s="97"/>
      <c r="K22" s="97"/>
      <c r="L22" s="97"/>
      <c r="M22" s="308"/>
      <c r="N22" s="308"/>
      <c r="O22" s="308"/>
      <c r="P22" s="308"/>
      <c r="Q22" s="308"/>
      <c r="R22" s="308"/>
      <c r="S22" s="308"/>
      <c r="T22" s="308"/>
      <c r="U22" s="308"/>
    </row>
    <row r="23" ht="62.25" hidden="1" customHeight="1">
      <c r="A23" s="355" t="s">
        <v>444</v>
      </c>
      <c r="B23" s="358" t="str">
        <f>Résultats!B24</f>
        <v>3.1</v>
      </c>
      <c r="C23" s="260" t="str">
        <f>Résultats!C24</f>
        <v>A</v>
      </c>
      <c r="D23" s="260" t="str">
        <f>Résultats!E24</f>
        <v>x</v>
      </c>
      <c r="E23" s="341" t="str">
        <f>Résultats!F24</f>
        <v xml:space="preserve">Dans chaque page web, l’information ne doit pas être donnée uniquement par la couleur. Cette règle est-elle respectée ?</v>
      </c>
      <c r="F23" s="345" t="s">
        <v>10</v>
      </c>
      <c r="G23" s="345"/>
      <c r="H23" s="97"/>
      <c r="I23" s="97"/>
      <c r="J23" s="97"/>
      <c r="K23" s="97"/>
      <c r="L23" s="97"/>
      <c r="M23" s="308"/>
      <c r="N23" s="308"/>
      <c r="O23" s="308"/>
      <c r="P23" s="308"/>
      <c r="Q23" s="308"/>
      <c r="R23" s="308"/>
      <c r="S23" s="308"/>
      <c r="T23" s="308"/>
      <c r="U23" s="308"/>
    </row>
    <row r="24" ht="62.25" hidden="1" customHeight="1">
      <c r="A24" s="36"/>
      <c r="B24" s="358" t="str">
        <f>Résultats!B25</f>
        <v>3.2</v>
      </c>
      <c r="C24" s="260" t="str">
        <f>Résultats!C25</f>
        <v>AA</v>
      </c>
      <c r="D24" s="260" t="str">
        <f>Résultats!E25</f>
        <v/>
      </c>
      <c r="E24" s="341" t="str">
        <f>Résultats!F25</f>
        <v xml:space="preserve">Dans chaque page web, le contraste entre la couleur du texte et la couleur de son arrière-plan est-il suffisamment élevé (hors cas particuliers) ?</v>
      </c>
      <c r="F24" s="345" t="s">
        <v>10</v>
      </c>
      <c r="G24" s="345"/>
      <c r="H24" s="97"/>
      <c r="I24" s="97"/>
      <c r="J24" s="97"/>
      <c r="K24" s="97"/>
      <c r="L24" s="97"/>
      <c r="M24" s="308"/>
      <c r="N24" s="308"/>
      <c r="O24" s="308"/>
      <c r="P24" s="308"/>
      <c r="Q24" s="308"/>
      <c r="R24" s="308"/>
      <c r="S24" s="308"/>
      <c r="T24" s="308"/>
      <c r="U24" s="308"/>
    </row>
    <row r="25" ht="62.25" hidden="1" customHeight="1">
      <c r="A25" s="46"/>
      <c r="B25" s="358" t="str">
        <f>Résultats!B26</f>
        <v>3.3</v>
      </c>
      <c r="C25" s="260" t="str">
        <f>Résultats!C26</f>
        <v>AA</v>
      </c>
      <c r="D25" s="260" t="str">
        <f>Résultats!E26</f>
        <v/>
      </c>
      <c r="E25" s="341" t="str">
        <f>Résultats!F26</f>
        <v xml:space="preserve">Dans chaque page web, les couleurs utilisées dans les composants d’interface ou les éléments graphiques porteurs d’informations sont-elles suffisamment contrastées (hors cas particuliers) ?</v>
      </c>
      <c r="F25" s="345" t="s">
        <v>7</v>
      </c>
      <c r="G25" s="345"/>
      <c r="H25" s="97"/>
      <c r="I25" s="97"/>
      <c r="J25" s="97"/>
      <c r="K25" s="97"/>
      <c r="L25" s="97"/>
      <c r="M25" s="308"/>
      <c r="N25" s="308"/>
      <c r="O25" s="308"/>
      <c r="P25" s="308"/>
      <c r="Q25" s="308"/>
      <c r="R25" s="308"/>
      <c r="S25" s="308"/>
      <c r="T25" s="308"/>
      <c r="U25" s="308"/>
    </row>
    <row r="26" ht="62.25" hidden="1" customHeight="1">
      <c r="A26" s="355" t="s">
        <v>445</v>
      </c>
      <c r="B26" s="358" t="str">
        <f>Résultats!B27</f>
        <v>4.1</v>
      </c>
      <c r="C26" s="260" t="str">
        <f>Résultats!C27</f>
        <v>A</v>
      </c>
      <c r="D26" s="260" t="str">
        <f>Résultats!E27</f>
        <v>x</v>
      </c>
      <c r="E26" s="341" t="str">
        <f>Résultats!F27</f>
        <v xml:space="preserve">Chaque média temporel pré-enregistré a-t-il, si nécessaire, une transcription textuelle ou une audiodescription (hors cas particuliers) ?</v>
      </c>
      <c r="F26" s="345" t="s">
        <v>10</v>
      </c>
      <c r="G26" s="345"/>
      <c r="H26" s="97"/>
      <c r="I26" s="97"/>
      <c r="J26" s="97"/>
      <c r="K26" s="97"/>
      <c r="L26" s="97"/>
      <c r="M26" s="308"/>
      <c r="N26" s="308"/>
      <c r="O26" s="308"/>
      <c r="P26" s="308"/>
      <c r="Q26" s="308"/>
      <c r="R26" s="308"/>
      <c r="S26" s="308"/>
      <c r="T26" s="308"/>
      <c r="U26" s="308"/>
    </row>
    <row r="27" ht="62.25" hidden="1" customHeight="1">
      <c r="A27" s="36"/>
      <c r="B27" s="358" t="str">
        <f>Résultats!B28</f>
        <v>4.2</v>
      </c>
      <c r="C27" s="260" t="str">
        <f>Résultats!C28</f>
        <v>A</v>
      </c>
      <c r="D27" s="260" t="str">
        <f>Résultats!E28</f>
        <v/>
      </c>
      <c r="E27" s="341" t="str">
        <f>Résultats!F28</f>
        <v xml:space="preserve">Pour chaque média temporel pré-enregistré ayant une transcription textuelle ou une audiodescription synchronisée, celles-ci sont-elles pertinentes (hors cas particuliers) ?</v>
      </c>
      <c r="F27" s="345" t="s">
        <v>10</v>
      </c>
      <c r="G27" s="345"/>
      <c r="H27" s="97"/>
      <c r="I27" s="97"/>
      <c r="J27" s="97"/>
      <c r="K27" s="97"/>
      <c r="L27" s="97"/>
      <c r="M27" s="308"/>
      <c r="N27" s="308"/>
      <c r="O27" s="308"/>
      <c r="P27" s="308"/>
      <c r="Q27" s="308"/>
      <c r="R27" s="308"/>
      <c r="S27" s="308"/>
      <c r="T27" s="308"/>
      <c r="U27" s="308"/>
    </row>
    <row r="28" ht="62.25" hidden="1" customHeight="1">
      <c r="A28" s="36"/>
      <c r="B28" s="358" t="str">
        <f>Résultats!B29</f>
        <v>4.3</v>
      </c>
      <c r="C28" s="260" t="str">
        <f>Résultats!C29</f>
        <v>A</v>
      </c>
      <c r="D28" s="260" t="str">
        <f>Résultats!E29</f>
        <v/>
      </c>
      <c r="E28" s="341" t="str">
        <f>Résultats!F29</f>
        <v xml:space="preserve">Chaque média temporel synchronisé pré-enregistré a-t-il, si nécessaire, des sous-titres synchronisés (hors cas particuliers) ?</v>
      </c>
      <c r="F28" s="345" t="s">
        <v>10</v>
      </c>
      <c r="G28" s="345"/>
      <c r="H28" s="97"/>
      <c r="I28" s="97"/>
      <c r="J28" s="97"/>
      <c r="K28" s="97"/>
      <c r="L28" s="97"/>
      <c r="M28" s="308"/>
      <c r="N28" s="308"/>
      <c r="O28" s="308"/>
      <c r="P28" s="308"/>
      <c r="Q28" s="308"/>
      <c r="R28" s="308"/>
      <c r="S28" s="308"/>
      <c r="T28" s="308"/>
      <c r="U28" s="308"/>
    </row>
    <row r="29" ht="62.25" hidden="1" customHeight="1">
      <c r="A29" s="36"/>
      <c r="B29" s="358" t="str">
        <f>Résultats!B30</f>
        <v>4.4</v>
      </c>
      <c r="C29" s="260" t="str">
        <f>Résultats!C30</f>
        <v>A</v>
      </c>
      <c r="D29" s="260" t="str">
        <f>Résultats!E30</f>
        <v/>
      </c>
      <c r="E29" s="341" t="str">
        <f>Résultats!F30</f>
        <v xml:space="preserve">Pour chaque média temporel synchronisé pré-enregistré ayant des sous-titres synchronisés, ces sous-titres sont-ils pertinents ?</v>
      </c>
      <c r="F29" s="345" t="s">
        <v>10</v>
      </c>
      <c r="G29" s="345"/>
      <c r="H29" s="97"/>
      <c r="I29" s="97"/>
      <c r="J29" s="97"/>
      <c r="K29" s="97"/>
      <c r="L29" s="97"/>
      <c r="M29" s="308"/>
      <c r="N29" s="308"/>
      <c r="O29" s="308"/>
      <c r="P29" s="308"/>
      <c r="Q29" s="308"/>
      <c r="R29" s="308"/>
      <c r="S29" s="308"/>
      <c r="T29" s="308"/>
      <c r="U29" s="308"/>
    </row>
    <row r="30" ht="62.25" hidden="1" customHeight="1">
      <c r="A30" s="36"/>
      <c r="B30" s="358" t="str">
        <f>Résultats!B31</f>
        <v>4.5</v>
      </c>
      <c r="C30" s="260" t="str">
        <f>Résultats!C31</f>
        <v>AA</v>
      </c>
      <c r="D30" s="260" t="str">
        <f>Résultats!E31</f>
        <v/>
      </c>
      <c r="E30" s="341" t="str">
        <f>Résultats!F31</f>
        <v xml:space="preserve">Chaque média temporel pré-enregistré a-t-il, si nécessaire, une audiodescription synchronisée (hors cas particuliers) ?</v>
      </c>
      <c r="F30" s="345" t="s">
        <v>10</v>
      </c>
      <c r="G30" s="345"/>
      <c r="H30" s="97"/>
      <c r="I30" s="97"/>
      <c r="J30" s="97"/>
      <c r="K30" s="97"/>
      <c r="L30" s="97"/>
      <c r="M30" s="308"/>
      <c r="N30" s="308"/>
      <c r="O30" s="308"/>
      <c r="P30" s="308"/>
      <c r="Q30" s="308"/>
      <c r="R30" s="308"/>
      <c r="S30" s="308"/>
      <c r="T30" s="308"/>
      <c r="U30" s="308"/>
    </row>
    <row r="31" ht="62.25" hidden="1" customHeight="1">
      <c r="A31" s="36"/>
      <c r="B31" s="358" t="str">
        <f>Résultats!B32</f>
        <v>4.6</v>
      </c>
      <c r="C31" s="260" t="str">
        <f>Résultats!C32</f>
        <v>AA</v>
      </c>
      <c r="D31" s="260" t="str">
        <f>Résultats!E32</f>
        <v/>
      </c>
      <c r="E31" s="341" t="str">
        <f>Résultats!F32</f>
        <v xml:space="preserve">Pour chaque média temporel pré-enregistré ayant une audiodescription synchronisée, celle-ci est-elle pertinente ?</v>
      </c>
      <c r="F31" s="345" t="s">
        <v>10</v>
      </c>
      <c r="G31" s="345"/>
      <c r="H31" s="97"/>
      <c r="I31" s="97"/>
      <c r="J31" s="97"/>
      <c r="K31" s="97"/>
      <c r="L31" s="97"/>
      <c r="M31" s="308"/>
      <c r="N31" s="308"/>
      <c r="O31" s="308"/>
      <c r="P31" s="308"/>
      <c r="Q31" s="308"/>
      <c r="R31" s="308"/>
      <c r="S31" s="308"/>
      <c r="T31" s="308"/>
      <c r="U31" s="308"/>
    </row>
    <row r="32" ht="62.25" hidden="1" customHeight="1">
      <c r="A32" s="36"/>
      <c r="B32" s="358" t="str">
        <f>Résultats!B33</f>
        <v>4.7</v>
      </c>
      <c r="C32" s="260" t="str">
        <f>Résultats!C33</f>
        <v>A</v>
      </c>
      <c r="D32" s="260" t="str">
        <f>Résultats!E33</f>
        <v/>
      </c>
      <c r="E32" s="341" t="str">
        <f>Résultats!F33</f>
        <v xml:space="preserve">Chaque média temporel est-il clairement identifiable (hors cas particuliers) ?</v>
      </c>
      <c r="F32" s="345" t="s">
        <v>10</v>
      </c>
      <c r="G32" s="345"/>
      <c r="H32" s="97"/>
      <c r="I32" s="97"/>
      <c r="J32" s="97"/>
      <c r="K32" s="97"/>
      <c r="L32" s="97"/>
      <c r="M32" s="308"/>
      <c r="N32" s="308"/>
      <c r="O32" s="308"/>
      <c r="P32" s="308"/>
      <c r="Q32" s="308"/>
      <c r="R32" s="308"/>
      <c r="S32" s="308"/>
      <c r="T32" s="308"/>
      <c r="U32" s="308"/>
    </row>
    <row r="33" ht="62.25" hidden="1" customHeight="1">
      <c r="A33" s="36"/>
      <c r="B33" s="358" t="str">
        <f>Résultats!B34</f>
        <v>4.8</v>
      </c>
      <c r="C33" s="260" t="str">
        <f>Résultats!C34</f>
        <v>A</v>
      </c>
      <c r="D33" s="260" t="str">
        <f>Résultats!E34</f>
        <v/>
      </c>
      <c r="E33" s="341" t="str">
        <f>Résultats!F34</f>
        <v xml:space="preserve">Chaque média non temporel a-t-il, si nécessaire, une alternative (hors cas particuliers) ?</v>
      </c>
      <c r="F33" s="345" t="s">
        <v>10</v>
      </c>
      <c r="G33" s="345"/>
      <c r="H33" s="97"/>
      <c r="I33" s="97"/>
      <c r="J33" s="97"/>
      <c r="K33" s="97"/>
      <c r="L33" s="97"/>
      <c r="M33" s="308"/>
      <c r="N33" s="308"/>
      <c r="O33" s="308"/>
      <c r="P33" s="308"/>
      <c r="Q33" s="308"/>
      <c r="R33" s="308"/>
      <c r="S33" s="308"/>
      <c r="T33" s="308"/>
      <c r="U33" s="308"/>
    </row>
    <row r="34" ht="62.25" hidden="1" customHeight="1">
      <c r="A34" s="36"/>
      <c r="B34" s="358" t="str">
        <f>Résultats!B35</f>
        <v>4.9</v>
      </c>
      <c r="C34" s="260" t="str">
        <f>Résultats!C35</f>
        <v>A</v>
      </c>
      <c r="D34" s="260" t="str">
        <f>Résultats!E35</f>
        <v/>
      </c>
      <c r="E34" s="341" t="str">
        <f>Résultats!F35</f>
        <v xml:space="preserve">Pour chaque média non temporel ayant une alternative, cette alternative est-elle pertinente ?</v>
      </c>
      <c r="F34" s="345" t="s">
        <v>10</v>
      </c>
      <c r="G34" s="345"/>
      <c r="H34" s="97"/>
      <c r="I34" s="97"/>
      <c r="J34" s="97"/>
      <c r="K34" s="97"/>
      <c r="L34" s="97"/>
      <c r="M34" s="308"/>
      <c r="N34" s="308"/>
      <c r="O34" s="308"/>
      <c r="P34" s="308"/>
      <c r="Q34" s="308"/>
      <c r="R34" s="308"/>
      <c r="S34" s="308"/>
      <c r="T34" s="308"/>
      <c r="U34" s="308"/>
    </row>
    <row r="35" ht="62.25" hidden="1" customHeight="1">
      <c r="A35" s="36"/>
      <c r="B35" s="358" t="str">
        <f>Résultats!B36</f>
        <v>4.10</v>
      </c>
      <c r="C35" s="260" t="str">
        <f>Résultats!C36</f>
        <v>A</v>
      </c>
      <c r="D35" s="260" t="str">
        <f>Résultats!E36</f>
        <v>x</v>
      </c>
      <c r="E35" s="341" t="str">
        <f>Résultats!F36</f>
        <v xml:space="preserve">Chaque son déclenché automatiquement est-il contrôlable par l’utilisateur ?</v>
      </c>
      <c r="F35" s="345" t="s">
        <v>10</v>
      </c>
      <c r="G35" s="345"/>
      <c r="H35" s="97"/>
      <c r="I35" s="97"/>
      <c r="J35" s="97"/>
      <c r="K35" s="97"/>
      <c r="L35" s="97"/>
      <c r="M35" s="308"/>
      <c r="N35" s="308"/>
      <c r="O35" s="308"/>
      <c r="P35" s="308"/>
      <c r="Q35" s="308"/>
      <c r="R35" s="308"/>
      <c r="S35" s="308"/>
      <c r="T35" s="308"/>
      <c r="U35" s="308"/>
    </row>
    <row r="36" ht="62.25" hidden="1" customHeight="1">
      <c r="A36" s="36"/>
      <c r="B36" s="358" t="str">
        <f>Résultats!B37</f>
        <v>4.11</v>
      </c>
      <c r="C36" s="260" t="str">
        <f>Résultats!C37</f>
        <v>A</v>
      </c>
      <c r="D36" s="260" t="str">
        <f>Résultats!E37</f>
        <v/>
      </c>
      <c r="E36" s="341" t="str">
        <f>Résultats!F37</f>
        <v xml:space="preserve">La consultation de chaque média temporel est-elle, si nécessaire, contrôlable par le clavier et tout dispositif de pointage ?</v>
      </c>
      <c r="F36" s="345" t="s">
        <v>10</v>
      </c>
      <c r="G36" s="345"/>
      <c r="H36" s="97"/>
      <c r="I36" s="97"/>
      <c r="J36" s="97"/>
      <c r="K36" s="97"/>
      <c r="L36" s="97"/>
      <c r="M36" s="308"/>
      <c r="N36" s="308"/>
      <c r="O36" s="308"/>
      <c r="P36" s="308"/>
      <c r="Q36" s="308"/>
      <c r="R36" s="308"/>
      <c r="S36" s="308"/>
      <c r="T36" s="308"/>
      <c r="U36" s="308"/>
    </row>
    <row r="37" ht="62.25" hidden="1" customHeight="1">
      <c r="A37" s="36"/>
      <c r="B37" s="358" t="str">
        <f>Résultats!B38</f>
        <v>4.12</v>
      </c>
      <c r="C37" s="260" t="str">
        <f>Résultats!C38</f>
        <v>A</v>
      </c>
      <c r="D37" s="260" t="str">
        <f>Résultats!E38</f>
        <v/>
      </c>
      <c r="E37" s="341" t="str">
        <f>Résultats!F38</f>
        <v xml:space="preserve">La consultation de chaque média non temporel est-elle contrôlable par le clavier et tout dispositif de pointage ?</v>
      </c>
      <c r="F37" s="345" t="s">
        <v>10</v>
      </c>
      <c r="G37" s="345"/>
      <c r="H37" s="97"/>
      <c r="I37" s="97"/>
      <c r="J37" s="97"/>
      <c r="K37" s="97"/>
      <c r="L37" s="97"/>
      <c r="M37" s="308"/>
      <c r="N37" s="308"/>
      <c r="O37" s="308"/>
      <c r="P37" s="308"/>
      <c r="Q37" s="308"/>
      <c r="R37" s="308"/>
      <c r="S37" s="308"/>
      <c r="T37" s="308"/>
      <c r="U37" s="308"/>
    </row>
    <row r="38" ht="62.25" hidden="1" customHeight="1">
      <c r="A38" s="46"/>
      <c r="B38" s="358" t="str">
        <f>Résultats!B39</f>
        <v>4.13</v>
      </c>
      <c r="C38" s="260" t="str">
        <f>Résultats!C39</f>
        <v>A</v>
      </c>
      <c r="D38" s="260" t="str">
        <f>Résultats!E39</f>
        <v/>
      </c>
      <c r="E38" s="341" t="str">
        <f>Résultats!F39</f>
        <v xml:space="preserve">Chaque média temporel et non temporel est-il compatible avec les technologies d’assistance (hors cas particuliers) ?</v>
      </c>
      <c r="F38" s="345" t="s">
        <v>10</v>
      </c>
      <c r="G38" s="345"/>
      <c r="H38" s="97"/>
      <c r="I38" s="97"/>
      <c r="J38" s="97"/>
      <c r="K38" s="97"/>
      <c r="L38" s="97"/>
      <c r="M38" s="308"/>
      <c r="N38" s="308"/>
      <c r="O38" s="308"/>
      <c r="P38" s="308"/>
      <c r="Q38" s="308"/>
      <c r="R38" s="308"/>
      <c r="S38" s="308"/>
      <c r="T38" s="308"/>
      <c r="U38" s="308"/>
    </row>
    <row r="39" ht="62.25" hidden="1" customHeight="1">
      <c r="A39" s="355" t="s">
        <v>450</v>
      </c>
      <c r="B39" s="358" t="str">
        <f>Résultats!B40</f>
        <v>5.1</v>
      </c>
      <c r="C39" s="260" t="str">
        <f>Résultats!C40</f>
        <v>A</v>
      </c>
      <c r="D39" s="260" t="str">
        <f>Résultats!E40</f>
        <v/>
      </c>
      <c r="E39" s="341" t="str">
        <f>Résultats!F40</f>
        <v xml:space="preserve">Chaque tableau de données complexe a-t-il un résumé ?</v>
      </c>
      <c r="F39" s="345" t="s">
        <v>10</v>
      </c>
      <c r="G39" s="345"/>
      <c r="H39" s="97"/>
      <c r="I39" s="97"/>
      <c r="J39" s="97"/>
      <c r="K39" s="97"/>
      <c r="L39" s="97"/>
      <c r="M39" s="308"/>
      <c r="N39" s="308"/>
      <c r="O39" s="308"/>
      <c r="P39" s="308"/>
      <c r="Q39" s="308"/>
      <c r="R39" s="308"/>
      <c r="S39" s="308"/>
      <c r="T39" s="308"/>
      <c r="U39" s="308"/>
    </row>
    <row r="40" ht="62.25" hidden="1" customHeight="1">
      <c r="A40" s="36"/>
      <c r="B40" s="358" t="str">
        <f>Résultats!B41</f>
        <v>5.2</v>
      </c>
      <c r="C40" s="260" t="str">
        <f>Résultats!C41</f>
        <v>A</v>
      </c>
      <c r="D40" s="260" t="str">
        <f>Résultats!E41</f>
        <v/>
      </c>
      <c r="E40" s="341" t="str">
        <f>Résultats!F41</f>
        <v xml:space="preserve">Pour chaque tableau de données complexe ayant un résumé, celui-ci est-il pertinent ?</v>
      </c>
      <c r="F40" s="345" t="s">
        <v>10</v>
      </c>
      <c r="G40" s="345"/>
      <c r="H40" s="97"/>
      <c r="I40" s="97"/>
      <c r="J40" s="97"/>
      <c r="K40" s="97"/>
      <c r="L40" s="97"/>
      <c r="M40" s="308"/>
      <c r="N40" s="308"/>
      <c r="O40" s="308"/>
      <c r="P40" s="308"/>
      <c r="Q40" s="308"/>
      <c r="R40" s="308"/>
      <c r="S40" s="308"/>
      <c r="T40" s="308"/>
      <c r="U40" s="308"/>
    </row>
    <row r="41" ht="62.25" hidden="1" customHeight="1">
      <c r="A41" s="36"/>
      <c r="B41" s="358" t="str">
        <f>Résultats!B42</f>
        <v>5.3</v>
      </c>
      <c r="C41" s="260" t="str">
        <f>Résultats!C42</f>
        <v>A</v>
      </c>
      <c r="D41" s="260" t="str">
        <f>Résultats!E42</f>
        <v>x</v>
      </c>
      <c r="E41" s="341" t="str">
        <f>Résultats!F42</f>
        <v xml:space="preserve">Pour chaque tableau de mise en forme, le contenu linéarisé reste-t-il compréhensible ?</v>
      </c>
      <c r="F41" s="345" t="s">
        <v>10</v>
      </c>
      <c r="G41" s="345"/>
      <c r="H41" s="97"/>
      <c r="I41" s="97"/>
      <c r="J41" s="97"/>
      <c r="K41" s="97"/>
      <c r="L41" s="97"/>
      <c r="M41" s="308"/>
      <c r="N41" s="308"/>
      <c r="O41" s="308"/>
      <c r="P41" s="308"/>
      <c r="Q41" s="308"/>
      <c r="R41" s="308"/>
      <c r="S41" s="308"/>
      <c r="T41" s="308"/>
      <c r="U41" s="308"/>
    </row>
    <row r="42" ht="62.25" hidden="1" customHeight="1">
      <c r="A42" s="36"/>
      <c r="B42" s="358" t="str">
        <f>Résultats!B43</f>
        <v>5.4</v>
      </c>
      <c r="C42" s="260" t="str">
        <f>Résultats!C43</f>
        <v>A</v>
      </c>
      <c r="D42" s="260" t="str">
        <f>Résultats!E43</f>
        <v/>
      </c>
      <c r="E42" s="341" t="str">
        <f>Résultats!F43</f>
        <v xml:space="preserve">Pour chaque tableau de données ayant un titre, le titre est-il correctement associé au tableau de données ?</v>
      </c>
      <c r="F42" s="345" t="s">
        <v>10</v>
      </c>
      <c r="G42" s="345"/>
      <c r="H42" s="97"/>
      <c r="I42" s="97"/>
      <c r="J42" s="97"/>
      <c r="K42" s="97"/>
      <c r="L42" s="97"/>
      <c r="M42" s="308"/>
      <c r="N42" s="308"/>
      <c r="O42" s="308"/>
      <c r="P42" s="308"/>
      <c r="Q42" s="308"/>
      <c r="R42" s="308"/>
      <c r="S42" s="308"/>
      <c r="T42" s="308"/>
      <c r="U42" s="308"/>
    </row>
    <row r="43" ht="62.25" hidden="1" customHeight="1">
      <c r="A43" s="36"/>
      <c r="B43" s="358" t="str">
        <f>Résultats!B44</f>
        <v>5.5</v>
      </c>
      <c r="C43" s="260" t="str">
        <f>Résultats!C44</f>
        <v>A</v>
      </c>
      <c r="D43" s="260" t="str">
        <f>Résultats!E44</f>
        <v/>
      </c>
      <c r="E43" s="341" t="str">
        <f>Résultats!F44</f>
        <v xml:space="preserve">Pour chaque tableau de données ayant un titre, celui-ci est-il pertinent ?</v>
      </c>
      <c r="F43" s="345" t="s">
        <v>10</v>
      </c>
      <c r="G43" s="345"/>
      <c r="H43" s="97"/>
      <c r="I43" s="97"/>
      <c r="J43" s="97"/>
      <c r="K43" s="97"/>
      <c r="L43" s="97"/>
      <c r="M43" s="308"/>
      <c r="N43" s="308"/>
      <c r="O43" s="308"/>
      <c r="P43" s="308"/>
      <c r="Q43" s="308"/>
      <c r="R43" s="308"/>
      <c r="S43" s="308"/>
      <c r="T43" s="308"/>
      <c r="U43" s="308"/>
    </row>
    <row r="44" ht="62.25" hidden="1" customHeight="1">
      <c r="A44" s="36"/>
      <c r="B44" s="358" t="str">
        <f>Résultats!B45</f>
        <v>5.6</v>
      </c>
      <c r="C44" s="260" t="str">
        <f>Résultats!C45</f>
        <v>A</v>
      </c>
      <c r="D44" s="260" t="str">
        <f>Résultats!E45</f>
        <v/>
      </c>
      <c r="E44" s="341" t="str">
        <f>Résultats!F45</f>
        <v xml:space="preserve">Pour chaque tableau de données, chaque en-tête de colonne et chaque en-tête de ligne sont-ils correctement déclarés ?</v>
      </c>
      <c r="F44" s="345" t="s">
        <v>10</v>
      </c>
      <c r="G44" s="345"/>
      <c r="H44" s="97"/>
      <c r="I44" s="97"/>
      <c r="J44" s="97"/>
      <c r="K44" s="97"/>
      <c r="L44" s="97"/>
      <c r="M44" s="308"/>
      <c r="N44" s="308"/>
      <c r="O44" s="308"/>
      <c r="P44" s="308"/>
      <c r="Q44" s="308"/>
      <c r="R44" s="308"/>
      <c r="S44" s="308"/>
      <c r="T44" s="308"/>
      <c r="U44" s="308"/>
    </row>
    <row r="45" ht="62.25" hidden="1" customHeight="1">
      <c r="A45" s="36"/>
      <c r="B45" s="358" t="str">
        <f>Résultats!B46</f>
        <v>5.7</v>
      </c>
      <c r="C45" s="260" t="str">
        <f>Résultats!C46</f>
        <v>A</v>
      </c>
      <c r="D45" s="260" t="str">
        <f>Résultats!E46</f>
        <v>x</v>
      </c>
      <c r="E45" s="341" t="str">
        <f>Résultats!F46</f>
        <v xml:space="preserve">Pour chaque tableau de données, la technique appropriée permettant d’associer chaque cellule avec ses en-têtes est-elle utilisée (hors cas particuliers) ?</v>
      </c>
      <c r="F45" s="345" t="s">
        <v>10</v>
      </c>
      <c r="G45" s="345"/>
      <c r="H45" s="97"/>
      <c r="I45" s="97"/>
      <c r="J45" s="97"/>
      <c r="K45" s="97"/>
      <c r="L45" s="97"/>
      <c r="M45" s="308"/>
      <c r="N45" s="308"/>
      <c r="O45" s="308"/>
      <c r="P45" s="308"/>
      <c r="Q45" s="308"/>
      <c r="R45" s="308"/>
      <c r="S45" s="308"/>
      <c r="T45" s="308"/>
      <c r="U45" s="308"/>
    </row>
    <row r="46" ht="62.25" hidden="1" customHeight="1">
      <c r="A46" s="46"/>
      <c r="B46" s="358" t="str">
        <f>Résultats!B47</f>
        <v>5.8</v>
      </c>
      <c r="C46" s="260" t="str">
        <f>Résultats!C47</f>
        <v>A</v>
      </c>
      <c r="D46" s="260" t="str">
        <f>Résultats!E47</f>
        <v/>
      </c>
      <c r="E46" s="341" t="str">
        <f>Résultats!F47</f>
        <v xml:space="preserve">Chaque tableau de mise en forme ne doit pas utiliser d’éléments propres aux tableaux de données. Cette règle est-elle respectée ?</v>
      </c>
      <c r="F46" s="345" t="s">
        <v>10</v>
      </c>
      <c r="G46" s="345"/>
      <c r="H46" s="97"/>
      <c r="I46" s="97"/>
      <c r="J46" s="97"/>
      <c r="K46" s="97"/>
      <c r="L46" s="97"/>
      <c r="M46" s="308"/>
      <c r="N46" s="308"/>
      <c r="O46" s="308"/>
      <c r="P46" s="308"/>
      <c r="Q46" s="308"/>
      <c r="R46" s="308"/>
      <c r="S46" s="308"/>
      <c r="T46" s="308"/>
      <c r="U46" s="308"/>
    </row>
    <row r="47" ht="62.25" hidden="1" customHeight="1">
      <c r="A47" s="355" t="s">
        <v>451</v>
      </c>
      <c r="B47" s="358" t="str">
        <f>Résultats!B48</f>
        <v>6.1</v>
      </c>
      <c r="C47" s="260" t="str">
        <f>Résultats!C48</f>
        <v>A</v>
      </c>
      <c r="D47" s="260" t="str">
        <f>Résultats!E48</f>
        <v>x</v>
      </c>
      <c r="E47" s="341" t="str">
        <f>Résultats!F48</f>
        <v xml:space="preserve">Chaque lien est-il explicite (hors cas particuliers) ?</v>
      </c>
      <c r="F47" s="345" t="s">
        <v>7</v>
      </c>
      <c r="G47" s="345"/>
      <c r="H47" s="97"/>
      <c r="I47" s="97"/>
      <c r="J47" s="97"/>
      <c r="K47" s="97"/>
      <c r="L47" s="97"/>
      <c r="M47" s="308"/>
      <c r="N47" s="308"/>
      <c r="O47" s="308"/>
      <c r="P47" s="308"/>
      <c r="Q47" s="308"/>
      <c r="R47" s="308"/>
      <c r="S47" s="308"/>
      <c r="T47" s="308"/>
      <c r="U47" s="308"/>
    </row>
    <row r="48" ht="62.25" hidden="1" customHeight="1">
      <c r="A48" s="46"/>
      <c r="B48" s="358" t="str">
        <f>Résultats!B49</f>
        <v>6.2</v>
      </c>
      <c r="C48" s="260" t="str">
        <f>Résultats!C49</f>
        <v>A</v>
      </c>
      <c r="D48" s="260" t="str">
        <f>Résultats!E49</f>
        <v>x</v>
      </c>
      <c r="E48" s="341" t="str">
        <f>Résultats!F49</f>
        <v xml:space="preserve">Dans chaque page web, chaque lien a-t-il un intitulé ?</v>
      </c>
      <c r="F48" s="345" t="s">
        <v>10</v>
      </c>
      <c r="G48" s="345"/>
      <c r="H48" s="97"/>
      <c r="I48" s="97"/>
      <c r="J48" s="97"/>
      <c r="K48" s="97"/>
      <c r="L48" s="97"/>
      <c r="M48" s="308"/>
      <c r="N48" s="308"/>
      <c r="O48" s="308"/>
      <c r="P48" s="308"/>
      <c r="Q48" s="308"/>
      <c r="R48" s="308"/>
      <c r="S48" s="308"/>
      <c r="T48" s="308"/>
      <c r="U48" s="308"/>
    </row>
    <row r="49" ht="62.25" hidden="1" customHeight="1">
      <c r="A49" s="355" t="s">
        <v>452</v>
      </c>
      <c r="B49" s="358" t="str">
        <f>Résultats!B50</f>
        <v>7.1</v>
      </c>
      <c r="C49" s="260" t="str">
        <f>Résultats!C50</f>
        <v>A</v>
      </c>
      <c r="D49" s="260" t="str">
        <f>Résultats!E50</f>
        <v>x</v>
      </c>
      <c r="E49" s="341" t="str">
        <f>Résultats!F50</f>
        <v xml:space="preserve">Chaque script est-il, si nécessaire, compatible avec les technologies d’assistance ?</v>
      </c>
      <c r="F49" s="345" t="s">
        <v>10</v>
      </c>
      <c r="G49" s="345"/>
      <c r="H49" s="97"/>
      <c r="I49" s="97"/>
      <c r="J49" s="97"/>
      <c r="K49" s="97"/>
      <c r="L49" s="97"/>
      <c r="M49" s="308"/>
      <c r="N49" s="308"/>
      <c r="O49" s="308"/>
      <c r="P49" s="308"/>
      <c r="Q49" s="308"/>
      <c r="R49" s="308"/>
      <c r="S49" s="308"/>
      <c r="T49" s="308"/>
      <c r="U49" s="308"/>
    </row>
    <row r="50" ht="62.25" hidden="1" customHeight="1">
      <c r="A50" s="36"/>
      <c r="B50" s="358" t="str">
        <f>Résultats!B51</f>
        <v>7.2</v>
      </c>
      <c r="C50" s="260" t="str">
        <f>Résultats!C51</f>
        <v>A</v>
      </c>
      <c r="D50" s="260" t="str">
        <f>Résultats!E51</f>
        <v/>
      </c>
      <c r="E50" s="341" t="str">
        <f>Résultats!F51</f>
        <v xml:space="preserve">Pour chaque script ayant une alternative, cette alternative est-elle pertinente ?</v>
      </c>
      <c r="F50" s="345" t="s">
        <v>10</v>
      </c>
      <c r="G50" s="345"/>
      <c r="H50" s="97"/>
      <c r="I50" s="97"/>
      <c r="J50" s="97"/>
      <c r="K50" s="97"/>
      <c r="L50" s="97"/>
      <c r="M50" s="308"/>
      <c r="N50" s="308"/>
      <c r="O50" s="308"/>
      <c r="P50" s="308"/>
      <c r="Q50" s="308"/>
      <c r="R50" s="308"/>
      <c r="S50" s="308"/>
      <c r="T50" s="308"/>
      <c r="U50" s="308"/>
    </row>
    <row r="51" ht="62.25" hidden="1" customHeight="1">
      <c r="A51" s="36"/>
      <c r="B51" s="358" t="str">
        <f>Résultats!B52</f>
        <v>7.3</v>
      </c>
      <c r="C51" s="260" t="str">
        <f>Résultats!C52</f>
        <v>A</v>
      </c>
      <c r="D51" s="260" t="str">
        <f>Résultats!E52</f>
        <v>x</v>
      </c>
      <c r="E51" s="341" t="str">
        <f>Résultats!F52</f>
        <v xml:space="preserve">Chaque script est-il contrôlable par le clavier et par tout dispositif de pointage (hors cas particuliers) ?</v>
      </c>
      <c r="F51" s="345" t="s">
        <v>7</v>
      </c>
      <c r="G51" s="345"/>
      <c r="H51" s="97"/>
      <c r="I51" s="97"/>
      <c r="J51" s="97"/>
      <c r="K51" s="97"/>
      <c r="L51" s="97"/>
      <c r="M51" s="308"/>
      <c r="N51" s="308"/>
      <c r="O51" s="308"/>
      <c r="P51" s="308"/>
      <c r="Q51" s="308"/>
      <c r="R51" s="308"/>
      <c r="S51" s="308"/>
      <c r="T51" s="308"/>
      <c r="U51" s="308"/>
    </row>
    <row r="52" ht="62.25" hidden="1" customHeight="1">
      <c r="A52" s="36"/>
      <c r="B52" s="358" t="str">
        <f>Résultats!B53</f>
        <v>7.4</v>
      </c>
      <c r="C52" s="260" t="str">
        <f>Résultats!C53</f>
        <v>A</v>
      </c>
      <c r="D52" s="260" t="str">
        <f>Résultats!E53</f>
        <v/>
      </c>
      <c r="E52" s="341" t="str">
        <f>Résultats!F53</f>
        <v xml:space="preserve">Pour chaque script qui initie un changement de contexte, l’utilisateur est-il averti ou en a-t-il le contrôle ?</v>
      </c>
      <c r="F52" s="345" t="s">
        <v>7</v>
      </c>
      <c r="G52" s="345"/>
      <c r="H52" s="97"/>
      <c r="I52" s="97"/>
      <c r="J52" s="97"/>
      <c r="K52" s="97"/>
      <c r="L52" s="97"/>
      <c r="M52" s="308"/>
      <c r="N52" s="308"/>
      <c r="O52" s="308"/>
      <c r="P52" s="308"/>
      <c r="Q52" s="308"/>
      <c r="R52" s="308"/>
      <c r="S52" s="308"/>
      <c r="T52" s="308"/>
      <c r="U52" s="308"/>
    </row>
    <row r="53" ht="62.25" hidden="1" customHeight="1">
      <c r="A53" s="46"/>
      <c r="B53" s="358" t="str">
        <f>Résultats!B54</f>
        <v>7.5</v>
      </c>
      <c r="C53" s="260" t="str">
        <f>Résultats!C54</f>
        <v>AA</v>
      </c>
      <c r="D53" s="260" t="str">
        <f>Résultats!E54</f>
        <v/>
      </c>
      <c r="E53" s="341" t="str">
        <f>Résultats!F54</f>
        <v xml:space="preserve">Dans chaque page web, les messages de statut sont-ils correctement restitués par les technologies d’assistance ?</v>
      </c>
      <c r="F53" s="345" t="s">
        <v>10</v>
      </c>
      <c r="G53" s="345"/>
      <c r="H53" s="97"/>
      <c r="I53" s="97"/>
      <c r="J53" s="97"/>
      <c r="K53" s="97"/>
      <c r="L53" s="97"/>
      <c r="M53" s="308"/>
      <c r="N53" s="308"/>
      <c r="O53" s="308"/>
      <c r="P53" s="308"/>
      <c r="Q53" s="308"/>
      <c r="R53" s="308"/>
      <c r="S53" s="308"/>
      <c r="T53" s="308"/>
      <c r="U53" s="308"/>
    </row>
    <row r="54" ht="62.25" hidden="1" customHeight="1">
      <c r="A54" s="355" t="s">
        <v>453</v>
      </c>
      <c r="B54" s="358" t="str">
        <f>Résultats!B55</f>
        <v>8.1</v>
      </c>
      <c r="C54" s="260" t="str">
        <f>Résultats!C55</f>
        <v>A</v>
      </c>
      <c r="D54" s="260" t="str">
        <f>Résultats!E55</f>
        <v/>
      </c>
      <c r="E54" s="341" t="str">
        <f>Résultats!F55</f>
        <v xml:space="preserve">Chaque page web est-elle définie par un type de document ?</v>
      </c>
      <c r="F54" s="345" t="s">
        <v>7</v>
      </c>
      <c r="G54" s="345"/>
      <c r="H54" s="97"/>
      <c r="I54" s="97"/>
      <c r="J54" s="97"/>
      <c r="K54" s="97"/>
      <c r="L54" s="352" t="s">
        <v>500</v>
      </c>
      <c r="M54" s="308"/>
      <c r="N54" s="308"/>
      <c r="O54" s="308"/>
      <c r="P54" s="308"/>
      <c r="Q54" s="308"/>
      <c r="R54" s="308"/>
      <c r="S54" s="308"/>
      <c r="T54" s="308"/>
      <c r="U54" s="308"/>
    </row>
    <row r="55" ht="62.25" hidden="1" customHeight="1">
      <c r="A55" s="36"/>
      <c r="B55" s="358" t="str">
        <f>Résultats!B56</f>
        <v>8.2</v>
      </c>
      <c r="C55" s="260" t="str">
        <f>Résultats!C56</f>
        <v>A</v>
      </c>
      <c r="D55" s="260" t="str">
        <f>Résultats!E56</f>
        <v/>
      </c>
      <c r="E55" s="341" t="str">
        <f>Résultats!F56</f>
        <v xml:space="preserve">Pour chaque page web, le code source généré est-il valide selon le type de document spécifié ?</v>
      </c>
      <c r="F55" s="345" t="s">
        <v>10</v>
      </c>
      <c r="G55" s="345"/>
      <c r="H55" s="97"/>
      <c r="I55" s="97"/>
      <c r="J55" s="97"/>
      <c r="K55" s="97"/>
      <c r="L55" s="352" t="s">
        <v>500</v>
      </c>
      <c r="M55" s="308"/>
      <c r="N55" s="308"/>
      <c r="O55" s="308"/>
      <c r="P55" s="308"/>
      <c r="Q55" s="308"/>
      <c r="R55" s="308"/>
      <c r="S55" s="308"/>
      <c r="T55" s="308"/>
      <c r="U55" s="308"/>
    </row>
    <row r="56" ht="62.25" hidden="1" customHeight="1">
      <c r="A56" s="36"/>
      <c r="B56" s="358" t="str">
        <f>Résultats!B57</f>
        <v>8.3</v>
      </c>
      <c r="C56" s="260" t="str">
        <f>Résultats!C57</f>
        <v>A</v>
      </c>
      <c r="D56" s="260" t="str">
        <f>Résultats!E57</f>
        <v>x</v>
      </c>
      <c r="E56" s="341" t="str">
        <f>Résultats!F57</f>
        <v xml:space="preserve">Dans chaque page web, la langue par défaut est-elle présente ?</v>
      </c>
      <c r="F56" s="345" t="s">
        <v>7</v>
      </c>
      <c r="G56" s="345"/>
      <c r="H56" s="97"/>
      <c r="I56" s="97"/>
      <c r="J56" s="97"/>
      <c r="K56" s="97"/>
      <c r="L56" s="97"/>
      <c r="M56" s="308"/>
      <c r="N56" s="308"/>
      <c r="O56" s="308"/>
      <c r="P56" s="308"/>
      <c r="Q56" s="308"/>
      <c r="R56" s="308"/>
      <c r="S56" s="308"/>
      <c r="T56" s="308"/>
      <c r="U56" s="308"/>
    </row>
    <row r="57" ht="62.25" hidden="1" customHeight="1">
      <c r="A57" s="36"/>
      <c r="B57" s="358" t="str">
        <f>Résultats!B58</f>
        <v>8.4</v>
      </c>
      <c r="C57" s="260" t="str">
        <f>Résultats!C58</f>
        <v>A</v>
      </c>
      <c r="D57" s="260" t="str">
        <f>Résultats!E58</f>
        <v>x</v>
      </c>
      <c r="E57" s="341" t="str">
        <f>Résultats!F58</f>
        <v xml:space="preserve">Pour chaque page web ayant une langue par défaut, le code de langue est-il pertinent ?</v>
      </c>
      <c r="F57" s="345" t="s">
        <v>7</v>
      </c>
      <c r="G57" s="345"/>
      <c r="H57" s="97"/>
      <c r="I57" s="97"/>
      <c r="J57" s="97"/>
      <c r="K57" s="97"/>
      <c r="L57" s="97"/>
      <c r="M57" s="308"/>
      <c r="N57" s="308"/>
      <c r="O57" s="308"/>
      <c r="P57" s="308"/>
      <c r="Q57" s="308"/>
      <c r="R57" s="308"/>
      <c r="S57" s="308"/>
      <c r="T57" s="308"/>
      <c r="U57" s="308"/>
    </row>
    <row r="58" ht="62.25" hidden="1" customHeight="1">
      <c r="A58" s="36"/>
      <c r="B58" s="259" t="str">
        <f>Résultats!B59</f>
        <v>8.5</v>
      </c>
      <c r="C58" s="260" t="str">
        <f>Résultats!C59</f>
        <v>A</v>
      </c>
      <c r="D58" s="260" t="str">
        <f>Résultats!E59</f>
        <v>x</v>
      </c>
      <c r="E58" s="341" t="str">
        <f>Résultats!F59</f>
        <v xml:space="preserve">Chaque page web a-t-elle un titre de page ?</v>
      </c>
      <c r="F58" s="345" t="s">
        <v>7</v>
      </c>
      <c r="G58" s="345"/>
      <c r="H58" s="97"/>
      <c r="I58" s="97"/>
      <c r="J58" s="97"/>
      <c r="K58" s="97"/>
      <c r="L58" s="97"/>
      <c r="M58" s="308"/>
      <c r="N58" s="308"/>
      <c r="O58" s="308"/>
      <c r="P58" s="308"/>
      <c r="Q58" s="308"/>
      <c r="R58" s="308"/>
      <c r="S58" s="308"/>
      <c r="T58" s="308"/>
      <c r="U58" s="308"/>
    </row>
    <row r="59" ht="62.25" hidden="1" customHeight="1">
      <c r="A59" s="36"/>
      <c r="B59" s="259" t="str">
        <f>Résultats!B60</f>
        <v>8.6</v>
      </c>
      <c r="C59" s="260" t="str">
        <f>Résultats!C60</f>
        <v>A</v>
      </c>
      <c r="D59" s="260" t="str">
        <f>Résultats!E60</f>
        <v/>
      </c>
      <c r="E59" s="341" t="str">
        <f>Résultats!F60</f>
        <v xml:space="preserve">Pour chaque page web ayant un titre de page, ce titre est-il pertinent ?</v>
      </c>
      <c r="F59" s="345" t="s">
        <v>10</v>
      </c>
      <c r="G59" s="345"/>
      <c r="H59" s="97"/>
      <c r="I59" s="97"/>
      <c r="J59" s="97"/>
      <c r="K59" s="97"/>
      <c r="L59" s="97"/>
      <c r="M59" s="308"/>
      <c r="N59" s="308"/>
      <c r="O59" s="308"/>
      <c r="P59" s="308"/>
      <c r="Q59" s="308"/>
      <c r="R59" s="308"/>
      <c r="S59" s="308"/>
      <c r="T59" s="308"/>
      <c r="U59" s="308"/>
    </row>
    <row r="60" ht="62.25" hidden="1" customHeight="1">
      <c r="A60" s="36"/>
      <c r="B60" s="259" t="str">
        <f>Résultats!B61</f>
        <v>8.7</v>
      </c>
      <c r="C60" s="260" t="str">
        <f>Résultats!C61</f>
        <v>AA</v>
      </c>
      <c r="D60" s="260" t="str">
        <f>Résultats!E61</f>
        <v/>
      </c>
      <c r="E60" s="341" t="str">
        <f>Résultats!F61</f>
        <v xml:space="preserve">Dans chaque page web, chaque changement de langue est-il indiqué dans le code source (hors cas particuliers) ?</v>
      </c>
      <c r="F60" s="345" t="s">
        <v>10</v>
      </c>
      <c r="G60" s="345"/>
      <c r="H60" s="97"/>
      <c r="I60" s="97"/>
      <c r="J60" s="97"/>
      <c r="K60" s="97"/>
      <c r="L60" s="97"/>
      <c r="M60" s="308"/>
      <c r="N60" s="308"/>
      <c r="O60" s="308"/>
      <c r="P60" s="308"/>
      <c r="Q60" s="308"/>
      <c r="R60" s="308"/>
      <c r="S60" s="308"/>
      <c r="T60" s="308"/>
      <c r="U60" s="308"/>
    </row>
    <row r="61" ht="62.25" hidden="1" customHeight="1">
      <c r="A61" s="36"/>
      <c r="B61" s="259" t="str">
        <f>Résultats!B62</f>
        <v>8.8</v>
      </c>
      <c r="C61" s="260" t="str">
        <f>Résultats!C62</f>
        <v>AA</v>
      </c>
      <c r="D61" s="260" t="str">
        <f>Résultats!E62</f>
        <v/>
      </c>
      <c r="E61" s="341" t="str">
        <f>Résultats!F62</f>
        <v xml:space="preserve">Dans chaque page web, le code de langue de chaque changement de langue est-il valide et pertinent ?</v>
      </c>
      <c r="F61" s="345" t="s">
        <v>10</v>
      </c>
      <c r="G61" s="345"/>
      <c r="H61" s="97"/>
      <c r="I61" s="97"/>
      <c r="J61" s="97"/>
      <c r="K61" s="97"/>
      <c r="L61" s="97"/>
      <c r="M61" s="308"/>
      <c r="N61" s="308"/>
      <c r="O61" s="308"/>
      <c r="P61" s="308"/>
      <c r="Q61" s="308"/>
      <c r="R61" s="308"/>
      <c r="S61" s="308"/>
      <c r="T61" s="308"/>
      <c r="U61" s="308"/>
    </row>
    <row r="62" ht="62.25" hidden="1" customHeight="1">
      <c r="A62" s="36"/>
      <c r="B62" s="259" t="str">
        <f>Résultats!B63</f>
        <v>8.9</v>
      </c>
      <c r="C62" s="260" t="str">
        <f>Résultats!C63</f>
        <v>A</v>
      </c>
      <c r="D62" s="260" t="str">
        <f>Résultats!E63</f>
        <v/>
      </c>
      <c r="E62" s="341" t="str">
        <f>Résultats!F63</f>
        <v xml:space="preserve">Dans chaque page web, les balises ne doivent pas être utilisées uniquement à des fins de présentation. Cette règle est-elle respectée ?</v>
      </c>
      <c r="F62" s="345" t="s">
        <v>7</v>
      </c>
      <c r="G62" s="345"/>
      <c r="H62" s="97"/>
      <c r="I62" s="97"/>
      <c r="J62" s="97"/>
      <c r="K62" s="97"/>
      <c r="L62" s="97"/>
      <c r="M62" s="308"/>
      <c r="N62" s="308"/>
      <c r="O62" s="308"/>
      <c r="P62" s="308"/>
      <c r="Q62" s="308"/>
      <c r="R62" s="308"/>
      <c r="S62" s="308"/>
      <c r="T62" s="308"/>
      <c r="U62" s="308"/>
    </row>
    <row r="63" ht="62.25" hidden="1" customHeight="1">
      <c r="A63" s="46"/>
      <c r="B63" s="358" t="str">
        <f>Résultats!B64</f>
        <v>8.10</v>
      </c>
      <c r="C63" s="260" t="str">
        <f>Résultats!C64</f>
        <v>A</v>
      </c>
      <c r="D63" s="260" t="str">
        <f>Résultats!E64</f>
        <v/>
      </c>
      <c r="E63" s="341" t="str">
        <f>Résultats!F64</f>
        <v xml:space="preserve">Dans chaque page web, les changements du sens de lecture sont-ils signalés ?</v>
      </c>
      <c r="F63" s="345" t="s">
        <v>10</v>
      </c>
      <c r="G63" s="345"/>
      <c r="H63" s="97"/>
      <c r="I63" s="97"/>
      <c r="J63" s="97"/>
      <c r="K63" s="97"/>
      <c r="L63" s="97"/>
      <c r="M63" s="308"/>
      <c r="N63" s="308"/>
      <c r="O63" s="308"/>
      <c r="P63" s="308"/>
      <c r="Q63" s="308"/>
      <c r="R63" s="308"/>
      <c r="S63" s="308"/>
      <c r="T63" s="308"/>
      <c r="U63" s="308"/>
    </row>
    <row r="64" ht="62.25" hidden="1" customHeight="1">
      <c r="A64" s="355" t="s">
        <v>454</v>
      </c>
      <c r="B64" s="358" t="str">
        <f>Résultats!B65</f>
        <v>9.1</v>
      </c>
      <c r="C64" s="260" t="str">
        <f>Résultats!C65</f>
        <v>A</v>
      </c>
      <c r="D64" s="260" t="str">
        <f>Résultats!E65</f>
        <v>x</v>
      </c>
      <c r="E64" s="341" t="str">
        <f>Résultats!F65</f>
        <v xml:space="preserve">Dans chaque page web, l’information est-elle structurée par l’utilisation appropriée de titres ?</v>
      </c>
      <c r="F64" s="345" t="s">
        <v>7</v>
      </c>
      <c r="G64" s="345"/>
      <c r="H64" s="97"/>
      <c r="I64" s="97"/>
      <c r="J64" s="97"/>
      <c r="K64" s="97"/>
      <c r="L64" s="97"/>
      <c r="M64" s="308"/>
      <c r="N64" s="308"/>
      <c r="O64" s="308"/>
      <c r="P64" s="308"/>
      <c r="Q64" s="308"/>
      <c r="R64" s="308"/>
      <c r="S64" s="308"/>
      <c r="T64" s="308"/>
      <c r="U64" s="308"/>
    </row>
    <row r="65" ht="62.25" hidden="1" customHeight="1">
      <c r="A65" s="36"/>
      <c r="B65" s="358" t="str">
        <f>Résultats!B66</f>
        <v>9.2</v>
      </c>
      <c r="C65" s="260" t="str">
        <f>Résultats!C66</f>
        <v>A</v>
      </c>
      <c r="D65" s="260" t="str">
        <f>Résultats!E66</f>
        <v/>
      </c>
      <c r="E65" s="341" t="str">
        <f>Résultats!F66</f>
        <v xml:space="preserve">Dans chaque page web, la structure du document est-elle cohérente (hors cas particuliers) ?</v>
      </c>
      <c r="F65" s="345" t="s">
        <v>7</v>
      </c>
      <c r="G65" s="345"/>
      <c r="H65" s="97"/>
      <c r="I65" s="97"/>
      <c r="J65" s="97"/>
      <c r="K65" s="97"/>
      <c r="L65" s="97"/>
      <c r="M65" s="308"/>
      <c r="N65" s="308"/>
      <c r="O65" s="308"/>
      <c r="P65" s="308"/>
      <c r="Q65" s="308"/>
      <c r="R65" s="308"/>
      <c r="S65" s="308"/>
      <c r="T65" s="308"/>
      <c r="U65" s="308"/>
    </row>
    <row r="66" ht="62.25" customHeight="1">
      <c r="A66" s="36"/>
      <c r="B66" s="358" t="str">
        <f>Résultats!B67</f>
        <v>9.3</v>
      </c>
      <c r="C66" s="260" t="str">
        <f>Résultats!C67</f>
        <v>A</v>
      </c>
      <c r="D66" s="260" t="str">
        <f>Résultats!E67</f>
        <v/>
      </c>
      <c r="E66" s="341" t="str">
        <f>Résultats!F67</f>
        <v xml:space="preserve">Dans chaque page web, chaque liste est-elle correctement structurée ?</v>
      </c>
      <c r="F66" s="345" t="s">
        <v>7</v>
      </c>
      <c r="G66" s="345"/>
      <c r="H66" s="97" t="s">
        <v>474</v>
      </c>
      <c r="I66" s="97" t="s">
        <v>479</v>
      </c>
      <c r="J66" s="97" t="s">
        <v>518</v>
      </c>
      <c r="K66" s="354" t="s">
        <v>517</v>
      </c>
      <c r="L66" s="350" t="s">
        <v>492</v>
      </c>
      <c r="M66" s="308"/>
      <c r="N66" s="308"/>
      <c r="O66" s="308"/>
      <c r="P66" s="308"/>
      <c r="Q66" s="308"/>
      <c r="R66" s="308"/>
      <c r="S66" s="308"/>
      <c r="T66" s="308"/>
      <c r="U66" s="308"/>
    </row>
    <row r="67" ht="62.25" hidden="1" customHeight="1">
      <c r="A67" s="46"/>
      <c r="B67" s="358" t="str">
        <f>Résultats!B68</f>
        <v>9.4</v>
      </c>
      <c r="C67" s="260" t="str">
        <f>Résultats!C68</f>
        <v>A</v>
      </c>
      <c r="D67" s="260" t="str">
        <f>Résultats!E68</f>
        <v/>
      </c>
      <c r="E67" s="341" t="str">
        <f>Résultats!F68</f>
        <v xml:space="preserve">Dans chaque page web, chaque citation est-elle correctement indiquée ?</v>
      </c>
      <c r="F67" s="345" t="s">
        <v>10</v>
      </c>
      <c r="G67" s="345"/>
      <c r="H67" s="97"/>
      <c r="I67" s="97"/>
      <c r="J67" s="97"/>
      <c r="K67" s="97"/>
      <c r="L67" s="97"/>
      <c r="M67" s="308"/>
      <c r="N67" s="308"/>
      <c r="O67" s="308"/>
      <c r="P67" s="308"/>
      <c r="Q67" s="308"/>
      <c r="R67" s="308"/>
      <c r="S67" s="308"/>
      <c r="T67" s="308"/>
      <c r="U67" s="308"/>
    </row>
    <row r="68" ht="62.25" hidden="1" customHeight="1">
      <c r="A68" s="355" t="s">
        <v>455</v>
      </c>
      <c r="B68" s="358" t="str">
        <f>Résultats!B69</f>
        <v>10.1</v>
      </c>
      <c r="C68" s="260" t="str">
        <f>Résultats!C69</f>
        <v>A</v>
      </c>
      <c r="D68" s="260" t="str">
        <f>Résultats!E69</f>
        <v/>
      </c>
      <c r="E68" s="341" t="str">
        <f>Résultats!F69</f>
        <v xml:space="preserve">Dans le site web, des feuilles de styles sont-elles utilisées pour contrôler la présentation de l’information ?</v>
      </c>
      <c r="F68" s="345" t="s">
        <v>7</v>
      </c>
      <c r="G68" s="345"/>
      <c r="H68" s="97"/>
      <c r="I68" s="97"/>
      <c r="J68" s="97"/>
      <c r="K68" s="97"/>
      <c r="L68" s="97"/>
      <c r="M68" s="308"/>
      <c r="N68" s="308"/>
      <c r="O68" s="308"/>
      <c r="P68" s="308"/>
      <c r="Q68" s="308"/>
      <c r="R68" s="308"/>
      <c r="S68" s="308"/>
      <c r="T68" s="308"/>
      <c r="U68" s="308"/>
    </row>
    <row r="69" ht="62.25" hidden="1" customHeight="1">
      <c r="A69" s="36"/>
      <c r="B69" s="358" t="str">
        <f>Résultats!B70</f>
        <v>10.2</v>
      </c>
      <c r="C69" s="260" t="str">
        <f>Résultats!C70</f>
        <v>A</v>
      </c>
      <c r="D69" s="260" t="str">
        <f>Résultats!E70</f>
        <v/>
      </c>
      <c r="E69" s="341" t="str">
        <f>Résultats!F70</f>
        <v xml:space="preserve">Dans chaque page web, le contenu visible porteur d’information reste-t-il présent lorsque les feuilles de styles sont désactivées ?</v>
      </c>
      <c r="F69" s="345" t="s">
        <v>7</v>
      </c>
      <c r="G69" s="345"/>
      <c r="H69" s="97"/>
      <c r="I69" s="97"/>
      <c r="J69" s="97"/>
      <c r="K69" s="97"/>
      <c r="L69" s="97"/>
      <c r="M69" s="308"/>
      <c r="N69" s="308"/>
      <c r="O69" s="308"/>
      <c r="P69" s="308"/>
      <c r="Q69" s="308"/>
      <c r="R69" s="308"/>
      <c r="S69" s="308"/>
      <c r="T69" s="308"/>
      <c r="U69" s="308"/>
    </row>
    <row r="70" ht="62.25" hidden="1" customHeight="1">
      <c r="A70" s="36"/>
      <c r="B70" s="358" t="str">
        <f>Résultats!B71</f>
        <v>10.3</v>
      </c>
      <c r="C70" s="260" t="str">
        <f>Résultats!C71</f>
        <v>A</v>
      </c>
      <c r="D70" s="260" t="str">
        <f>Résultats!E71</f>
        <v>x</v>
      </c>
      <c r="E70" s="341" t="str">
        <f>Résultats!F71</f>
        <v xml:space="preserve">Dans chaque page web, l’information reste-t-elle compréhensible lorsque les feuilles de styles sont désactivées ?</v>
      </c>
      <c r="F70" s="345" t="s">
        <v>7</v>
      </c>
      <c r="G70" s="345"/>
      <c r="H70" s="97"/>
      <c r="I70" s="97"/>
      <c r="J70" s="97"/>
      <c r="K70" s="97"/>
      <c r="L70" s="97"/>
      <c r="M70" s="308"/>
      <c r="N70" s="308"/>
      <c r="O70" s="308"/>
      <c r="P70" s="308"/>
      <c r="Q70" s="308"/>
      <c r="R70" s="308"/>
      <c r="S70" s="308"/>
      <c r="T70" s="308"/>
      <c r="U70" s="308"/>
    </row>
    <row r="71" ht="62.25" hidden="1" customHeight="1">
      <c r="A71" s="36"/>
      <c r="B71" s="358" t="str">
        <f>Résultats!B72</f>
        <v>10.4</v>
      </c>
      <c r="C71" s="260" t="str">
        <f>Résultats!C72</f>
        <v>AA</v>
      </c>
      <c r="D71" s="260" t="str">
        <f>Résultats!E72</f>
        <v/>
      </c>
      <c r="E71" s="341" t="str">
        <f>Résultats!F72</f>
        <v xml:space="preserve">Dans chaque page web, le texte reste-t-il lisible lorsque la taille des caractères est augmentée jusqu’à 200%, au moins (hors cas particuliers) ?</v>
      </c>
      <c r="F71" s="345" t="s">
        <v>7</v>
      </c>
      <c r="G71" s="345"/>
      <c r="H71" s="97"/>
      <c r="I71" s="97"/>
      <c r="J71" s="97"/>
      <c r="K71" s="97"/>
      <c r="L71" s="97"/>
      <c r="M71" s="308"/>
      <c r="N71" s="308"/>
      <c r="O71" s="308"/>
      <c r="P71" s="308"/>
      <c r="Q71" s="308"/>
      <c r="R71" s="308"/>
      <c r="S71" s="308"/>
      <c r="T71" s="308"/>
      <c r="U71" s="308"/>
    </row>
    <row r="72" ht="62.25" hidden="1" customHeight="1">
      <c r="A72" s="36"/>
      <c r="B72" s="358" t="str">
        <f>Résultats!B73</f>
        <v>10.5</v>
      </c>
      <c r="C72" s="260" t="str">
        <f>Résultats!C73</f>
        <v>AA</v>
      </c>
      <c r="D72" s="260" t="str">
        <f>Résultats!E73</f>
        <v/>
      </c>
      <c r="E72" s="341" t="str">
        <f>Résultats!F73</f>
        <v xml:space="preserve">Dans chaque page web, les déclarations CSS de couleurs de fond d’élément et de police sont-elles correctement utilisées ?</v>
      </c>
      <c r="F72" s="345" t="s">
        <v>7</v>
      </c>
      <c r="G72" s="345"/>
      <c r="H72" s="97"/>
      <c r="I72" s="97"/>
      <c r="J72" s="97"/>
      <c r="K72" s="97"/>
      <c r="L72" s="97"/>
      <c r="M72" s="308"/>
      <c r="N72" s="308"/>
      <c r="O72" s="308"/>
      <c r="P72" s="308"/>
      <c r="Q72" s="308"/>
      <c r="R72" s="308"/>
      <c r="S72" s="308"/>
      <c r="T72" s="308"/>
      <c r="U72" s="308"/>
    </row>
    <row r="73" ht="62.25" hidden="1" customHeight="1">
      <c r="A73" s="36"/>
      <c r="B73" s="358" t="str">
        <f>Résultats!B74</f>
        <v>10.6</v>
      </c>
      <c r="C73" s="260" t="str">
        <f>Résultats!C74</f>
        <v>A</v>
      </c>
      <c r="D73" s="260" t="str">
        <f>Résultats!E74</f>
        <v>x</v>
      </c>
      <c r="E73" s="341" t="str">
        <f>Résultats!F74</f>
        <v xml:space="preserve">Dans chaque page web, chaque lien dont la nature n’est pas évidente est-il visible par rapport au texte environnant ?</v>
      </c>
      <c r="F73" s="345" t="s">
        <v>10</v>
      </c>
      <c r="G73" s="345"/>
      <c r="H73" s="97"/>
      <c r="I73" s="97"/>
      <c r="J73" s="97"/>
      <c r="K73" s="97"/>
      <c r="L73" s="97"/>
      <c r="M73" s="308"/>
      <c r="N73" s="308"/>
      <c r="O73" s="308"/>
      <c r="P73" s="308"/>
      <c r="Q73" s="308"/>
      <c r="R73" s="308"/>
      <c r="S73" s="308"/>
      <c r="T73" s="308"/>
      <c r="U73" s="308"/>
    </row>
    <row r="74" ht="62.25" hidden="1" customHeight="1">
      <c r="A74" s="36"/>
      <c r="B74" s="358" t="str">
        <f>Résultats!B75</f>
        <v>10.7</v>
      </c>
      <c r="C74" s="260" t="str">
        <f>Résultats!C75</f>
        <v>A</v>
      </c>
      <c r="D74" s="260" t="str">
        <f>Résultats!E75</f>
        <v>x</v>
      </c>
      <c r="E74" s="341" t="str">
        <f>Résultats!F75</f>
        <v xml:space="preserve">Dans chaque page web, pour chaque élément recevant le focus, la prise de focus est-elle visible ?</v>
      </c>
      <c r="F74" s="345" t="s">
        <v>7</v>
      </c>
      <c r="G74" s="345"/>
      <c r="H74" s="97"/>
      <c r="I74" s="97"/>
      <c r="J74" s="97"/>
      <c r="K74" s="97"/>
      <c r="L74" s="97"/>
      <c r="M74" s="308"/>
      <c r="N74" s="308"/>
      <c r="O74" s="308"/>
      <c r="P74" s="308"/>
      <c r="Q74" s="308"/>
      <c r="R74" s="308"/>
      <c r="S74" s="308"/>
      <c r="T74" s="308"/>
      <c r="U74" s="308"/>
    </row>
    <row r="75" ht="62.25" hidden="1" customHeight="1">
      <c r="A75" s="36"/>
      <c r="B75" s="358" t="str">
        <f>Résultats!B76</f>
        <v>10.8</v>
      </c>
      <c r="C75" s="260" t="str">
        <f>Résultats!C76</f>
        <v>A</v>
      </c>
      <c r="D75" s="260" t="str">
        <f>Résultats!E76</f>
        <v/>
      </c>
      <c r="E75" s="341" t="str">
        <f>Résultats!F76</f>
        <v xml:space="preserve">Pour chaque page web, les contenus cachés ont-ils vocation à être ignorés par les technologies d’assistance ?</v>
      </c>
      <c r="F75" s="345" t="s">
        <v>7</v>
      </c>
      <c r="G75" s="345"/>
      <c r="H75" s="97"/>
      <c r="I75" s="97"/>
      <c r="J75" s="97"/>
      <c r="K75" s="97"/>
      <c r="L75" s="97"/>
      <c r="M75" s="308"/>
      <c r="N75" s="308"/>
      <c r="O75" s="308"/>
      <c r="P75" s="308"/>
      <c r="Q75" s="308"/>
      <c r="R75" s="308"/>
      <c r="S75" s="308"/>
      <c r="T75" s="308"/>
      <c r="U75" s="308"/>
    </row>
    <row r="76" ht="62.25" hidden="1" customHeight="1">
      <c r="A76" s="36"/>
      <c r="B76" s="358" t="str">
        <f>Résultats!B77</f>
        <v>10.9</v>
      </c>
      <c r="C76" s="260" t="str">
        <f>Résultats!C77</f>
        <v>A</v>
      </c>
      <c r="D76" s="260" t="str">
        <f>Résultats!E77</f>
        <v/>
      </c>
      <c r="E76" s="341" t="str">
        <f>Résultats!F77</f>
        <v xml:space="preserve">Dans chaque page web, l’information ne doit pas être donnée uniquement par la forme, taille ou position. Cette règle est-elle respectée ?</v>
      </c>
      <c r="F76" s="345" t="s">
        <v>7</v>
      </c>
      <c r="G76" s="345"/>
      <c r="H76" s="97"/>
      <c r="I76" s="97"/>
      <c r="J76" s="97"/>
      <c r="K76" s="97"/>
      <c r="L76" s="97"/>
      <c r="M76" s="308"/>
      <c r="N76" s="308"/>
      <c r="O76" s="308"/>
      <c r="P76" s="308"/>
      <c r="Q76" s="308"/>
      <c r="R76" s="308"/>
      <c r="S76" s="308"/>
      <c r="T76" s="308"/>
      <c r="U76" s="308"/>
    </row>
    <row r="77" ht="62.25" hidden="1" customHeight="1">
      <c r="A77" s="36"/>
      <c r="B77" s="358" t="str">
        <f>Résultats!B78</f>
        <v>10.10</v>
      </c>
      <c r="C77" s="260" t="str">
        <f>Résultats!C78</f>
        <v>A</v>
      </c>
      <c r="D77" s="260" t="str">
        <f>Résultats!E78</f>
        <v/>
      </c>
      <c r="E77" s="341" t="str">
        <f>Résultats!F78</f>
        <v xml:space="preserve">Dans chaque page web, l’information ne doit pas être donnée par la forme, taille ou position uniquement. Cette règle est-elle implémentée de façon pertinente ?</v>
      </c>
      <c r="F77" s="345" t="s">
        <v>7</v>
      </c>
      <c r="G77" s="345"/>
      <c r="H77" s="97"/>
      <c r="I77" s="97"/>
      <c r="J77" s="97"/>
      <c r="K77" s="97"/>
      <c r="L77" s="97"/>
      <c r="M77" s="308"/>
      <c r="N77" s="308"/>
      <c r="O77" s="308"/>
      <c r="P77" s="308"/>
      <c r="Q77" s="308"/>
      <c r="R77" s="308"/>
      <c r="S77" s="308"/>
      <c r="T77" s="308"/>
      <c r="U77" s="308"/>
    </row>
    <row r="78" ht="62.25" hidden="1" customHeight="1">
      <c r="A78" s="36"/>
      <c r="B78" s="358" t="str">
        <f>Résultats!B79</f>
        <v>10.11</v>
      </c>
      <c r="C78" s="260" t="str">
        <f>Résultats!C79</f>
        <v>AA</v>
      </c>
      <c r="D78" s="260" t="str">
        <f>Résultats!E79</f>
        <v/>
      </c>
      <c r="E78" s="341" t="str">
        <f>Résultats!F79</f>
        <v xml:space="preserve">Pour chaque page web, les contenus peuvent-ils être présentés sans perte d’information ou de fonctionnalité et sans avoir recours soit à un défilement vertical pour une fenêtre ayant une hauteur de 256 px, soit à un défilement horizontal pour une fenêtre ayant une largeur de 320 px (hors cas particuliers) ?</v>
      </c>
      <c r="F78" s="345" t="s">
        <v>7</v>
      </c>
      <c r="G78" s="345"/>
      <c r="H78" s="97"/>
      <c r="I78" s="97"/>
      <c r="J78" s="97"/>
      <c r="K78" s="97"/>
      <c r="L78" s="97"/>
      <c r="M78" s="308"/>
      <c r="N78" s="308"/>
      <c r="O78" s="308"/>
      <c r="P78" s="308"/>
      <c r="Q78" s="308"/>
      <c r="R78" s="308"/>
      <c r="S78" s="308"/>
      <c r="T78" s="308"/>
      <c r="U78" s="308"/>
    </row>
    <row r="79" ht="62.25" hidden="1" customHeight="1">
      <c r="A79" s="36"/>
      <c r="B79" s="358" t="str">
        <f>Résultats!B80</f>
        <v>10.12</v>
      </c>
      <c r="C79" s="260" t="str">
        <f>Résultats!C80</f>
        <v>AA</v>
      </c>
      <c r="D79" s="260" t="str">
        <f>Résultats!E80</f>
        <v/>
      </c>
      <c r="E79" s="341" t="str">
        <f>Résultats!F80</f>
        <v xml:space="preserve">Dans chaque page web, les propriétés d’espacement du texte peuvent-elles être redéfinies par l’utilisateur sans perte de contenu ou de fonctionnalité (hors cas particuliers) ?</v>
      </c>
      <c r="F79" s="345" t="s">
        <v>7</v>
      </c>
      <c r="G79" s="345"/>
      <c r="H79" s="97"/>
      <c r="I79" s="97"/>
      <c r="J79" s="97"/>
      <c r="K79" s="97"/>
      <c r="L79" s="97"/>
      <c r="M79" s="308"/>
      <c r="N79" s="308"/>
      <c r="O79" s="308"/>
      <c r="P79" s="308"/>
      <c r="Q79" s="308"/>
      <c r="R79" s="308"/>
      <c r="S79" s="308"/>
      <c r="T79" s="308"/>
      <c r="U79" s="308"/>
    </row>
    <row r="80" ht="62.25" hidden="1" customHeight="1">
      <c r="A80" s="36"/>
      <c r="B80" s="358" t="str">
        <f>Résultats!B81</f>
        <v>10.13</v>
      </c>
      <c r="C80" s="260" t="str">
        <f>Résultats!C81</f>
        <v>AA</v>
      </c>
      <c r="D80" s="260" t="str">
        <f>Résultats!E81</f>
        <v/>
      </c>
      <c r="E80" s="341" t="str">
        <f>Résultats!F81</f>
        <v xml:space="preserve">Dans chaque page web, les contenus additionnels apparaissant à la prise de focus ou au survol d’un composant d’interface sont-ils contrôlables par l’utilisateur (hors cas particuliers) ?</v>
      </c>
      <c r="F80" s="345" t="s">
        <v>7</v>
      </c>
      <c r="G80" s="345"/>
      <c r="H80" s="97"/>
      <c r="I80" s="97"/>
      <c r="J80" s="97"/>
      <c r="K80" s="97"/>
      <c r="L80" s="97"/>
      <c r="M80" s="308"/>
      <c r="N80" s="308"/>
      <c r="O80" s="308"/>
      <c r="P80" s="308"/>
      <c r="Q80" s="308"/>
      <c r="R80" s="308"/>
      <c r="S80" s="308"/>
      <c r="T80" s="308"/>
      <c r="U80" s="308"/>
    </row>
    <row r="81" ht="62.25" hidden="1" customHeight="1">
      <c r="A81" s="46"/>
      <c r="B81" s="358" t="str">
        <f>Résultats!B82</f>
        <v>10.14</v>
      </c>
      <c r="C81" s="260" t="str">
        <f>Résultats!C82</f>
        <v>A</v>
      </c>
      <c r="D81" s="260" t="str">
        <f>Résultats!E82</f>
        <v/>
      </c>
      <c r="E81" s="341" t="str">
        <f>Résultats!F82</f>
        <v xml:space="preserve">Dans chaque page web, les contenus additionnels apparaissant via les styles CSS uniquement peuvent-ils être rendus visibles au clavier et par tout dispositif de pointage ?</v>
      </c>
      <c r="F81" s="345" t="s">
        <v>7</v>
      </c>
      <c r="G81" s="345"/>
      <c r="H81" s="97"/>
      <c r="I81" s="97"/>
      <c r="J81" s="97"/>
      <c r="K81" s="97"/>
      <c r="L81" s="97"/>
      <c r="M81" s="308"/>
      <c r="N81" s="308"/>
      <c r="O81" s="308"/>
      <c r="P81" s="308"/>
      <c r="Q81" s="308"/>
      <c r="R81" s="308"/>
      <c r="S81" s="308"/>
      <c r="T81" s="308"/>
      <c r="U81" s="308"/>
    </row>
    <row r="82" ht="62.25" hidden="1" customHeight="1">
      <c r="A82" s="355" t="s">
        <v>456</v>
      </c>
      <c r="B82" s="358" t="str">
        <f>Résultats!B83</f>
        <v>11.1</v>
      </c>
      <c r="C82" s="260" t="str">
        <f>Résultats!C83</f>
        <v>A</v>
      </c>
      <c r="D82" s="260" t="str">
        <f>Résultats!E83</f>
        <v>x</v>
      </c>
      <c r="E82" s="341" t="str">
        <f>Résultats!F83</f>
        <v xml:space="preserve">Chaque champ de formulaire a-t-il une étiquette ?</v>
      </c>
      <c r="F82" s="345" t="s">
        <v>10</v>
      </c>
      <c r="G82" s="345"/>
      <c r="H82" s="97"/>
      <c r="I82" s="97"/>
      <c r="J82" s="97"/>
      <c r="K82" s="97"/>
      <c r="L82" s="97"/>
      <c r="M82" s="308"/>
      <c r="N82" s="308"/>
      <c r="O82" s="308"/>
      <c r="P82" s="308"/>
      <c r="Q82" s="308"/>
      <c r="R82" s="308"/>
      <c r="S82" s="308"/>
      <c r="T82" s="308"/>
      <c r="U82" s="308"/>
    </row>
    <row r="83" ht="62.25" hidden="1" customHeight="1">
      <c r="A83" s="36"/>
      <c r="B83" s="358" t="str">
        <f>Résultats!B84</f>
        <v>11.2</v>
      </c>
      <c r="C83" s="260" t="str">
        <f>Résultats!C84</f>
        <v>A</v>
      </c>
      <c r="D83" s="260" t="str">
        <f>Résultats!E84</f>
        <v>x</v>
      </c>
      <c r="E83" s="341" t="str">
        <f>Résultats!F84</f>
        <v xml:space="preserve">Chaque étiquette associée à un champ de formulaire est-elle pertinente (hors cas particuliers) ?</v>
      </c>
      <c r="F83" s="345" t="s">
        <v>10</v>
      </c>
      <c r="G83" s="345"/>
      <c r="H83" s="97"/>
      <c r="I83" s="97"/>
      <c r="J83" s="97"/>
      <c r="K83" s="97"/>
      <c r="L83" s="97"/>
      <c r="M83" s="308"/>
      <c r="N83" s="308"/>
      <c r="O83" s="308"/>
      <c r="P83" s="308"/>
      <c r="Q83" s="308"/>
      <c r="R83" s="308"/>
      <c r="S83" s="308"/>
      <c r="T83" s="308"/>
      <c r="U83" s="308"/>
    </row>
    <row r="84" ht="62.25" hidden="1" customHeight="1">
      <c r="A84" s="36"/>
      <c r="B84" s="259" t="str">
        <f>Résultats!B85</f>
        <v>11.3</v>
      </c>
      <c r="C84" s="260" t="str">
        <f>Résultats!C85</f>
        <v>AA</v>
      </c>
      <c r="D84" s="260" t="str">
        <f>Résultats!E85</f>
        <v/>
      </c>
      <c r="E84" s="341" t="str">
        <f>Résultats!F85</f>
        <v xml:space="preserve">Dans chaque formulaire, chaque étiquette associée à un champ de formulaire ayant la même fonction et répétée plusieurs fois dans une même page ou dans un ensemble de pages est-elle cohérente ?</v>
      </c>
      <c r="F84" s="345" t="s">
        <v>10</v>
      </c>
      <c r="G84" s="345"/>
      <c r="H84" s="97"/>
      <c r="I84" s="97"/>
      <c r="J84" s="97"/>
      <c r="K84" s="97"/>
      <c r="L84" s="97"/>
      <c r="M84" s="308"/>
      <c r="N84" s="308"/>
      <c r="O84" s="308"/>
      <c r="P84" s="308"/>
      <c r="Q84" s="308"/>
      <c r="R84" s="308"/>
      <c r="S84" s="308"/>
      <c r="T84" s="308"/>
      <c r="U84" s="308"/>
    </row>
    <row r="85" ht="62.25" hidden="1" customHeight="1">
      <c r="A85" s="36"/>
      <c r="B85" s="259" t="str">
        <f>Résultats!B86</f>
        <v>11.4</v>
      </c>
      <c r="C85" s="260" t="str">
        <f>Résultats!C86</f>
        <v>AA</v>
      </c>
      <c r="D85" s="260" t="str">
        <f>Résultats!E86</f>
        <v/>
      </c>
      <c r="E85" s="341" t="str">
        <f>Résultats!F86</f>
        <v xml:space="preserve">Dans chaque formulaire, chaque étiquette de champ et son champ associé sont-ils accolés (hors cas particuliers) ?</v>
      </c>
      <c r="F85" s="345" t="s">
        <v>10</v>
      </c>
      <c r="G85" s="345"/>
      <c r="H85" s="97"/>
      <c r="I85" s="97"/>
      <c r="J85" s="97"/>
      <c r="K85" s="97"/>
      <c r="L85" s="97"/>
      <c r="M85" s="308"/>
      <c r="N85" s="308"/>
      <c r="O85" s="308"/>
      <c r="P85" s="308"/>
      <c r="Q85" s="308"/>
      <c r="R85" s="308"/>
      <c r="S85" s="308"/>
      <c r="T85" s="308"/>
      <c r="U85" s="308"/>
    </row>
    <row r="86" ht="62.25" hidden="1" customHeight="1">
      <c r="A86" s="36"/>
      <c r="B86" s="259" t="str">
        <f>Résultats!B87</f>
        <v>11.5</v>
      </c>
      <c r="C86" s="260" t="str">
        <f>Résultats!C87</f>
        <v>A</v>
      </c>
      <c r="D86" s="260" t="str">
        <f>Résultats!E87</f>
        <v>x</v>
      </c>
      <c r="E86" s="341" t="str">
        <f>Résultats!F87</f>
        <v xml:space="preserve">Dans chaque formulaire, les champs de même nature sont-ils regroupés, si nécessaire ?</v>
      </c>
      <c r="F86" s="345" t="s">
        <v>10</v>
      </c>
      <c r="G86" s="345"/>
      <c r="H86" s="97"/>
      <c r="I86" s="97"/>
      <c r="J86" s="97"/>
      <c r="K86" s="97"/>
      <c r="L86" s="97"/>
      <c r="M86" s="308"/>
      <c r="N86" s="308"/>
      <c r="O86" s="308"/>
      <c r="P86" s="308"/>
      <c r="Q86" s="308"/>
      <c r="R86" s="308"/>
      <c r="S86" s="308"/>
      <c r="T86" s="308"/>
      <c r="U86" s="308"/>
    </row>
    <row r="87" ht="62.25" hidden="1" customHeight="1">
      <c r="A87" s="36"/>
      <c r="B87" s="259" t="str">
        <f>Résultats!B88</f>
        <v>11.6</v>
      </c>
      <c r="C87" s="260" t="str">
        <f>Résultats!C88</f>
        <v>A</v>
      </c>
      <c r="D87" s="260" t="str">
        <f>Résultats!E88</f>
        <v>x</v>
      </c>
      <c r="E87" s="341" t="str">
        <f>Résultats!F88</f>
        <v xml:space="preserve">Dans chaque formulaire, chaque regroupement de champs de même nature a-t-il une légende ?</v>
      </c>
      <c r="F87" s="345" t="s">
        <v>10</v>
      </c>
      <c r="G87" s="345"/>
      <c r="H87" s="97"/>
      <c r="I87" s="97"/>
      <c r="J87" s="97"/>
      <c r="K87" s="97"/>
      <c r="L87" s="97"/>
      <c r="M87" s="308"/>
      <c r="N87" s="308"/>
      <c r="O87" s="308"/>
      <c r="P87" s="308"/>
      <c r="Q87" s="308"/>
      <c r="R87" s="308"/>
      <c r="S87" s="308"/>
      <c r="T87" s="308"/>
      <c r="U87" s="308"/>
    </row>
    <row r="88" ht="62.25" hidden="1" customHeight="1">
      <c r="A88" s="36"/>
      <c r="B88" s="259" t="str">
        <f>Résultats!B89</f>
        <v>11.7</v>
      </c>
      <c r="C88" s="260" t="str">
        <f>Résultats!C89</f>
        <v>A</v>
      </c>
      <c r="D88" s="260" t="str">
        <f>Résultats!E89</f>
        <v/>
      </c>
      <c r="E88" s="341" t="str">
        <f>Résultats!F89</f>
        <v xml:space="preserve">Dans chaque formulaire, chaque légende associée à un regroupement de champs de même nature est-elle pertinente ?</v>
      </c>
      <c r="F88" s="345" t="s">
        <v>10</v>
      </c>
      <c r="G88" s="345"/>
      <c r="H88" s="97"/>
      <c r="I88" s="97"/>
      <c r="J88" s="97"/>
      <c r="K88" s="97"/>
      <c r="L88" s="97"/>
      <c r="M88" s="308"/>
      <c r="N88" s="308"/>
      <c r="O88" s="308"/>
      <c r="P88" s="308"/>
      <c r="Q88" s="308"/>
      <c r="R88" s="308"/>
      <c r="S88" s="308"/>
      <c r="T88" s="308"/>
      <c r="U88" s="308"/>
    </row>
    <row r="89" ht="62.25" hidden="1" customHeight="1">
      <c r="A89" s="36"/>
      <c r="B89" s="259" t="str">
        <f>Résultats!B90</f>
        <v>11.8</v>
      </c>
      <c r="C89" s="260" t="str">
        <f>Résultats!C90</f>
        <v>A</v>
      </c>
      <c r="D89" s="260" t="str">
        <f>Résultats!E90</f>
        <v/>
      </c>
      <c r="E89" s="341" t="str">
        <f>Résultats!F90</f>
        <v xml:space="preserve">Dans chaque formulaire, les items de même nature d’une liste de choix sont-ils regroupés de manière pertinente ?</v>
      </c>
      <c r="F89" s="345" t="s">
        <v>10</v>
      </c>
      <c r="G89" s="345"/>
      <c r="H89" s="97"/>
      <c r="I89" s="97"/>
      <c r="J89" s="97"/>
      <c r="K89" s="97"/>
      <c r="L89" s="97"/>
      <c r="M89" s="308"/>
      <c r="N89" s="308"/>
      <c r="O89" s="308"/>
      <c r="P89" s="308"/>
      <c r="Q89" s="308"/>
      <c r="R89" s="308"/>
      <c r="S89" s="308"/>
      <c r="T89" s="308"/>
      <c r="U89" s="308"/>
    </row>
    <row r="90" ht="62.25" hidden="1" customHeight="1">
      <c r="A90" s="36"/>
      <c r="B90" s="259" t="str">
        <f>Résultats!B91</f>
        <v>11.9</v>
      </c>
      <c r="C90" s="260" t="str">
        <f>Résultats!C91</f>
        <v>A</v>
      </c>
      <c r="D90" s="260" t="str">
        <f>Résultats!E91</f>
        <v>x</v>
      </c>
      <c r="E90" s="341" t="str">
        <f>Résultats!F91</f>
        <v xml:space="preserve">Dans chaque formulaire, l’intitulé de chaque bouton est-il pertinent (hors cas particuliers) ?</v>
      </c>
      <c r="F90" s="345" t="s">
        <v>10</v>
      </c>
      <c r="G90" s="345"/>
      <c r="H90" s="97"/>
      <c r="I90" s="97"/>
      <c r="J90" s="97"/>
      <c r="K90" s="97"/>
      <c r="L90" s="97"/>
      <c r="M90" s="308"/>
      <c r="N90" s="308"/>
      <c r="O90" s="308"/>
      <c r="P90" s="308"/>
      <c r="Q90" s="308"/>
      <c r="R90" s="308"/>
      <c r="S90" s="308"/>
      <c r="T90" s="308"/>
      <c r="U90" s="308"/>
    </row>
    <row r="91" ht="62.25" hidden="1" customHeight="1">
      <c r="A91" s="36"/>
      <c r="B91" s="259" t="str">
        <f>Résultats!B92</f>
        <v>11.10</v>
      </c>
      <c r="C91" s="260" t="str">
        <f>Résultats!C92</f>
        <v>A</v>
      </c>
      <c r="D91" s="260" t="str">
        <f>Résultats!E92</f>
        <v>x</v>
      </c>
      <c r="E91" s="341" t="str">
        <f>Résultats!F92</f>
        <v xml:space="preserve">Dans chaque formulaire, le contrôle de saisie est-il utilisé de manière pertinente (hors cas particuliers) ?</v>
      </c>
      <c r="F91" s="345" t="s">
        <v>10</v>
      </c>
      <c r="G91" s="345"/>
      <c r="H91" s="97"/>
      <c r="I91" s="97"/>
      <c r="J91" s="97"/>
      <c r="K91" s="97"/>
      <c r="L91" s="97"/>
      <c r="M91" s="308"/>
      <c r="N91" s="308"/>
      <c r="O91" s="308"/>
      <c r="P91" s="308"/>
      <c r="Q91" s="308"/>
      <c r="R91" s="308"/>
      <c r="S91" s="308"/>
      <c r="T91" s="308"/>
      <c r="U91" s="308"/>
    </row>
    <row r="92" ht="62.25" hidden="1" customHeight="1">
      <c r="A92" s="36"/>
      <c r="B92" s="259" t="str">
        <f>Résultats!B93</f>
        <v>11.11</v>
      </c>
      <c r="C92" s="260" t="str">
        <f>Résultats!C93</f>
        <v>AA</v>
      </c>
      <c r="D92" s="260" t="str">
        <f>Résultats!E93</f>
        <v/>
      </c>
      <c r="E92" s="341" t="str">
        <f>Résultats!F93</f>
        <v xml:space="preserve">Dans chaque formulaire, le contrôle de saisie est-il accompagné, si nécessaire, de suggestions facilitant la correction des erreurs de saisie ?</v>
      </c>
      <c r="F92" s="345" t="s">
        <v>10</v>
      </c>
      <c r="G92" s="345"/>
      <c r="H92" s="97"/>
      <c r="I92" s="97"/>
      <c r="J92" s="97"/>
      <c r="K92" s="97"/>
      <c r="L92" s="97"/>
      <c r="M92" s="308"/>
      <c r="N92" s="308"/>
      <c r="O92" s="308"/>
      <c r="P92" s="308"/>
      <c r="Q92" s="308"/>
      <c r="R92" s="308"/>
      <c r="S92" s="308"/>
      <c r="T92" s="308"/>
      <c r="U92" s="308"/>
    </row>
    <row r="93" ht="62.25" hidden="1" customHeight="1">
      <c r="A93" s="36"/>
      <c r="B93" s="259" t="str">
        <f>Résultats!B94</f>
        <v>11.12</v>
      </c>
      <c r="C93" s="260" t="str">
        <f>Résultats!C94</f>
        <v>AA</v>
      </c>
      <c r="D93" s="260" t="str">
        <f>Résultats!E94</f>
        <v/>
      </c>
      <c r="E93" s="341" t="str">
        <f>Résultats!F94</f>
        <v xml:space="preserve">Pour chaque formulaire qui modifie ou supprime des données, ou qui transmet des réponses à un test ou à un examen, ou dont la validation a des conséquences financières ou juridiques, les données saisies peuvent-elles être modifiées, mises à jour ou récupérées par l’utilisateur ?</v>
      </c>
      <c r="F93" s="345" t="s">
        <v>10</v>
      </c>
      <c r="G93" s="345"/>
      <c r="H93" s="97"/>
      <c r="I93" s="97"/>
      <c r="J93" s="97"/>
      <c r="K93" s="97"/>
      <c r="L93" s="97"/>
      <c r="M93" s="308"/>
      <c r="N93" s="308"/>
      <c r="O93" s="308"/>
      <c r="P93" s="308"/>
      <c r="Q93" s="308"/>
      <c r="R93" s="308"/>
      <c r="S93" s="308"/>
      <c r="T93" s="308"/>
      <c r="U93" s="308"/>
    </row>
    <row r="94" ht="62.25" hidden="1" customHeight="1">
      <c r="A94" s="46"/>
      <c r="B94" s="259" t="str">
        <f>Résultats!B95</f>
        <v>11.13</v>
      </c>
      <c r="C94" s="260" t="str">
        <f>Résultats!C95</f>
        <v>AA</v>
      </c>
      <c r="D94" s="260" t="str">
        <f>Résultats!E95</f>
        <v/>
      </c>
      <c r="E94" s="341" t="str">
        <f>Résultats!F95</f>
        <v xml:space="preserve">La finalité d’un champ de saisie peut-elle être déduite pour faciliter le remplissage automatique des champs avec les données de l’utilisateur ?</v>
      </c>
      <c r="F94" s="345" t="s">
        <v>10</v>
      </c>
      <c r="G94" s="345"/>
      <c r="H94" s="97"/>
      <c r="I94" s="97"/>
      <c r="J94" s="97"/>
      <c r="K94" s="97"/>
      <c r="L94" s="97"/>
      <c r="M94" s="308"/>
      <c r="N94" s="308"/>
      <c r="O94" s="308"/>
      <c r="P94" s="308"/>
      <c r="Q94" s="308"/>
      <c r="R94" s="308"/>
      <c r="S94" s="308"/>
      <c r="T94" s="308"/>
      <c r="U94" s="308"/>
    </row>
    <row r="95" ht="62.25" hidden="1" customHeight="1">
      <c r="A95" s="355" t="s">
        <v>457</v>
      </c>
      <c r="B95" s="259" t="str">
        <f>Résultats!B96</f>
        <v>12.1</v>
      </c>
      <c r="C95" s="260" t="str">
        <f>Résultats!C96</f>
        <v>AA</v>
      </c>
      <c r="D95" s="260" t="str">
        <f>Résultats!E96</f>
        <v/>
      </c>
      <c r="E95" s="341" t="str">
        <f>Résultats!F96</f>
        <v xml:space="preserve">Chaque ensemble de pages dispose-t-il de deux systèmes de navigation différents, au moins (hors cas particuliers) ?</v>
      </c>
      <c r="F95" s="345" t="s">
        <v>10</v>
      </c>
      <c r="G95" s="345"/>
      <c r="H95" s="97"/>
      <c r="I95" s="97"/>
      <c r="J95" s="97"/>
      <c r="K95" s="97"/>
      <c r="L95" s="97"/>
      <c r="M95" s="308"/>
      <c r="N95" s="308"/>
      <c r="O95" s="308"/>
      <c r="P95" s="308"/>
      <c r="Q95" s="308"/>
      <c r="R95" s="308"/>
      <c r="S95" s="308"/>
      <c r="T95" s="308"/>
      <c r="U95" s="308"/>
    </row>
    <row r="96" ht="62.25" hidden="1" customHeight="1">
      <c r="A96" s="36"/>
      <c r="B96" s="259" t="str">
        <f>Résultats!B97</f>
        <v>12.2</v>
      </c>
      <c r="C96" s="260" t="str">
        <f>Résultats!C97</f>
        <v>AA</v>
      </c>
      <c r="D96" s="260" t="str">
        <f>Résultats!E97</f>
        <v/>
      </c>
      <c r="E96" s="341" t="str">
        <f>Résultats!F97</f>
        <v xml:space="preserve">Dans chaque ensemble de pages, le menu et les barres de navigation sont-ils toujours à la même place (hors cas particuliers) ?</v>
      </c>
      <c r="F96" s="345" t="s">
        <v>7</v>
      </c>
      <c r="G96" s="345"/>
      <c r="H96" s="97"/>
      <c r="I96" s="97"/>
      <c r="J96" s="97"/>
      <c r="K96" s="97"/>
      <c r="L96" s="97"/>
      <c r="M96" s="308"/>
      <c r="N96" s="308"/>
      <c r="O96" s="308"/>
      <c r="P96" s="308"/>
      <c r="Q96" s="308"/>
      <c r="R96" s="308"/>
      <c r="S96" s="308"/>
      <c r="T96" s="308"/>
      <c r="U96" s="308"/>
    </row>
    <row r="97" ht="62.25" hidden="1" customHeight="1">
      <c r="A97" s="36"/>
      <c r="B97" s="259" t="str">
        <f>Résultats!B98</f>
        <v>12.3</v>
      </c>
      <c r="C97" s="260" t="str">
        <f>Résultats!C98</f>
        <v>AA</v>
      </c>
      <c r="D97" s="260" t="str">
        <f>Résultats!E98</f>
        <v/>
      </c>
      <c r="E97" s="341" t="str">
        <f>Résultats!F98</f>
        <v xml:space="preserve">La page « plan du site » est-elle pertinente ?</v>
      </c>
      <c r="F97" s="345" t="s">
        <v>10</v>
      </c>
      <c r="G97" s="345"/>
      <c r="H97" s="97"/>
      <c r="I97" s="97"/>
      <c r="J97" s="97"/>
      <c r="K97" s="97"/>
      <c r="L97" s="97"/>
      <c r="M97" s="308"/>
      <c r="N97" s="308"/>
      <c r="O97" s="308"/>
      <c r="P97" s="308"/>
      <c r="Q97" s="308"/>
      <c r="R97" s="308"/>
      <c r="S97" s="308"/>
      <c r="T97" s="308"/>
      <c r="U97" s="308"/>
    </row>
    <row r="98" ht="62.25" hidden="1" customHeight="1">
      <c r="A98" s="36"/>
      <c r="B98" s="259" t="str">
        <f>Résultats!B99</f>
        <v>12.4</v>
      </c>
      <c r="C98" s="260" t="str">
        <f>Résultats!C99</f>
        <v>AA</v>
      </c>
      <c r="D98" s="260" t="str">
        <f>Résultats!E99</f>
        <v/>
      </c>
      <c r="E98" s="341" t="str">
        <f>Résultats!F99</f>
        <v xml:space="preserve">Dans chaque ensemble de pages, la page « plan du site » est-elle atteignable de manière identique ?</v>
      </c>
      <c r="F98" s="345" t="s">
        <v>10</v>
      </c>
      <c r="G98" s="345"/>
      <c r="H98" s="97"/>
      <c r="I98" s="97"/>
      <c r="J98" s="97"/>
      <c r="K98" s="97"/>
      <c r="L98" s="97"/>
      <c r="M98" s="308"/>
      <c r="N98" s="308"/>
      <c r="O98" s="308"/>
      <c r="P98" s="308"/>
      <c r="Q98" s="308"/>
      <c r="R98" s="308"/>
      <c r="S98" s="308"/>
      <c r="T98" s="308"/>
      <c r="U98" s="308"/>
    </row>
    <row r="99" ht="62.25" hidden="1" customHeight="1">
      <c r="A99" s="36"/>
      <c r="B99" s="358" t="str">
        <f>'Résultats'!B100</f>
        <v>12.5</v>
      </c>
      <c r="C99" s="260" t="str">
        <f>'Résultats'!C100</f>
        <v>AA</v>
      </c>
      <c r="D99" s="260" t="str">
        <f>'Résultats'!E100</f>
        <v/>
      </c>
      <c r="E99" s="341" t="str">
        <f>'Résultats'!F100</f>
        <v xml:space="preserve">Dans chaque ensemble de pages, le moteur de recherche est-il atteignable de manière identique ?</v>
      </c>
      <c r="F99" s="345" t="s">
        <v>10</v>
      </c>
      <c r="G99" s="345"/>
      <c r="H99" s="97"/>
      <c r="I99" s="97"/>
      <c r="J99" s="97"/>
      <c r="K99" s="97"/>
      <c r="L99" s="97"/>
      <c r="M99" s="308"/>
      <c r="N99" s="308"/>
      <c r="O99" s="308"/>
      <c r="P99" s="308"/>
      <c r="Q99" s="308"/>
      <c r="R99" s="308"/>
      <c r="S99" s="308"/>
      <c r="T99" s="308"/>
      <c r="U99" s="308"/>
    </row>
    <row r="100" ht="62.25" hidden="1" customHeight="1">
      <c r="A100" s="36"/>
      <c r="B100" s="358" t="str">
        <f>Résultats!B101</f>
        <v>12.6</v>
      </c>
      <c r="C100" s="260" t="str">
        <f>Résultats!C101</f>
        <v>A</v>
      </c>
      <c r="D100" s="260" t="str">
        <f>Résultats!E101</f>
        <v/>
      </c>
      <c r="E100" s="341" t="str">
        <f>Résultats!F101</f>
        <v xml:space="preserve">Les zones de regroupement de contenus présentes dans plusieurs pages web (zones d’en-tête, de navigation principale, de contenu principal, de pied de page et de moteur de recherche) peuvent-elles être atteintes ou évitées ?</v>
      </c>
      <c r="F100" s="345" t="s">
        <v>7</v>
      </c>
      <c r="G100" s="345"/>
      <c r="H100" s="97"/>
      <c r="I100" s="97"/>
      <c r="J100" s="97"/>
      <c r="K100" s="97"/>
      <c r="L100" s="97"/>
      <c r="M100" s="308"/>
      <c r="N100" s="308"/>
      <c r="O100" s="308"/>
      <c r="P100" s="308"/>
      <c r="Q100" s="308"/>
      <c r="R100" s="308"/>
      <c r="S100" s="308"/>
      <c r="T100" s="308"/>
      <c r="U100" s="308"/>
    </row>
    <row r="101" ht="62.25" hidden="1" customHeight="1">
      <c r="A101" s="36"/>
      <c r="B101" s="358" t="str">
        <f>Résultats!B102</f>
        <v>12.7</v>
      </c>
      <c r="C101" s="260" t="str">
        <f>Résultats!C102</f>
        <v>A</v>
      </c>
      <c r="D101" s="260" t="str">
        <f>Résultats!E102</f>
        <v/>
      </c>
      <c r="E101" s="341" t="str">
        <f>Résultats!F102</f>
        <v xml:space="preserve">Dans chaque page web, un lien d’évitement ou d’accès rapide à la zone de contenu principal est-il présent (hors cas particuliers) ?</v>
      </c>
      <c r="F101" s="345" t="s">
        <v>7</v>
      </c>
      <c r="G101" s="345"/>
      <c r="H101" s="97"/>
      <c r="I101" s="97"/>
      <c r="J101" s="97"/>
      <c r="K101" s="97"/>
      <c r="L101" s="97"/>
      <c r="M101" s="308"/>
      <c r="N101" s="308"/>
      <c r="O101" s="308"/>
      <c r="P101" s="308"/>
      <c r="Q101" s="308"/>
      <c r="R101" s="308"/>
      <c r="S101" s="308"/>
      <c r="T101" s="308"/>
      <c r="U101" s="308"/>
    </row>
    <row r="102" ht="62.25" hidden="1" customHeight="1">
      <c r="A102" s="36"/>
      <c r="B102" s="358" t="str">
        <f>Résultats!B103</f>
        <v>12.8</v>
      </c>
      <c r="C102" s="260" t="str">
        <f>Résultats!C103</f>
        <v>A</v>
      </c>
      <c r="D102" s="260" t="str">
        <f>Résultats!E103</f>
        <v>x</v>
      </c>
      <c r="E102" s="341" t="str">
        <f>Résultats!F103</f>
        <v xml:space="preserve">Dans chaque page web, l’ordre de tabulation est-il cohérent ?</v>
      </c>
      <c r="F102" s="345" t="s">
        <v>7</v>
      </c>
      <c r="G102" s="345"/>
      <c r="H102" s="97"/>
      <c r="I102" s="97"/>
      <c r="J102" s="97"/>
      <c r="K102" s="97"/>
      <c r="L102" s="97"/>
      <c r="M102" s="308"/>
      <c r="N102" s="308"/>
      <c r="O102" s="308"/>
      <c r="P102" s="308"/>
      <c r="Q102" s="308"/>
      <c r="R102" s="308"/>
      <c r="S102" s="308"/>
      <c r="T102" s="308"/>
      <c r="U102" s="308"/>
    </row>
    <row r="103" ht="62.25" hidden="1" customHeight="1">
      <c r="A103" s="36"/>
      <c r="B103" s="358" t="str">
        <f>Résultats!B104</f>
        <v>12.9</v>
      </c>
      <c r="C103" s="260" t="str">
        <f>Résultats!C104</f>
        <v>A</v>
      </c>
      <c r="D103" s="260" t="str">
        <f>Résultats!E104</f>
        <v>x</v>
      </c>
      <c r="E103" s="341" t="str">
        <f>Résultats!F104</f>
        <v xml:space="preserve">Dans chaque page web, la navigation ne doit pas contenir de piège au clavier. Cette règle est-elle respectée ?</v>
      </c>
      <c r="F103" s="345" t="s">
        <v>7</v>
      </c>
      <c r="G103" s="345"/>
      <c r="H103" s="97"/>
      <c r="I103" s="97"/>
      <c r="J103" s="97"/>
      <c r="K103" s="97"/>
      <c r="L103" s="97"/>
      <c r="M103" s="308"/>
      <c r="N103" s="308"/>
      <c r="O103" s="308"/>
      <c r="P103" s="308"/>
      <c r="Q103" s="308"/>
      <c r="R103" s="308"/>
      <c r="S103" s="308"/>
      <c r="T103" s="308"/>
      <c r="U103" s="308"/>
    </row>
    <row r="104" ht="62.25" hidden="1" customHeight="1">
      <c r="A104" s="36"/>
      <c r="B104" s="358" t="str">
        <f>Résultats!B105</f>
        <v>12.10</v>
      </c>
      <c r="C104" s="260" t="str">
        <f>Résultats!C105</f>
        <v>A</v>
      </c>
      <c r="D104" s="260" t="str">
        <f>Résultats!E105</f>
        <v/>
      </c>
      <c r="E104" s="341" t="str">
        <f>Résultats!F105</f>
        <v xml:space="preserve">Dans chaque page web, les raccourcis clavier n’utilisant qu’une seule touche (lettre minuscule ou majuscule, ponctuation, chiffre ou symbole) sont-ils contrôlables par l’utilisateur ?</v>
      </c>
      <c r="F104" s="345" t="s">
        <v>10</v>
      </c>
      <c r="G104" s="345"/>
      <c r="H104" s="97"/>
      <c r="I104" s="97"/>
      <c r="J104" s="97"/>
      <c r="K104" s="97"/>
      <c r="L104" s="97"/>
      <c r="M104" s="308"/>
      <c r="N104" s="308"/>
      <c r="O104" s="308"/>
      <c r="P104" s="308"/>
      <c r="Q104" s="308"/>
      <c r="R104" s="308"/>
      <c r="S104" s="308"/>
      <c r="T104" s="308"/>
      <c r="U104" s="308"/>
    </row>
    <row r="105" ht="62.25" hidden="1" customHeight="1">
      <c r="A105" s="46"/>
      <c r="B105" s="358" t="str">
        <f>Résultats!B106</f>
        <v>12.11</v>
      </c>
      <c r="C105" s="260" t="str">
        <f>Résultats!C106</f>
        <v>A</v>
      </c>
      <c r="D105" s="260" t="str">
        <f>Résultats!E106</f>
        <v/>
      </c>
      <c r="E105" s="341" t="str">
        <f>Résultats!F106</f>
        <v xml:space="preserve">Dans chaque page web, les contenus additionnels apparaissant au survol, à la prise de focus ou à l’activation d’un composant d’interface sont-ils si nécessaire atteignables au clavier ?</v>
      </c>
      <c r="F105" s="345" t="s">
        <v>7</v>
      </c>
      <c r="G105" s="345"/>
      <c r="H105" s="97"/>
      <c r="I105" s="97"/>
      <c r="J105" s="97"/>
      <c r="K105" s="97"/>
      <c r="L105" s="97"/>
      <c r="M105" s="308"/>
      <c r="N105" s="308"/>
      <c r="O105" s="308"/>
      <c r="P105" s="308"/>
      <c r="Q105" s="308"/>
      <c r="R105" s="308"/>
      <c r="S105" s="308"/>
      <c r="T105" s="308"/>
      <c r="U105" s="308"/>
    </row>
    <row r="106" ht="62.25" hidden="1" customHeight="1">
      <c r="A106" s="355" t="s">
        <v>458</v>
      </c>
      <c r="B106" s="358" t="str">
        <f>Résultats!B107</f>
        <v>13.1</v>
      </c>
      <c r="C106" s="260" t="str">
        <f>Résultats!C107</f>
        <v>A</v>
      </c>
      <c r="D106" s="260" t="str">
        <f>Résultats!E107</f>
        <v/>
      </c>
      <c r="E106" s="341" t="str">
        <f>Résultats!F107</f>
        <v xml:space="preserve">Pour chaque page web, l’utilisateur a-t-il le contrôle de chaque limite de temps modifiant le contenu (hors cas particuliers) ?</v>
      </c>
      <c r="F106" s="345" t="s">
        <v>10</v>
      </c>
      <c r="G106" s="345"/>
      <c r="H106" s="97"/>
      <c r="I106" s="97"/>
      <c r="J106" s="97"/>
      <c r="K106" s="97"/>
      <c r="L106" s="97"/>
      <c r="M106" s="308"/>
      <c r="N106" s="308"/>
      <c r="O106" s="308"/>
      <c r="P106" s="308"/>
      <c r="Q106" s="308"/>
      <c r="R106" s="308"/>
      <c r="S106" s="308"/>
      <c r="T106" s="308"/>
      <c r="U106" s="308"/>
    </row>
    <row r="107" ht="62.25" hidden="1" customHeight="1">
      <c r="A107" s="36"/>
      <c r="B107" s="358" t="str">
        <f>Résultats!B108</f>
        <v>13.2</v>
      </c>
      <c r="C107" s="260" t="str">
        <f>Résultats!C108</f>
        <v>A</v>
      </c>
      <c r="D107" s="260" t="str">
        <f>Résultats!E108</f>
        <v/>
      </c>
      <c r="E107" s="341" t="str">
        <f>Résultats!F108</f>
        <v xml:space="preserve">Dans chaque page web, l’ouverture d’une nouvelle fenêtre ne doit pas être déclenchée sans action de l’utilisateur. Cette règle est-elle respectée ?</v>
      </c>
      <c r="F107" s="345" t="s">
        <v>7</v>
      </c>
      <c r="G107" s="345"/>
      <c r="H107" s="97"/>
      <c r="I107" s="97"/>
      <c r="J107" s="97"/>
      <c r="K107" s="97"/>
      <c r="L107" s="97"/>
      <c r="M107" s="308"/>
      <c r="N107" s="308"/>
      <c r="O107" s="308"/>
      <c r="P107" s="308"/>
      <c r="Q107" s="308"/>
      <c r="R107" s="308"/>
      <c r="S107" s="308"/>
      <c r="T107" s="308"/>
      <c r="U107" s="308"/>
    </row>
    <row r="108" ht="62.25" hidden="1" customHeight="1">
      <c r="A108" s="36"/>
      <c r="B108" s="358" t="str">
        <f>Résultats!B109</f>
        <v>13.3</v>
      </c>
      <c r="C108" s="260" t="str">
        <f>Résultats!C109</f>
        <v>A</v>
      </c>
      <c r="D108" s="260" t="str">
        <f>Résultats!E109</f>
        <v/>
      </c>
      <c r="E108" s="341" t="str">
        <f>Résultats!F109</f>
        <v xml:space="preserve">Dans chaque page web, chaque document bureautique en téléchargement possède-t-il, si nécessaire, une version accessible (hors cas particuliers) ?</v>
      </c>
      <c r="F108" s="345" t="s">
        <v>10</v>
      </c>
      <c r="G108" s="345"/>
      <c r="H108" s="97"/>
      <c r="I108" s="97"/>
      <c r="J108" s="97"/>
      <c r="K108" s="97"/>
      <c r="L108" s="97"/>
      <c r="M108" s="308"/>
      <c r="N108" s="308"/>
      <c r="O108" s="308"/>
      <c r="P108" s="308"/>
      <c r="Q108" s="308"/>
      <c r="R108" s="308"/>
      <c r="S108" s="308"/>
      <c r="T108" s="308"/>
      <c r="U108" s="308"/>
    </row>
    <row r="109" ht="62.25" hidden="1" customHeight="1">
      <c r="A109" s="36"/>
      <c r="B109" s="358" t="str">
        <f>Résultats!B110</f>
        <v>13.4</v>
      </c>
      <c r="C109" s="260" t="str">
        <f>Résultats!C110</f>
        <v>A</v>
      </c>
      <c r="D109" s="260" t="str">
        <f>Résultats!E110</f>
        <v/>
      </c>
      <c r="E109" s="341" t="str">
        <f>Résultats!F110</f>
        <v xml:space="preserve">Pour chaque document bureautique ayant une version accessible, cette version offre-t-elle la même information ?</v>
      </c>
      <c r="F109" s="345" t="s">
        <v>10</v>
      </c>
      <c r="G109" s="345"/>
      <c r="H109" s="97"/>
      <c r="I109" s="97"/>
      <c r="J109" s="97"/>
      <c r="K109" s="97"/>
      <c r="L109" s="97"/>
      <c r="M109" s="308"/>
      <c r="N109" s="308"/>
      <c r="O109" s="308"/>
      <c r="P109" s="308"/>
      <c r="Q109" s="308"/>
      <c r="R109" s="308"/>
      <c r="S109" s="308"/>
      <c r="T109" s="308"/>
      <c r="U109" s="308"/>
    </row>
    <row r="110" ht="62.25" hidden="1" customHeight="1">
      <c r="A110" s="36"/>
      <c r="B110" s="358" t="str">
        <f>Résultats!B111</f>
        <v>13.5</v>
      </c>
      <c r="C110" s="260" t="str">
        <f>Résultats!C111</f>
        <v>A</v>
      </c>
      <c r="D110" s="260" t="str">
        <f>Résultats!E111</f>
        <v/>
      </c>
      <c r="E110" s="341" t="str">
        <f>Résultats!F111</f>
        <v xml:space="preserve">Dans chaque page web, chaque contenu cryptique (art ASCII, émoticône, syntaxe cryptique) a-t-il une alternative ?</v>
      </c>
      <c r="F110" s="345" t="s">
        <v>10</v>
      </c>
      <c r="G110" s="345"/>
      <c r="H110" s="97"/>
      <c r="I110" s="97"/>
      <c r="J110" s="97"/>
      <c r="K110" s="97"/>
      <c r="L110" s="97"/>
      <c r="M110" s="308"/>
      <c r="N110" s="308"/>
      <c r="O110" s="308"/>
      <c r="P110" s="308"/>
      <c r="Q110" s="308"/>
      <c r="R110" s="308"/>
      <c r="S110" s="308"/>
      <c r="T110" s="308"/>
      <c r="U110" s="308"/>
    </row>
    <row r="111" ht="62.25" hidden="1" customHeight="1">
      <c r="A111" s="36"/>
      <c r="B111" s="358" t="str">
        <f>Résultats!B112</f>
        <v>13.6</v>
      </c>
      <c r="C111" s="260" t="str">
        <f>Résultats!C112</f>
        <v>A</v>
      </c>
      <c r="D111" s="260" t="str">
        <f>Résultats!E112</f>
        <v/>
      </c>
      <c r="E111" s="341" t="str">
        <f>Résultats!F112</f>
        <v xml:space="preserve">Dans chaque page web, pour chaque contenu cryptique (art ASCII, émoticône, syntaxe cryptique) ayant une alternative, cette alternative est-elle pertinente ?</v>
      </c>
      <c r="F111" s="345" t="s">
        <v>10</v>
      </c>
      <c r="G111" s="345"/>
      <c r="H111" s="97"/>
      <c r="I111" s="97"/>
      <c r="J111" s="97"/>
      <c r="K111" s="97"/>
      <c r="L111" s="97"/>
      <c r="M111" s="308"/>
      <c r="N111" s="308"/>
      <c r="O111" s="308"/>
      <c r="P111" s="308"/>
      <c r="Q111" s="308"/>
      <c r="R111" s="308"/>
      <c r="S111" s="308"/>
      <c r="T111" s="308"/>
      <c r="U111" s="308"/>
    </row>
    <row r="112" ht="62.25" hidden="1" customHeight="1">
      <c r="A112" s="36"/>
      <c r="B112" s="358" t="str">
        <f>Résultats!B113</f>
        <v>13.7</v>
      </c>
      <c r="C112" s="260" t="str">
        <f>Résultats!C113</f>
        <v>A</v>
      </c>
      <c r="D112" s="260" t="str">
        <f>Résultats!E113</f>
        <v/>
      </c>
      <c r="E112" s="341" t="str">
        <f>Résultats!F113</f>
        <v xml:space="preserve">Dans chaque page web, les changements brusques de luminosité ou les effets de flash sont-ils correctement utilisés ?</v>
      </c>
      <c r="F112" s="345" t="s">
        <v>10</v>
      </c>
      <c r="G112" s="345"/>
      <c r="H112" s="97"/>
      <c r="I112" s="97"/>
      <c r="J112" s="97"/>
      <c r="K112" s="97"/>
      <c r="L112" s="97"/>
      <c r="M112" s="308"/>
      <c r="N112" s="308"/>
      <c r="O112" s="308"/>
      <c r="P112" s="308"/>
      <c r="Q112" s="308"/>
      <c r="R112" s="308"/>
      <c r="S112" s="308"/>
      <c r="T112" s="308"/>
      <c r="U112" s="308"/>
    </row>
    <row r="113" ht="62.25" hidden="1" customHeight="1">
      <c r="A113" s="36"/>
      <c r="B113" s="358" t="str">
        <f>Résultats!B114</f>
        <v>13.8</v>
      </c>
      <c r="C113" s="260" t="str">
        <f>Résultats!C114</f>
        <v>A</v>
      </c>
      <c r="D113" s="260" t="str">
        <f>Résultats!E114</f>
        <v/>
      </c>
      <c r="E113" s="341" t="str">
        <f>Résultats!F114</f>
        <v xml:space="preserve">Dans chaque page web, chaque contenu en mouvement ou clignotant est-il contrôlable par l’utilisateur ?</v>
      </c>
      <c r="F113" s="345" t="s">
        <v>10</v>
      </c>
      <c r="G113" s="345"/>
      <c r="H113" s="97"/>
      <c r="I113" s="97"/>
      <c r="J113" s="97"/>
      <c r="K113" s="97"/>
      <c r="L113" s="97"/>
      <c r="M113" s="308"/>
      <c r="N113" s="308"/>
      <c r="O113" s="308"/>
      <c r="P113" s="308"/>
      <c r="Q113" s="308"/>
      <c r="R113" s="308"/>
      <c r="S113" s="308"/>
      <c r="T113" s="308"/>
      <c r="U113" s="308"/>
    </row>
    <row r="114" ht="62.25" hidden="1" customHeight="1">
      <c r="A114" s="36"/>
      <c r="B114" s="358" t="str">
        <f>Résultats!B115</f>
        <v>13.9</v>
      </c>
      <c r="C114" s="260" t="str">
        <f>Résultats!C115</f>
        <v>AA</v>
      </c>
      <c r="D114" s="260" t="str">
        <f>Résultats!E115</f>
        <v/>
      </c>
      <c r="E114" s="341" t="str">
        <f>Résultats!F115</f>
        <v xml:space="preserve">Dans chaque page web, le contenu proposé est-il consultable quelle que soit l’orientation de l’écran (portrait ou paysage) (hors cas particuliers) ?</v>
      </c>
      <c r="F114" s="345" t="s">
        <v>7</v>
      </c>
      <c r="G114" s="345"/>
      <c r="H114" s="97"/>
      <c r="I114" s="97"/>
      <c r="J114" s="97"/>
      <c r="K114" s="97"/>
      <c r="L114" s="97"/>
      <c r="M114" s="308"/>
      <c r="N114" s="308"/>
      <c r="O114" s="308"/>
      <c r="P114" s="308"/>
      <c r="Q114" s="308"/>
      <c r="R114" s="308"/>
      <c r="S114" s="308"/>
      <c r="T114" s="308"/>
      <c r="U114" s="308"/>
    </row>
    <row r="115" ht="62.25" hidden="1" customHeight="1">
      <c r="A115" s="36"/>
      <c r="B115" s="358" t="str">
        <f>Résultats!B116</f>
        <v>13.10</v>
      </c>
      <c r="C115" s="260" t="str">
        <f>Résultats!C116</f>
        <v>A</v>
      </c>
      <c r="D115" s="260" t="str">
        <f>Résultats!E116</f>
        <v/>
      </c>
      <c r="E115" s="341" t="str">
        <f>Résultats!F116</f>
        <v xml:space="preserve">Dans chaque page web, les fonctionnalités utilisables ou disponibles au moyen d’un geste complexe peuvent-elles être également disponibles au moyen d’un geste simple (hors cas particuliers) ?</v>
      </c>
      <c r="F115" s="345" t="s">
        <v>10</v>
      </c>
      <c r="G115" s="345"/>
      <c r="H115" s="97"/>
      <c r="I115" s="97"/>
      <c r="J115" s="97"/>
      <c r="K115" s="97"/>
      <c r="L115" s="97"/>
      <c r="M115" s="78"/>
      <c r="N115" s="78"/>
      <c r="O115" s="78"/>
      <c r="P115" s="78"/>
      <c r="Q115" s="78"/>
      <c r="R115" s="78"/>
      <c r="S115" s="78"/>
      <c r="T115" s="78"/>
      <c r="U115" s="78"/>
    </row>
    <row r="116" ht="59.25" hidden="1" customHeight="1">
      <c r="A116" s="36"/>
      <c r="B116" s="358" t="str">
        <f>Résultats!B117</f>
        <v>13.11</v>
      </c>
      <c r="C116" s="260" t="str">
        <f>Résultats!C117</f>
        <v>A</v>
      </c>
      <c r="D116" s="260" t="str">
        <f>Résultats!E117</f>
        <v/>
      </c>
      <c r="E116" s="341" t="str">
        <f>Résultats!F117</f>
        <v xml:space="preserve">Dans chaque page web, les actions déclenchées au moyen d’un dispositif de pointage sur un point unique de l’écran peuvent-elles faire l’objet d’une annulation (hors cas particuliers) ?</v>
      </c>
      <c r="F116" s="345" t="s">
        <v>10</v>
      </c>
      <c r="G116" s="345"/>
      <c r="H116" s="97"/>
      <c r="I116" s="97"/>
      <c r="J116" s="97"/>
      <c r="K116" s="97"/>
      <c r="L116" s="97"/>
      <c r="M116" s="308"/>
      <c r="N116" s="308"/>
      <c r="O116" s="308"/>
      <c r="P116" s="308"/>
      <c r="Q116" s="308"/>
      <c r="R116" s="308"/>
      <c r="S116" s="308"/>
      <c r="T116" s="308"/>
      <c r="U116" s="308"/>
    </row>
    <row r="117" hidden="1">
      <c r="A117" s="46"/>
      <c r="B117" s="358" t="str">
        <f>Résultats!B118</f>
        <v>13.12</v>
      </c>
      <c r="C117" s="260" t="str">
        <f>Résultats!C118</f>
        <v>A</v>
      </c>
      <c r="D117" s="260" t="str">
        <f>Résultats!E118</f>
        <v/>
      </c>
      <c r="E117" s="341" t="str">
        <f>Résultats!F118</f>
        <v xml:space="preserve">Dans chaque page web, les fonctionnalités qui impliquent un mouvement de l’appareil ou vers l’appareil peuvent-elles être satisfaites de manière alternative (hors cas particuliers) ?</v>
      </c>
      <c r="F117" s="345" t="s">
        <v>10</v>
      </c>
      <c r="G117" s="345"/>
      <c r="H117" s="97"/>
      <c r="I117" s="97"/>
      <c r="J117" s="97"/>
      <c r="K117" s="97"/>
      <c r="L117" s="97"/>
      <c r="M117" s="308"/>
      <c r="N117" s="308"/>
      <c r="O117" s="308"/>
      <c r="P117" s="308"/>
      <c r="Q117" s="308"/>
      <c r="R117" s="308"/>
      <c r="S117" s="308"/>
      <c r="T117" s="308"/>
      <c r="U117" s="308"/>
    </row>
  </sheetData>
  <autoFilter ref="$B$11:$L$117">
    <filterColumn colId="4">
      <filters>
        <filter val="nc"/>
      </filters>
    </filterColumn>
  </autoFilter>
  <mergeCells count="23">
    <mergeCell ref="C3:F3"/>
    <mergeCell ref="B4:B10"/>
    <mergeCell ref="C4:C10"/>
    <mergeCell ref="D4:D10"/>
    <mergeCell ref="G4:G10"/>
    <mergeCell ref="H4:H10"/>
    <mergeCell ref="I4:I10"/>
    <mergeCell ref="J4:J10"/>
    <mergeCell ref="K4:K10"/>
    <mergeCell ref="L4:L10"/>
    <mergeCell ref="A12:A20"/>
    <mergeCell ref="A21:A22"/>
    <mergeCell ref="A23:A25"/>
    <mergeCell ref="A26:A38"/>
    <mergeCell ref="A39:A46"/>
    <mergeCell ref="A47:A48"/>
    <mergeCell ref="A49:A53"/>
    <mergeCell ref="A54:A63"/>
    <mergeCell ref="A64:A67"/>
    <mergeCell ref="A68:A81"/>
    <mergeCell ref="A82:A94"/>
    <mergeCell ref="A95:A105"/>
    <mergeCell ref="A106:A117"/>
  </mergeCells>
  <dataValidations count="2" disablePrompts="0">
    <dataValidation sqref="H12:H117" type="list" allowBlank="1" errorStyle="stop" imeMode="noControl" operator="between" showDropDown="0" showErrorMessage="0" showInputMessage="0">
      <formula1>'Paramètres'!$A$2:$A$5</formula1>
    </dataValidation>
    <dataValidation sqref="I12:I117" type="list" allowBlank="1" errorStyle="stop" imeMode="noControl" operator="between" showDropDown="0" showErrorMessage="0" showInputMessage="0">
      <formula1>'Paramètres'!$D$2:$D$5</formula1>
    </dataValidation>
  </dataValidations>
  <hyperlinks>
    <hyperlink r:id="rId1" ref="L54"/>
    <hyperlink r:id="rId1" ref="L55"/>
  </hyperlinks>
  <printOptions headings="0" gridLines="0"/>
  <pageMargins left="0.69999999999999996" right="0.69999999999999996" top="0.75" bottom="0.75" header="0" footer="0"/>
  <pageSetup paperSize="9" scale="100" fitToWidth="1" fitToHeight="1" pageOrder="downThenOver" orientation="landscape" usePrinterDefaults="1" blackAndWhite="0" draft="0" cellComments="none" useFirstPageNumber="0" errors="displayed" horizontalDpi="600" verticalDpi="600" copies="1"/>
  <headerFooter/>
  <extLst>
    <ext xmlns:x14="http://schemas.microsoft.com/office/spreadsheetml/2009/9/main" uri="{78C0D931-6437-407d-A8EE-F0AAD7539E65}">
      <x14:conditionalFormattings>
        <x14:conditionalFormatting xmlns:xm="http://schemas.microsoft.com/office/excel/2006/main">
          <x14:cfRule type="cellIs" priority="11" operator="equal" id="{00820069-00CF-4FF5-8380-00E900050041}">
            <xm:f>"na"</xm:f>
            <x14:dxf>
              <font/>
              <fill>
                <patternFill patternType="solid">
                  <fgColor rgb="FFFCE8B2"/>
                  <bgColor rgb="FFFCE8B2"/>
                </patternFill>
              </fill>
              <border>
                <left style="none"/>
                <right style="none"/>
                <top style="none"/>
                <bottom style="none"/>
                <diagonal style="none"/>
              </border>
            </x14:dxf>
          </x14:cfRule>
          <xm:sqref>F1:F2 C2 F4:F117</xm:sqref>
        </x14:conditionalFormatting>
        <x14:conditionalFormatting xmlns:xm="http://schemas.microsoft.com/office/excel/2006/main">
          <x14:cfRule type="cellIs" priority="10" operator="equal" id="{00890095-0076-4C7D-922A-0084005C0022}">
            <xm:f>"nt"</xm:f>
            <x14:dxf>
              <font>
                <color indexed="65"/>
              </font>
              <fill>
                <patternFill patternType="solid">
                  <fgColor rgb="FF757575"/>
                  <bgColor rgb="FF757575"/>
                </patternFill>
              </fill>
              <border>
                <left style="none"/>
                <right style="none"/>
                <top style="none"/>
                <bottom style="none"/>
                <diagonal style="none"/>
              </border>
            </x14:dxf>
          </x14:cfRule>
          <xm:sqref>F11:F117</xm:sqref>
        </x14:conditionalFormatting>
        <x14:conditionalFormatting xmlns:xm="http://schemas.microsoft.com/office/excel/2006/main">
          <x14:cfRule type="cellIs" priority="9" operator="equal" id="{007C0076-0032-4405-8000-00E8004300BD}">
            <xm:f>"nc"</xm:f>
            <x14:dxf>
              <font/>
              <fill>
                <patternFill patternType="solid">
                  <fgColor rgb="FFF4C7C3"/>
                  <bgColor rgb="FFF4C7C3"/>
                </patternFill>
              </fill>
              <border>
                <left style="none"/>
                <right style="none"/>
                <top style="none"/>
                <bottom style="none"/>
                <diagonal style="none"/>
              </border>
            </x14:dxf>
          </x14:cfRule>
          <xm:sqref>F11:F117</xm:sqref>
        </x14:conditionalFormatting>
        <x14:conditionalFormatting xmlns:xm="http://schemas.microsoft.com/office/excel/2006/main">
          <x14:cfRule type="cellIs" priority="8" operator="equal" id="{00670067-007F-4726-AA7F-00B6008A00CC}">
            <xm:f>"c"</xm:f>
            <x14:dxf>
              <font/>
              <fill>
                <patternFill patternType="solid">
                  <fgColor rgb="FFB7E1CD"/>
                  <bgColor rgb="FFB7E1CD"/>
                </patternFill>
              </fill>
              <border>
                <left style="none"/>
                <right style="none"/>
                <top style="none"/>
                <bottom style="none"/>
                <diagonal style="none"/>
              </border>
            </x14:dxf>
          </x14:cfRule>
          <xm:sqref>F11:F117</xm:sqref>
        </x14:conditionalFormatting>
        <x14:conditionalFormatting xmlns:xm="http://schemas.microsoft.com/office/excel/2006/main">
          <x14:cfRule type="cellIs" priority="7" operator="equal" id="{004200FC-005E-4F20-AEFF-00F500500084}">
            <xm:f>"NT"</xm:f>
            <x14:dxf>
              <font/>
              <fill>
                <patternFill patternType="solid">
                  <fgColor indexed="65"/>
                  <bgColor indexed="65"/>
                </patternFill>
              </fill>
              <border>
                <left style="none"/>
                <right style="none"/>
                <top style="none"/>
                <bottom style="none"/>
                <diagonal style="none"/>
              </border>
            </x14:dxf>
          </x14:cfRule>
          <xm:sqref>O4:R4</xm:sqref>
        </x14:conditionalFormatting>
        <x14:conditionalFormatting xmlns:xm="http://schemas.microsoft.com/office/excel/2006/main">
          <x14:cfRule type="cellIs" priority="6" operator="equal" id="{00B300C1-003F-41F6-AEF2-00AA008000BA}">
            <xm:f>"NA"</xm:f>
            <x14:dxf>
              <font/>
              <fill>
                <patternFill patternType="solid">
                  <fgColor rgb="FFFCE8B2"/>
                  <bgColor rgb="FFFCE8B2"/>
                </patternFill>
              </fill>
              <border>
                <left style="none"/>
                <right style="none"/>
                <top style="none"/>
                <bottom style="none"/>
                <diagonal style="none"/>
              </border>
            </x14:dxf>
          </x14:cfRule>
          <xm:sqref>O4:R4</xm:sqref>
        </x14:conditionalFormatting>
        <x14:conditionalFormatting xmlns:xm="http://schemas.microsoft.com/office/excel/2006/main">
          <x14:cfRule type="cellIs" priority="5" operator="equal" id="{00A70004-003B-4BDB-855D-00C500A90082}">
            <xm:f>"NC"</xm:f>
            <x14:dxf>
              <font/>
              <fill>
                <patternFill patternType="solid">
                  <fgColor rgb="FFF4C7C3"/>
                  <bgColor rgb="FFF4C7C3"/>
                </patternFill>
              </fill>
              <border>
                <left style="none"/>
                <right style="none"/>
                <top style="none"/>
                <bottom style="none"/>
                <diagonal style="none"/>
              </border>
            </x14:dxf>
          </x14:cfRule>
          <xm:sqref>O4:R4</xm:sqref>
        </x14:conditionalFormatting>
        <x14:conditionalFormatting xmlns:xm="http://schemas.microsoft.com/office/excel/2006/main">
          <x14:cfRule type="cellIs" priority="4" operator="equal" id="{00BE0053-0040-453A-A05B-00D900BA00C6}">
            <xm:f>"C"</xm:f>
            <x14:dxf>
              <font/>
              <fill>
                <patternFill patternType="solid">
                  <fgColor rgb="FFB7E1CD"/>
                  <bgColor rgb="FFB7E1CD"/>
                </patternFill>
              </fill>
              <border>
                <left style="none"/>
                <right style="none"/>
                <top style="none"/>
                <bottom style="none"/>
                <diagonal style="none"/>
              </border>
            </x14:dxf>
          </x14:cfRule>
          <xm:sqref>O4:R4</xm:sqref>
        </x14:conditionalFormatting>
        <x14:conditionalFormatting xmlns:xm="http://schemas.microsoft.com/office/excel/2006/main">
          <x14:cfRule type="cellIs" priority="4" operator="equal" id="{006000F3-0034-4AA6-9245-003800480091}">
            <xm:f>"na"</xm:f>
            <x14:dxf>
              <font/>
              <fill>
                <patternFill patternType="solid">
                  <fgColor rgb="FFFCE8B2"/>
                  <bgColor rgb="FFFCE8B2"/>
                </patternFill>
              </fill>
              <border>
                <left style="none"/>
                <right style="none"/>
                <top style="none"/>
                <bottom style="none"/>
                <diagonal style="none"/>
              </border>
            </x14:dxf>
          </x14:cfRule>
          <xm:sqref>F66</xm:sqref>
        </x14:conditionalFormatting>
        <x14:conditionalFormatting xmlns:xm="http://schemas.microsoft.com/office/excel/2006/main">
          <x14:cfRule type="cellIs" priority="3" operator="equal" id="{005E005D-0058-46DC-9750-0097009D00B4}">
            <xm:f>"d"</xm:f>
            <x14:dxf>
              <font/>
              <fill>
                <patternFill patternType="solid">
                  <fgColor rgb="FFFFD966"/>
                  <bgColor rgb="FFFFD966"/>
                </patternFill>
              </fill>
              <border>
                <left style="none"/>
                <right style="none"/>
                <top style="none"/>
                <bottom style="none"/>
                <diagonal style="none"/>
              </border>
            </x14:dxf>
          </x14:cfRule>
          <xm:sqref>G12:G117</xm:sqref>
        </x14:conditionalFormatting>
        <x14:conditionalFormatting xmlns:xm="http://schemas.microsoft.com/office/excel/2006/main">
          <x14:cfRule type="cellIs" priority="3" operator="equal" id="{00230084-00EA-435D-A28D-00E600220001}">
            <xm:f>"nt"</xm:f>
            <x14:dxf>
              <font>
                <color indexed="65"/>
              </font>
              <fill>
                <patternFill patternType="solid">
                  <fgColor rgb="FF757575"/>
                  <bgColor rgb="FF757575"/>
                </patternFill>
              </fill>
              <border>
                <left style="none"/>
                <right style="none"/>
                <top style="none"/>
                <bottom style="none"/>
                <diagonal style="none"/>
              </border>
            </x14:dxf>
          </x14:cfRule>
          <xm:sqref>F66</xm:sqref>
        </x14:conditionalFormatting>
        <x14:conditionalFormatting xmlns:xm="http://schemas.microsoft.com/office/excel/2006/main">
          <x14:cfRule type="cellIs" priority="2" operator="equal" id="{002F009D-0062-409E-A0EF-000F005E00A4}">
            <xm:f>"NT"</xm:f>
            <x14:dxf>
              <font>
                <color indexed="65"/>
              </font>
              <fill>
                <patternFill patternType="solid">
                  <fgColor rgb="FF757575"/>
                  <bgColor rgb="FF757575"/>
                </patternFill>
              </fill>
              <border>
                <left style="none"/>
                <right style="none"/>
                <top style="none"/>
                <bottom style="none"/>
                <diagonal style="none"/>
              </border>
            </x14:dxf>
          </x14:cfRule>
          <xm:sqref>O4:R4</xm:sqref>
        </x14:conditionalFormatting>
        <x14:conditionalFormatting xmlns:xm="http://schemas.microsoft.com/office/excel/2006/main">
          <x14:cfRule type="cellIs" priority="2" operator="equal" id="{00BD00B0-00D3-4309-A5B9-00E000D500AA}">
            <xm:f>"nc"</xm:f>
            <x14:dxf>
              <font/>
              <fill>
                <patternFill patternType="solid">
                  <fgColor rgb="FFF4C7C3"/>
                  <bgColor rgb="FFF4C7C3"/>
                </patternFill>
              </fill>
              <border>
                <left style="none"/>
                <right style="none"/>
                <top style="none"/>
                <bottom style="none"/>
                <diagonal style="none"/>
              </border>
            </x14:dxf>
          </x14:cfRule>
          <xm:sqref>F66</xm:sqref>
        </x14:conditionalFormatting>
        <x14:conditionalFormatting xmlns:xm="http://schemas.microsoft.com/office/excel/2006/main">
          <x14:cfRule type="cellIs" priority="1" operator="equal" id="{00A200AB-00C4-4EA0-9E4A-006700480070}">
            <xm:f>"x"</xm:f>
            <x14:dxf>
              <font>
                <color theme="0"/>
              </font>
              <fill>
                <patternFill patternType="solid">
                  <fgColor rgb="FF007891"/>
                  <bgColor rgb="FF007891"/>
                </patternFill>
              </fill>
              <border>
                <left style="none"/>
                <right style="none"/>
                <top style="none"/>
                <bottom style="none"/>
                <diagonal style="none"/>
              </border>
            </x14:dxf>
          </x14:cfRule>
          <xm:sqref>D12:D117</xm:sqref>
        </x14:conditionalFormatting>
        <x14:conditionalFormatting xmlns:xm="http://schemas.microsoft.com/office/excel/2006/main">
          <x14:cfRule type="cellIs" priority="1" operator="equal" id="{001F0067-0003-4F7B-8FAA-007F009100E6}">
            <xm:f>"c"</xm:f>
            <x14:dxf>
              <font/>
              <fill>
                <patternFill patternType="solid">
                  <fgColor rgb="FFB7E1CD"/>
                  <bgColor rgb="FFB7E1CD"/>
                </patternFill>
              </fill>
              <border>
                <left style="none"/>
                <right style="none"/>
                <top style="none"/>
                <bottom style="none"/>
                <diagonal style="none"/>
              </border>
            </x14:dxf>
          </x14:cfRule>
          <xm:sqref>F66</xm:sqref>
        </x14:conditionalFormatting>
      </x14:conditionalFormattings>
    </ext>
    <ext xmlns:x14="http://schemas.microsoft.com/office/spreadsheetml/2009/9/main" uri="{CCE6A557-97BC-4b89-ADB6-D9C93CAAB3DF}">
      <x14:dataValidations xmlns:xm="http://schemas.microsoft.com/office/excel/2006/main" count="4" disablePrompts="0">
        <x14:dataValidation xr:uid="{0083002F-009B-47D9-A019-00FE00760061}" type="list" allowBlank="1" errorStyle="stop" imeMode="noControl" operator="between" showDropDown="0" showErrorMessage="1" showInputMessage="0">
          <x14:formula1>
            <xm:f>"nt,na,c"</xm:f>
          </x14:formula1>
          <xm:sqref>F54:F55</xm:sqref>
        </x14:dataValidation>
        <x14:dataValidation xr:uid="{00540036-0084-4FE3-B6C4-00D400100070}" type="list" allowBlank="1" errorStyle="stop" imeMode="noControl" operator="between" showDropDown="0" showErrorMessage="1" showInputMessage="0">
          <x14:formula1>
            <xm:f>"nt,na,c,nc"</xm:f>
          </x14:formula1>
          <xm:sqref>F12:F53 F56:F65 F67:F117</xm:sqref>
        </x14:dataValidation>
        <x14:dataValidation xr:uid="{0047000F-004B-4561-AAB0-00A0009D00CC}" type="list" allowBlank="1" errorStyle="stop" imeMode="noControl" operator="between" showDropDown="0" showErrorMessage="0" showInputMessage="0">
          <x14:formula1>
            <xm:f>"d"</xm:f>
          </x14:formula1>
          <xm:sqref>G12:G117</xm:sqref>
        </x14:dataValidation>
        <x14:dataValidation xr:uid="{00F30077-00F1-4F91-96F8-008A008E00DC}" type="list" allowBlank="1" errorStyle="stop" imeMode="noControl" operator="between" showDropDown="0" showErrorMessage="1" showInputMessage="0">
          <x14:formula1>
            <xm:f>"nt,na,c,nc"</xm:f>
          </x14:formula1>
          <xm:sqref>F66</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666666"/>
    <outlinePr applyStyles="0" summaryBelow="0" summaryRight="0" showOutlineSymbols="1"/>
    <pageSetUpPr autoPageBreaks="1" fitToPage="0"/>
  </sheetPr>
  <sheetViews>
    <sheetView showGridLines="0" zoomScale="100" workbookViewId="0">
      <pane xSplit="6" ySplit="11" topLeftCell="G12" activePane="bottomRight" state="frozen"/>
      <selection activeCell="G12" activeCellId="0" sqref="G12"/>
    </sheetView>
  </sheetViews>
  <sheetFormatPr defaultColWidth="14.43" defaultRowHeight="15" customHeight="1"/>
  <cols>
    <col customWidth="1" min="1" max="1" width="9"/>
    <col customWidth="1" min="2" max="2" width="7.29"/>
    <col customWidth="1" min="3" max="3" width="4"/>
    <col customWidth="1" min="4" max="4" width="3.4300000000000002"/>
    <col customWidth="1" min="5" max="5" width="50.859999999999999"/>
    <col customWidth="1" min="6" max="6" width="10.710000000000001"/>
    <col customWidth="1" min="7" max="7" width="5.4299999999999997"/>
    <col customWidth="1" min="8" max="8" width="9"/>
    <col customWidth="1" min="9" max="9" width="14.859999999999999"/>
    <col customWidth="1" min="10" max="10" width="43.57"/>
    <col customWidth="1" min="11" max="11" width="40.859999999999999"/>
    <col customWidth="1" min="12" max="12" width="46.289999999999999"/>
    <col customWidth="1" min="13" max="13" width="4"/>
    <col customWidth="1" min="14" max="14" width="19"/>
    <col customWidth="1" min="15" max="17" width="4.1399999999999997"/>
    <col customWidth="1" min="18" max="18" width="5.1399999999999997"/>
    <col customWidth="1" min="19" max="19" width="16.43"/>
    <col customWidth="1" min="20" max="20" width="15.43"/>
    <col customWidth="1" min="21" max="21" width="18.57"/>
  </cols>
  <sheetData>
    <row r="1" ht="0.75" customHeight="1">
      <c r="A1" s="310"/>
      <c r="B1" s="308"/>
      <c r="C1" s="308"/>
      <c r="D1" s="308"/>
      <c r="E1" s="308"/>
      <c r="F1" s="308"/>
      <c r="G1" s="308"/>
      <c r="H1" s="308"/>
      <c r="I1" s="308"/>
      <c r="J1" s="308"/>
      <c r="K1" s="308"/>
      <c r="L1" s="308"/>
      <c r="M1" s="308"/>
      <c r="N1" s="308"/>
      <c r="O1" s="308"/>
      <c r="P1" s="308"/>
      <c r="Q1" s="308"/>
      <c r="R1" s="308"/>
      <c r="S1" s="308"/>
      <c r="T1" s="308"/>
      <c r="U1" s="308"/>
    </row>
    <row r="2" ht="16.5" customHeight="1">
      <c r="A2" s="310"/>
      <c r="B2" s="311" t="str">
        <f>F4</f>
        <v>#NAME?</v>
      </c>
      <c r="C2" s="312" t="str">
        <f>Echantillon!C17</f>
        <v>Connexion</v>
      </c>
      <c r="D2" s="313"/>
      <c r="E2" s="313"/>
      <c r="F2" s="314"/>
      <c r="G2" s="315"/>
      <c r="H2" s="315"/>
      <c r="I2" s="315"/>
      <c r="J2" s="315"/>
      <c r="K2" s="316"/>
      <c r="L2" s="316"/>
      <c r="M2" s="317"/>
      <c r="N2" s="317"/>
      <c r="O2" s="308"/>
      <c r="P2" s="308"/>
      <c r="Q2" s="308"/>
      <c r="R2" s="308"/>
      <c r="S2" s="308"/>
      <c r="T2" s="308"/>
      <c r="U2" s="308"/>
    </row>
    <row r="3" ht="18.75" customHeight="1">
      <c r="A3" s="310"/>
      <c r="B3" s="311" t="s">
        <v>481</v>
      </c>
      <c r="C3" s="318" t="str">
        <f>Echantillon!D17</f>
        <v>https://connexion-larochelle.test.entrouvert.org/login/?nonce=_0DC01D458CED32F23A64CDA251907A6D&amp;next=/idp/saml2/continue%3Fnonce%3D_0DC01D458CED32F23A64CDA251907A6D</v>
      </c>
      <c r="G3" s="315"/>
      <c r="H3" s="315"/>
      <c r="I3" s="315"/>
      <c r="J3" s="315"/>
      <c r="K3" s="315"/>
      <c r="L3" s="315"/>
      <c r="M3" s="308"/>
      <c r="N3" s="308"/>
      <c r="O3" s="308"/>
      <c r="P3" s="308"/>
      <c r="Q3" s="308"/>
      <c r="R3" s="308"/>
      <c r="S3" s="308"/>
      <c r="T3" s="308"/>
      <c r="U3" s="308"/>
    </row>
    <row r="4" ht="25.199999999999999">
      <c r="A4" s="310"/>
      <c r="B4" s="319" t="s">
        <v>141</v>
      </c>
      <c r="C4" s="320" t="s">
        <v>482</v>
      </c>
      <c r="D4" s="320" t="s">
        <v>144</v>
      </c>
      <c r="E4" s="321" t="s">
        <v>145</v>
      </c>
      <c r="F4" s="321" t="str">
        <f>sheetName()</f>
        <v>#NAME?</v>
      </c>
      <c r="G4" s="320" t="s">
        <v>483</v>
      </c>
      <c r="H4" s="319" t="s">
        <v>82</v>
      </c>
      <c r="I4" s="319" t="s">
        <v>80</v>
      </c>
      <c r="J4" s="319" t="s">
        <v>484</v>
      </c>
      <c r="K4" s="319" t="s">
        <v>485</v>
      </c>
      <c r="L4" s="319" t="s">
        <v>146</v>
      </c>
      <c r="M4" s="322"/>
      <c r="N4" s="323"/>
      <c r="O4" s="324" t="s">
        <v>434</v>
      </c>
      <c r="P4" s="325" t="s">
        <v>435</v>
      </c>
      <c r="Q4" s="325" t="s">
        <v>441</v>
      </c>
      <c r="R4" s="326" t="s">
        <v>437</v>
      </c>
      <c r="S4" s="327" t="s">
        <v>486</v>
      </c>
      <c r="T4" s="328" t="s">
        <v>487</v>
      </c>
      <c r="U4" s="329" t="s">
        <v>154</v>
      </c>
    </row>
    <row r="5" ht="11.25" customHeight="1">
      <c r="A5" s="310"/>
      <c r="B5" s="36"/>
      <c r="C5" s="36"/>
      <c r="D5" s="36"/>
      <c r="E5" s="321" t="s">
        <v>147</v>
      </c>
      <c r="F5" s="321">
        <f>COUNTIF($F$12:$F$117,"c")</f>
        <v>39</v>
      </c>
      <c r="G5" s="36"/>
      <c r="H5" s="36"/>
      <c r="I5" s="36"/>
      <c r="J5" s="36"/>
      <c r="K5" s="36"/>
      <c r="L5" s="36"/>
      <c r="M5" s="308"/>
      <c r="N5" s="330" t="s">
        <v>8</v>
      </c>
      <c r="O5" s="331">
        <f>COUNTIFS($C$12:$C$117,"A",$F$12:$F$117,"c")</f>
        <v>29</v>
      </c>
      <c r="P5" s="331">
        <f>COUNTIFS($C$12:$C$117,"A",$F$12:$F$117,"nc")</f>
        <v>0</v>
      </c>
      <c r="Q5" s="331">
        <f>COUNTIFS($C$12:$C$117,"A",$F$12:$F$117,"na")</f>
        <v>53</v>
      </c>
      <c r="R5" s="331">
        <f>COUNTIFS($C$12:$C$117,"A",$F$12:$F$117,"nt")</f>
        <v>0</v>
      </c>
      <c r="S5" s="332">
        <f t="shared" ref="S5:S7" si="286">O5+P5</f>
        <v>29</v>
      </c>
      <c r="T5" s="333">
        <f t="shared" ref="T5:T7" si="287">IF(S5&gt;0,O5/S5,"-")</f>
        <v>1</v>
      </c>
      <c r="U5" s="334">
        <f>T5</f>
        <v>1</v>
      </c>
    </row>
    <row r="6" ht="11.25" customHeight="1">
      <c r="A6" s="310"/>
      <c r="B6" s="36"/>
      <c r="C6" s="36"/>
      <c r="D6" s="36"/>
      <c r="E6" s="321" t="s">
        <v>148</v>
      </c>
      <c r="F6" s="321">
        <f>COUNTIF(F12:F117,"nc")</f>
        <v>0</v>
      </c>
      <c r="G6" s="36"/>
      <c r="H6" s="36"/>
      <c r="I6" s="36"/>
      <c r="J6" s="36"/>
      <c r="K6" s="36"/>
      <c r="L6" s="36"/>
      <c r="M6" s="308"/>
      <c r="N6" s="330" t="s">
        <v>15</v>
      </c>
      <c r="O6" s="331">
        <f>COUNTIFS($C$12:$C$117,"AA",$F$12:$F$117,"c")</f>
        <v>10</v>
      </c>
      <c r="P6" s="331">
        <f>COUNTIFS($C$12:$C$117,"AA",$F$12:$F$117,"nc")</f>
        <v>0</v>
      </c>
      <c r="Q6" s="331">
        <f>COUNTIFS($C$12:$C$117,"AA",$F$12:$F$117,"na")</f>
        <v>14</v>
      </c>
      <c r="R6" s="331">
        <f>COUNTIFS($C$12:$C$117,"AA",$F$12:$F$117,"nt")</f>
        <v>0</v>
      </c>
      <c r="S6" s="332">
        <f t="shared" si="286"/>
        <v>10</v>
      </c>
      <c r="T6" s="333">
        <f t="shared" si="287"/>
        <v>1</v>
      </c>
      <c r="U6" s="335">
        <f>IF(S6&gt;0,SUM(O5:O6)/SUM(S5:S6),"-")</f>
        <v>1</v>
      </c>
    </row>
    <row r="7" ht="11.25" customHeight="1">
      <c r="A7" s="310"/>
      <c r="B7" s="36"/>
      <c r="C7" s="36"/>
      <c r="D7" s="36"/>
      <c r="E7" s="321" t="s">
        <v>488</v>
      </c>
      <c r="F7" s="321">
        <f>COUNTIF(F12:F117,"na")</f>
        <v>67</v>
      </c>
      <c r="G7" s="36"/>
      <c r="H7" s="36"/>
      <c r="I7" s="36"/>
      <c r="J7" s="36"/>
      <c r="K7" s="36"/>
      <c r="L7" s="36"/>
      <c r="M7" s="308"/>
      <c r="N7" s="330" t="s">
        <v>17</v>
      </c>
      <c r="O7" s="336">
        <f>COUNTIFS($C$12:$C$117,"AAA",$F$12:$F$117,"c")</f>
        <v>0</v>
      </c>
      <c r="P7" s="336">
        <f>COUNTIFS($C$12:$C$117,"AAA",$F$12:$F$117,"nc")</f>
        <v>0</v>
      </c>
      <c r="Q7" s="336">
        <f>COUNTIFS($C$12:$C$117,"AAA",$F$12:$F$117,"na")</f>
        <v>0</v>
      </c>
      <c r="R7" s="336">
        <f>COUNTIFS($C$12:$C$117,"AAA",$F$12:$F$117,"nt")</f>
        <v>0</v>
      </c>
      <c r="S7" s="332">
        <f t="shared" si="286"/>
        <v>0</v>
      </c>
      <c r="T7" s="333" t="str">
        <f t="shared" si="287"/>
        <v>-</v>
      </c>
      <c r="U7" s="334" t="str">
        <f>IF(S7&gt;0,SUM(O5:O7)/SUM(S5:S7),"-")</f>
        <v>-</v>
      </c>
    </row>
    <row r="8" ht="11.25" customHeight="1">
      <c r="A8" s="310"/>
      <c r="B8" s="36"/>
      <c r="C8" s="36"/>
      <c r="D8" s="36"/>
      <c r="E8" s="321" t="s">
        <v>150</v>
      </c>
      <c r="F8" s="321">
        <f>COUNTIF(F12:F117,"nt")</f>
        <v>0</v>
      </c>
      <c r="G8" s="36"/>
      <c r="H8" s="36"/>
      <c r="I8" s="36"/>
      <c r="J8" s="36"/>
      <c r="K8" s="36"/>
      <c r="L8" s="36"/>
      <c r="M8" s="308"/>
      <c r="N8" s="337" t="s">
        <v>489</v>
      </c>
      <c r="O8" s="338">
        <f t="shared" ref="O8:S8" si="288">SUM(O5:O7)</f>
        <v>39</v>
      </c>
      <c r="P8" s="338">
        <f t="shared" si="288"/>
        <v>0</v>
      </c>
      <c r="Q8" s="338">
        <f t="shared" si="288"/>
        <v>67</v>
      </c>
      <c r="R8" s="338">
        <f t="shared" si="288"/>
        <v>0</v>
      </c>
      <c r="S8" s="339">
        <f t="shared" si="288"/>
        <v>39</v>
      </c>
      <c r="T8" s="333"/>
      <c r="U8" s="330"/>
    </row>
    <row r="9" ht="11.25" customHeight="1">
      <c r="A9" s="310"/>
      <c r="B9" s="36"/>
      <c r="C9" s="36"/>
      <c r="D9" s="36"/>
      <c r="E9" s="321" t="s">
        <v>465</v>
      </c>
      <c r="F9" s="340">
        <f>F5/SUM(F5:F6)</f>
        <v>1</v>
      </c>
      <c r="G9" s="36"/>
      <c r="H9" s="36"/>
      <c r="I9" s="36"/>
      <c r="J9" s="36"/>
      <c r="K9" s="36"/>
      <c r="L9" s="36"/>
      <c r="M9" s="308"/>
      <c r="N9" s="308"/>
      <c r="O9" s="308"/>
      <c r="P9" s="308"/>
      <c r="Q9" s="308"/>
      <c r="R9" s="308"/>
      <c r="S9" s="308"/>
      <c r="T9" s="308"/>
      <c r="U9" s="308"/>
    </row>
    <row r="10" ht="11.25" customHeight="1">
      <c r="A10" s="310"/>
      <c r="B10" s="46"/>
      <c r="C10" s="46"/>
      <c r="D10" s="46"/>
      <c r="E10" s="321" t="s">
        <v>466</v>
      </c>
      <c r="F10" s="340">
        <f>F6/SUM(F5:F6)</f>
        <v>0</v>
      </c>
      <c r="G10" s="46"/>
      <c r="H10" s="46"/>
      <c r="I10" s="46"/>
      <c r="J10" s="46"/>
      <c r="K10" s="46"/>
      <c r="L10" s="46"/>
      <c r="M10" s="308"/>
      <c r="N10" s="308"/>
      <c r="O10" s="308"/>
      <c r="P10" s="308"/>
      <c r="Q10" s="308"/>
      <c r="R10" s="308"/>
      <c r="S10" s="308"/>
      <c r="T10" s="308"/>
      <c r="U10" s="308"/>
    </row>
    <row r="11" ht="16.800000000000001">
      <c r="A11" s="310"/>
      <c r="B11" s="260"/>
      <c r="C11" s="260"/>
      <c r="D11" s="260"/>
      <c r="E11" s="341"/>
      <c r="F11" s="260"/>
      <c r="G11" s="260"/>
      <c r="H11" s="342"/>
      <c r="I11" s="342"/>
      <c r="J11" s="342"/>
      <c r="K11" s="342"/>
      <c r="L11" s="342"/>
      <c r="M11" s="308"/>
      <c r="N11" s="308"/>
      <c r="O11" s="308"/>
      <c r="P11" s="308"/>
      <c r="Q11" s="308"/>
      <c r="R11" s="308"/>
      <c r="S11" s="308"/>
      <c r="T11" s="308"/>
      <c r="U11" s="308"/>
    </row>
    <row r="12" ht="62.25" hidden="1" customHeight="1">
      <c r="A12" s="355" t="s">
        <v>440</v>
      </c>
      <c r="B12" s="358" t="str">
        <f>'Résultats'!B13</f>
        <v>1.1</v>
      </c>
      <c r="C12" s="260" t="str">
        <f>'Résultats'!C13</f>
        <v>A</v>
      </c>
      <c r="D12" s="260" t="str">
        <f>'Résultats'!E13</f>
        <v>x</v>
      </c>
      <c r="E12" s="341" t="str">
        <f>'Résultats'!F13</f>
        <v xml:space="preserve">Chaque image porteuse d’information a-t-elle une alternative textuelle ?</v>
      </c>
      <c r="F12" s="345" t="s">
        <v>10</v>
      </c>
      <c r="G12" s="345"/>
      <c r="H12" s="97"/>
      <c r="I12" s="97"/>
      <c r="J12" s="97"/>
      <c r="K12" s="97"/>
      <c r="L12" s="97"/>
      <c r="M12" s="308"/>
      <c r="N12" s="308"/>
      <c r="O12" s="308"/>
      <c r="P12" s="308"/>
      <c r="Q12" s="308"/>
      <c r="R12" s="308"/>
      <c r="S12" s="308"/>
      <c r="T12" s="308"/>
      <c r="U12" s="308"/>
    </row>
    <row r="13" ht="62.25" hidden="1" customHeight="1">
      <c r="A13" s="36"/>
      <c r="B13" s="358" t="str">
        <f>Résultats!B14</f>
        <v>1.2</v>
      </c>
      <c r="C13" s="260" t="str">
        <f>Résultats!C14</f>
        <v>A</v>
      </c>
      <c r="D13" s="260" t="str">
        <f>Résultats!E14</f>
        <v/>
      </c>
      <c r="E13" s="341" t="str">
        <f>Résultats!F14</f>
        <v xml:space="preserve">Chaque image de décoration est-elle correctement ignorée par les technologies d’assistance ?</v>
      </c>
      <c r="F13" s="345" t="s">
        <v>7</v>
      </c>
      <c r="G13" s="345"/>
      <c r="H13" s="97"/>
      <c r="I13" s="97"/>
      <c r="J13" s="97"/>
      <c r="K13" s="97"/>
      <c r="L13" s="97"/>
      <c r="M13" s="308"/>
      <c r="N13" s="308"/>
      <c r="O13" s="308"/>
      <c r="P13" s="308"/>
      <c r="Q13" s="308"/>
      <c r="R13" s="308"/>
      <c r="S13" s="308"/>
      <c r="T13" s="308"/>
      <c r="U13" s="308"/>
    </row>
    <row r="14" ht="62.25" hidden="1" customHeight="1">
      <c r="A14" s="36"/>
      <c r="B14" s="358" t="str">
        <f>Résultats!B15</f>
        <v>1.3</v>
      </c>
      <c r="C14" s="260" t="str">
        <f>Résultats!C15</f>
        <v>A</v>
      </c>
      <c r="D14" s="260" t="str">
        <f>Résultats!E15</f>
        <v/>
      </c>
      <c r="E14" s="341" t="str">
        <f>Résultats!F15</f>
        <v xml:space="preserve">Pour chaque image porteuse d’information ayant une alternative textuelle, cette alternative est-elle pertinente (hors cas particuliers) ?</v>
      </c>
      <c r="F14" s="345" t="s">
        <v>10</v>
      </c>
      <c r="G14" s="345"/>
      <c r="H14" s="97"/>
      <c r="I14" s="97"/>
      <c r="J14" s="97"/>
      <c r="K14" s="97"/>
      <c r="L14" s="97"/>
      <c r="M14" s="308"/>
      <c r="N14" s="308"/>
      <c r="O14" s="308"/>
      <c r="P14" s="308"/>
      <c r="Q14" s="308"/>
      <c r="R14" s="308"/>
      <c r="S14" s="308"/>
      <c r="T14" s="308"/>
      <c r="U14" s="308"/>
    </row>
    <row r="15" ht="62.25" hidden="1" customHeight="1">
      <c r="A15" s="36"/>
      <c r="B15" s="358" t="str">
        <f>Résultats!B16</f>
        <v>1.4</v>
      </c>
      <c r="C15" s="260" t="str">
        <f>Résultats!C16</f>
        <v>A</v>
      </c>
      <c r="D15" s="260" t="str">
        <f>Résultats!E16</f>
        <v/>
      </c>
      <c r="E15" s="341" t="str">
        <f>Résultats!F16</f>
        <v xml:space="preserve">Pour chaque image utilisée comme CAPTCHA ou comme image-test, ayant une alternative textuelle, cette alternative permet-elle d’identifier la nature et la fonction de l’image ?</v>
      </c>
      <c r="F15" s="345" t="s">
        <v>10</v>
      </c>
      <c r="G15" s="345"/>
      <c r="H15" s="97"/>
      <c r="I15" s="97"/>
      <c r="J15" s="97"/>
      <c r="K15" s="97"/>
      <c r="L15" s="97"/>
      <c r="M15" s="308"/>
      <c r="N15" s="308"/>
      <c r="O15" s="308"/>
      <c r="P15" s="308"/>
      <c r="Q15" s="308"/>
      <c r="R15" s="308"/>
      <c r="S15" s="308"/>
      <c r="T15" s="308"/>
      <c r="U15" s="308"/>
    </row>
    <row r="16" ht="62.25" hidden="1" customHeight="1">
      <c r="A16" s="36"/>
      <c r="B16" s="358" t="str">
        <f>Résultats!B17</f>
        <v>1.5</v>
      </c>
      <c r="C16" s="260" t="str">
        <f>Résultats!C17</f>
        <v>A</v>
      </c>
      <c r="D16" s="260" t="str">
        <f>Résultats!E17</f>
        <v/>
      </c>
      <c r="E16" s="341" t="str">
        <f>Résultats!F17</f>
        <v xml:space="preserve">Pour chaque image utilisée comme CAPTCHA, une solution d’accès alternatif au contenu ou à la fonction du CAPTCHA est-elle présente ?</v>
      </c>
      <c r="F16" s="345" t="s">
        <v>10</v>
      </c>
      <c r="G16" s="345"/>
      <c r="H16" s="97"/>
      <c r="I16" s="97"/>
      <c r="J16" s="97"/>
      <c r="K16" s="97"/>
      <c r="L16" s="97"/>
      <c r="M16" s="308"/>
      <c r="N16" s="308"/>
      <c r="O16" s="308"/>
      <c r="P16" s="308"/>
      <c r="Q16" s="308"/>
      <c r="R16" s="308"/>
      <c r="S16" s="308"/>
      <c r="T16" s="308"/>
      <c r="U16" s="308"/>
    </row>
    <row r="17" ht="62.25" hidden="1" customHeight="1">
      <c r="A17" s="36"/>
      <c r="B17" s="358" t="str">
        <f>Résultats!B18</f>
        <v>1.6</v>
      </c>
      <c r="C17" s="260" t="str">
        <f>Résultats!C18</f>
        <v>A</v>
      </c>
      <c r="D17" s="260" t="str">
        <f>Résultats!E18</f>
        <v/>
      </c>
      <c r="E17" s="341" t="str">
        <f>Résultats!F18</f>
        <v xml:space="preserve">Chaque image porteuse d’information a-t-elle, si nécessaire, une description détaillée ?</v>
      </c>
      <c r="F17" s="345" t="s">
        <v>10</v>
      </c>
      <c r="G17" s="345"/>
      <c r="H17" s="97"/>
      <c r="I17" s="97"/>
      <c r="J17" s="97"/>
      <c r="K17" s="97"/>
      <c r="L17" s="97"/>
      <c r="M17" s="308"/>
      <c r="N17" s="308"/>
      <c r="O17" s="308"/>
      <c r="P17" s="308"/>
      <c r="Q17" s="308"/>
      <c r="R17" s="308"/>
      <c r="S17" s="308"/>
      <c r="T17" s="308"/>
      <c r="U17" s="308"/>
    </row>
    <row r="18" ht="62.25" hidden="1" customHeight="1">
      <c r="A18" s="36"/>
      <c r="B18" s="358" t="str">
        <f>Résultats!B19</f>
        <v>1.7</v>
      </c>
      <c r="C18" s="260" t="str">
        <f>Résultats!C19</f>
        <v>A</v>
      </c>
      <c r="D18" s="260" t="str">
        <f>Résultats!E19</f>
        <v/>
      </c>
      <c r="E18" s="341" t="str">
        <f>Résultats!F19</f>
        <v xml:space="preserve">Pour chaque image porteuse d’information ayant une description détaillée, cette description est-elle pertinente ?</v>
      </c>
      <c r="F18" s="345" t="s">
        <v>10</v>
      </c>
      <c r="G18" s="345"/>
      <c r="H18" s="97"/>
      <c r="I18" s="97"/>
      <c r="J18" s="97"/>
      <c r="K18" s="97"/>
      <c r="L18" s="97"/>
      <c r="M18" s="356"/>
      <c r="N18" s="356"/>
      <c r="O18" s="356"/>
      <c r="P18" s="356"/>
      <c r="Q18" s="356"/>
      <c r="R18" s="356"/>
      <c r="S18" s="356"/>
      <c r="T18" s="356"/>
      <c r="U18" s="356"/>
    </row>
    <row r="19" ht="62.25" hidden="1" customHeight="1">
      <c r="A19" s="36"/>
      <c r="B19" s="358" t="str">
        <f>Résultats!B20</f>
        <v>1.8</v>
      </c>
      <c r="C19" s="260" t="str">
        <f>Résultats!C20</f>
        <v>AA</v>
      </c>
      <c r="D19" s="260" t="str">
        <f>Résultats!E20</f>
        <v/>
      </c>
      <c r="E19" s="359" t="str">
        <f>Résultats!F20</f>
        <v xml:space="preserve">Chaque image texte porteuse d’information, en l’absence d’un mécanisme de remplacement, doit si possible être remplacée par du texte stylé. Cette règle est-elle respectée (hors cas particuliers) ?</v>
      </c>
      <c r="F19" s="345" t="s">
        <v>10</v>
      </c>
      <c r="G19" s="345"/>
      <c r="H19" s="97"/>
      <c r="I19" s="97"/>
      <c r="J19" s="97"/>
      <c r="K19" s="97"/>
      <c r="L19" s="97"/>
      <c r="M19" s="322"/>
      <c r="N19" s="322"/>
      <c r="O19" s="322"/>
      <c r="P19" s="322"/>
      <c r="Q19" s="322"/>
      <c r="R19" s="322"/>
      <c r="S19" s="357"/>
      <c r="T19" s="308"/>
      <c r="U19" s="308"/>
    </row>
    <row r="20" ht="62.25" hidden="1" customHeight="1">
      <c r="A20" s="46"/>
      <c r="B20" s="358" t="str">
        <f>Résultats!B21</f>
        <v>1.9</v>
      </c>
      <c r="C20" s="260" t="str">
        <f>Résultats!C21</f>
        <v>A</v>
      </c>
      <c r="D20" s="260" t="str">
        <f>Résultats!E21</f>
        <v/>
      </c>
      <c r="E20" s="341" t="str">
        <f>Résultats!F21</f>
        <v xml:space="preserve">Chaque légende d’image est-elle, si nécessaire, correctement reliée à l’image correspondante ?</v>
      </c>
      <c r="F20" s="345" t="s">
        <v>10</v>
      </c>
      <c r="G20" s="345"/>
      <c r="H20" s="97"/>
      <c r="I20" s="97"/>
      <c r="J20" s="97"/>
      <c r="K20" s="97"/>
      <c r="L20" s="97"/>
      <c r="M20" s="308"/>
      <c r="N20" s="308"/>
      <c r="O20" s="308"/>
      <c r="P20" s="308"/>
      <c r="Q20" s="308"/>
      <c r="R20" s="308"/>
      <c r="S20" s="308"/>
      <c r="T20" s="308"/>
      <c r="U20" s="308"/>
    </row>
    <row r="21" ht="62.25" hidden="1" customHeight="1">
      <c r="A21" s="355" t="s">
        <v>443</v>
      </c>
      <c r="B21" s="358" t="str">
        <f>Résultats!B22</f>
        <v>2.1</v>
      </c>
      <c r="C21" s="260" t="str">
        <f>Résultats!C22</f>
        <v>A</v>
      </c>
      <c r="D21" s="260" t="str">
        <f>Résultats!E22</f>
        <v/>
      </c>
      <c r="E21" s="341" t="str">
        <f>Résultats!F22</f>
        <v xml:space="preserve">Chaque cadre a-t-il un titre de cadre ?</v>
      </c>
      <c r="F21" s="345" t="s">
        <v>10</v>
      </c>
      <c r="G21" s="345"/>
      <c r="H21" s="97"/>
      <c r="I21" s="97"/>
      <c r="J21" s="97"/>
      <c r="K21" s="97"/>
      <c r="L21" s="97"/>
      <c r="M21" s="308"/>
      <c r="N21" s="308"/>
      <c r="O21" s="308"/>
      <c r="P21" s="308"/>
      <c r="Q21" s="308"/>
      <c r="R21" s="308"/>
      <c r="S21" s="308"/>
      <c r="T21" s="308"/>
      <c r="U21" s="308"/>
    </row>
    <row r="22" ht="62.25" hidden="1" customHeight="1">
      <c r="A22" s="46"/>
      <c r="B22" s="358" t="str">
        <f>Résultats!B23</f>
        <v>2.2</v>
      </c>
      <c r="C22" s="260" t="str">
        <f>Résultats!C23</f>
        <v>A</v>
      </c>
      <c r="D22" s="260" t="str">
        <f>Résultats!E23</f>
        <v/>
      </c>
      <c r="E22" s="341" t="str">
        <f>Résultats!F23</f>
        <v xml:space="preserve">Pour chaque cadre ayant un titre de cadre, ce titre de cadre est-il pertinent ?</v>
      </c>
      <c r="F22" s="345" t="s">
        <v>10</v>
      </c>
      <c r="G22" s="345"/>
      <c r="H22" s="97"/>
      <c r="I22" s="97"/>
      <c r="J22" s="97"/>
      <c r="K22" s="97"/>
      <c r="L22" s="97"/>
      <c r="M22" s="308"/>
      <c r="N22" s="308"/>
      <c r="O22" s="308"/>
      <c r="P22" s="308"/>
      <c r="Q22" s="308"/>
      <c r="R22" s="308"/>
      <c r="S22" s="308"/>
      <c r="T22" s="308"/>
      <c r="U22" s="308"/>
    </row>
    <row r="23" ht="62.25" hidden="1" customHeight="1">
      <c r="A23" s="355" t="s">
        <v>444</v>
      </c>
      <c r="B23" s="358" t="str">
        <f>Résultats!B24</f>
        <v>3.1</v>
      </c>
      <c r="C23" s="260" t="str">
        <f>Résultats!C24</f>
        <v>A</v>
      </c>
      <c r="D23" s="260" t="str">
        <f>Résultats!E24</f>
        <v>x</v>
      </c>
      <c r="E23" s="341" t="str">
        <f>Résultats!F24</f>
        <v xml:space="preserve">Dans chaque page web, l’information ne doit pas être donnée uniquement par la couleur. Cette règle est-elle respectée ?</v>
      </c>
      <c r="F23" s="345" t="s">
        <v>10</v>
      </c>
      <c r="G23" s="345"/>
      <c r="H23" s="97"/>
      <c r="I23" s="97"/>
      <c r="J23" s="97"/>
      <c r="K23" s="97"/>
      <c r="L23" s="97"/>
      <c r="M23" s="308"/>
      <c r="N23" s="308"/>
      <c r="O23" s="308"/>
      <c r="P23" s="308"/>
      <c r="Q23" s="308"/>
      <c r="R23" s="308"/>
      <c r="S23" s="308"/>
      <c r="T23" s="308"/>
      <c r="U23" s="308"/>
    </row>
    <row r="24" ht="62.25" hidden="1" customHeight="1">
      <c r="A24" s="36"/>
      <c r="B24" s="358" t="str">
        <f>Résultats!B25</f>
        <v>3.2</v>
      </c>
      <c r="C24" s="260" t="str">
        <f>Résultats!C25</f>
        <v>AA</v>
      </c>
      <c r="D24" s="260" t="str">
        <f>Résultats!E25</f>
        <v/>
      </c>
      <c r="E24" s="341" t="str">
        <f>Résultats!F25</f>
        <v xml:space="preserve">Dans chaque page web, le contraste entre la couleur du texte et la couleur de son arrière-plan est-il suffisamment élevé (hors cas particuliers) ?</v>
      </c>
      <c r="F24" s="345" t="s">
        <v>10</v>
      </c>
      <c r="G24" s="345"/>
      <c r="H24" s="97"/>
      <c r="I24" s="97"/>
      <c r="J24" s="97"/>
      <c r="K24" s="97"/>
      <c r="L24" s="97"/>
      <c r="M24" s="308"/>
      <c r="N24" s="308"/>
      <c r="O24" s="308"/>
      <c r="P24" s="308"/>
      <c r="Q24" s="308"/>
      <c r="R24" s="308"/>
      <c r="S24" s="308"/>
      <c r="T24" s="308"/>
      <c r="U24" s="308"/>
    </row>
    <row r="25" ht="62.25" customHeight="1">
      <c r="A25" s="46"/>
      <c r="B25" s="358" t="str">
        <f>Résultats!B26</f>
        <v>3.3</v>
      </c>
      <c r="C25" s="260" t="str">
        <f>Résultats!C26</f>
        <v>AA</v>
      </c>
      <c r="D25" s="260" t="str">
        <f>Résultats!E26</f>
        <v/>
      </c>
      <c r="E25" s="341" t="str">
        <f>Résultats!F26</f>
        <v xml:space="preserve">Dans chaque page web, les couleurs utilisées dans les composants d’interface ou les éléments graphiques porteurs d’informations sont-elles suffisamment contrastées (hors cas particuliers) ?</v>
      </c>
      <c r="F25" s="345" t="s">
        <v>10</v>
      </c>
      <c r="G25" s="345"/>
      <c r="H25" s="97" t="s">
        <v>474</v>
      </c>
      <c r="I25" s="97" t="s">
        <v>476</v>
      </c>
      <c r="J25" s="97" t="s">
        <v>519</v>
      </c>
      <c r="K25" s="97" t="s">
        <v>520</v>
      </c>
      <c r="L25" s="349" t="s">
        <v>521</v>
      </c>
      <c r="M25" s="308"/>
      <c r="N25" s="308"/>
      <c r="O25" s="308"/>
      <c r="P25" s="308"/>
      <c r="Q25" s="308"/>
      <c r="R25" s="308"/>
      <c r="S25" s="308"/>
      <c r="T25" s="308"/>
      <c r="U25" s="308"/>
    </row>
    <row r="26" ht="62.25" hidden="1" customHeight="1">
      <c r="A26" s="355" t="s">
        <v>445</v>
      </c>
      <c r="B26" s="358" t="str">
        <f>Résultats!B27</f>
        <v>4.1</v>
      </c>
      <c r="C26" s="260" t="str">
        <f>Résultats!C27</f>
        <v>A</v>
      </c>
      <c r="D26" s="260" t="str">
        <f>Résultats!E27</f>
        <v>x</v>
      </c>
      <c r="E26" s="341" t="str">
        <f>Résultats!F27</f>
        <v xml:space="preserve">Chaque média temporel pré-enregistré a-t-il, si nécessaire, une transcription textuelle ou une audiodescription (hors cas particuliers) ?</v>
      </c>
      <c r="F26" s="345" t="s">
        <v>10</v>
      </c>
      <c r="G26" s="345"/>
      <c r="H26" s="97"/>
      <c r="I26" s="97"/>
      <c r="J26" s="97"/>
      <c r="K26" s="97"/>
      <c r="L26" s="97"/>
      <c r="M26" s="308"/>
      <c r="N26" s="308"/>
      <c r="O26" s="308"/>
      <c r="P26" s="308"/>
      <c r="Q26" s="308"/>
      <c r="R26" s="308"/>
      <c r="S26" s="308"/>
      <c r="T26" s="308"/>
      <c r="U26" s="308"/>
    </row>
    <row r="27" ht="62.25" hidden="1" customHeight="1">
      <c r="A27" s="36"/>
      <c r="B27" s="358" t="str">
        <f>Résultats!B28</f>
        <v>4.2</v>
      </c>
      <c r="C27" s="260" t="str">
        <f>Résultats!C28</f>
        <v>A</v>
      </c>
      <c r="D27" s="260" t="str">
        <f>Résultats!E28</f>
        <v/>
      </c>
      <c r="E27" s="341" t="str">
        <f>Résultats!F28</f>
        <v xml:space="preserve">Pour chaque média temporel pré-enregistré ayant une transcription textuelle ou une audiodescription synchronisée, celles-ci sont-elles pertinentes (hors cas particuliers) ?</v>
      </c>
      <c r="F27" s="345" t="s">
        <v>10</v>
      </c>
      <c r="G27" s="345"/>
      <c r="H27" s="97"/>
      <c r="I27" s="97"/>
      <c r="J27" s="97"/>
      <c r="K27" s="97"/>
      <c r="L27" s="97"/>
      <c r="M27" s="308"/>
      <c r="N27" s="308"/>
      <c r="O27" s="308"/>
      <c r="P27" s="308"/>
      <c r="Q27" s="308"/>
      <c r="R27" s="308"/>
      <c r="S27" s="308"/>
      <c r="T27" s="308"/>
      <c r="U27" s="308"/>
    </row>
    <row r="28" ht="62.25" hidden="1" customHeight="1">
      <c r="A28" s="36"/>
      <c r="B28" s="358" t="str">
        <f>Résultats!B29</f>
        <v>4.3</v>
      </c>
      <c r="C28" s="260" t="str">
        <f>Résultats!C29</f>
        <v>A</v>
      </c>
      <c r="D28" s="260" t="str">
        <f>Résultats!E29</f>
        <v/>
      </c>
      <c r="E28" s="341" t="str">
        <f>Résultats!F29</f>
        <v xml:space="preserve">Chaque média temporel synchronisé pré-enregistré a-t-il, si nécessaire, des sous-titres synchronisés (hors cas particuliers) ?</v>
      </c>
      <c r="F28" s="345" t="s">
        <v>10</v>
      </c>
      <c r="G28" s="345"/>
      <c r="H28" s="97"/>
      <c r="I28" s="97"/>
      <c r="J28" s="97"/>
      <c r="K28" s="97"/>
      <c r="L28" s="97"/>
      <c r="M28" s="308"/>
      <c r="N28" s="308"/>
      <c r="O28" s="308"/>
      <c r="P28" s="308"/>
      <c r="Q28" s="308"/>
      <c r="R28" s="308"/>
      <c r="S28" s="308"/>
      <c r="T28" s="308"/>
      <c r="U28" s="308"/>
    </row>
    <row r="29" ht="62.25" hidden="1" customHeight="1">
      <c r="A29" s="36"/>
      <c r="B29" s="358" t="str">
        <f>Résultats!B30</f>
        <v>4.4</v>
      </c>
      <c r="C29" s="260" t="str">
        <f>Résultats!C30</f>
        <v>A</v>
      </c>
      <c r="D29" s="260" t="str">
        <f>Résultats!E30</f>
        <v/>
      </c>
      <c r="E29" s="341" t="str">
        <f>Résultats!F30</f>
        <v xml:space="preserve">Pour chaque média temporel synchronisé pré-enregistré ayant des sous-titres synchronisés, ces sous-titres sont-ils pertinents ?</v>
      </c>
      <c r="F29" s="345" t="s">
        <v>10</v>
      </c>
      <c r="G29" s="345"/>
      <c r="H29" s="97"/>
      <c r="I29" s="97"/>
      <c r="J29" s="97"/>
      <c r="K29" s="97"/>
      <c r="L29" s="97"/>
      <c r="M29" s="308"/>
      <c r="N29" s="308"/>
      <c r="O29" s="308"/>
      <c r="P29" s="308"/>
      <c r="Q29" s="308"/>
      <c r="R29" s="308"/>
      <c r="S29" s="308"/>
      <c r="T29" s="308"/>
      <c r="U29" s="308"/>
    </row>
    <row r="30" ht="62.25" hidden="1" customHeight="1">
      <c r="A30" s="36"/>
      <c r="B30" s="358" t="str">
        <f>Résultats!B31</f>
        <v>4.5</v>
      </c>
      <c r="C30" s="260" t="str">
        <f>Résultats!C31</f>
        <v>AA</v>
      </c>
      <c r="D30" s="260" t="str">
        <f>Résultats!E31</f>
        <v/>
      </c>
      <c r="E30" s="341" t="str">
        <f>Résultats!F31</f>
        <v xml:space="preserve">Chaque média temporel pré-enregistré a-t-il, si nécessaire, une audiodescription synchronisée (hors cas particuliers) ?</v>
      </c>
      <c r="F30" s="345" t="s">
        <v>10</v>
      </c>
      <c r="G30" s="345"/>
      <c r="H30" s="97"/>
      <c r="I30" s="97"/>
      <c r="J30" s="97"/>
      <c r="K30" s="97"/>
      <c r="L30" s="97"/>
      <c r="M30" s="308"/>
      <c r="N30" s="308"/>
      <c r="O30" s="308"/>
      <c r="P30" s="308"/>
      <c r="Q30" s="308"/>
      <c r="R30" s="308"/>
      <c r="S30" s="308"/>
      <c r="T30" s="308"/>
      <c r="U30" s="308"/>
    </row>
    <row r="31" ht="62.25" hidden="1" customHeight="1">
      <c r="A31" s="36"/>
      <c r="B31" s="358" t="str">
        <f>Résultats!B32</f>
        <v>4.6</v>
      </c>
      <c r="C31" s="260" t="str">
        <f>Résultats!C32</f>
        <v>AA</v>
      </c>
      <c r="D31" s="260" t="str">
        <f>Résultats!E32</f>
        <v/>
      </c>
      <c r="E31" s="341" t="str">
        <f>Résultats!F32</f>
        <v xml:space="preserve">Pour chaque média temporel pré-enregistré ayant une audiodescription synchronisée, celle-ci est-elle pertinente ?</v>
      </c>
      <c r="F31" s="345" t="s">
        <v>10</v>
      </c>
      <c r="G31" s="345"/>
      <c r="H31" s="97"/>
      <c r="I31" s="97"/>
      <c r="J31" s="97"/>
      <c r="K31" s="97"/>
      <c r="L31" s="97"/>
      <c r="M31" s="308"/>
      <c r="N31" s="308"/>
      <c r="O31" s="308"/>
      <c r="P31" s="308"/>
      <c r="Q31" s="308"/>
      <c r="R31" s="308"/>
      <c r="S31" s="308"/>
      <c r="T31" s="308"/>
      <c r="U31" s="308"/>
    </row>
    <row r="32" ht="62.25" hidden="1" customHeight="1">
      <c r="A32" s="36"/>
      <c r="B32" s="358" t="str">
        <f>Résultats!B33</f>
        <v>4.7</v>
      </c>
      <c r="C32" s="260" t="str">
        <f>Résultats!C33</f>
        <v>A</v>
      </c>
      <c r="D32" s="260" t="str">
        <f>Résultats!E33</f>
        <v/>
      </c>
      <c r="E32" s="341" t="str">
        <f>Résultats!F33</f>
        <v xml:space="preserve">Chaque média temporel est-il clairement identifiable (hors cas particuliers) ?</v>
      </c>
      <c r="F32" s="345" t="s">
        <v>10</v>
      </c>
      <c r="G32" s="345"/>
      <c r="H32" s="97"/>
      <c r="I32" s="97"/>
      <c r="J32" s="97"/>
      <c r="K32" s="97"/>
      <c r="L32" s="97"/>
      <c r="M32" s="308"/>
      <c r="N32" s="308"/>
      <c r="O32" s="308"/>
      <c r="P32" s="308"/>
      <c r="Q32" s="308"/>
      <c r="R32" s="308"/>
      <c r="S32" s="308"/>
      <c r="T32" s="308"/>
      <c r="U32" s="308"/>
    </row>
    <row r="33" ht="62.25" hidden="1" customHeight="1">
      <c r="A33" s="36"/>
      <c r="B33" s="358" t="str">
        <f>Résultats!B34</f>
        <v>4.8</v>
      </c>
      <c r="C33" s="260" t="str">
        <f>Résultats!C34</f>
        <v>A</v>
      </c>
      <c r="D33" s="260" t="str">
        <f>Résultats!E34</f>
        <v/>
      </c>
      <c r="E33" s="341" t="str">
        <f>Résultats!F34</f>
        <v xml:space="preserve">Chaque média non temporel a-t-il, si nécessaire, une alternative (hors cas particuliers) ?</v>
      </c>
      <c r="F33" s="345" t="s">
        <v>10</v>
      </c>
      <c r="G33" s="345"/>
      <c r="H33" s="97"/>
      <c r="I33" s="97"/>
      <c r="J33" s="97"/>
      <c r="K33" s="97"/>
      <c r="L33" s="97"/>
      <c r="M33" s="308"/>
      <c r="N33" s="308"/>
      <c r="O33" s="308"/>
      <c r="P33" s="308"/>
      <c r="Q33" s="308"/>
      <c r="R33" s="308"/>
      <c r="S33" s="308"/>
      <c r="T33" s="308"/>
      <c r="U33" s="308"/>
    </row>
    <row r="34" ht="62.25" hidden="1" customHeight="1">
      <c r="A34" s="36"/>
      <c r="B34" s="358" t="str">
        <f>Résultats!B35</f>
        <v>4.9</v>
      </c>
      <c r="C34" s="260" t="str">
        <f>Résultats!C35</f>
        <v>A</v>
      </c>
      <c r="D34" s="260" t="str">
        <f>Résultats!E35</f>
        <v/>
      </c>
      <c r="E34" s="341" t="str">
        <f>Résultats!F35</f>
        <v xml:space="preserve">Pour chaque média non temporel ayant une alternative, cette alternative est-elle pertinente ?</v>
      </c>
      <c r="F34" s="345" t="s">
        <v>10</v>
      </c>
      <c r="G34" s="345"/>
      <c r="H34" s="97"/>
      <c r="I34" s="97"/>
      <c r="J34" s="97"/>
      <c r="K34" s="97"/>
      <c r="L34" s="97"/>
      <c r="M34" s="308"/>
      <c r="N34" s="308"/>
      <c r="O34" s="308"/>
      <c r="P34" s="308"/>
      <c r="Q34" s="308"/>
      <c r="R34" s="308"/>
      <c r="S34" s="308"/>
      <c r="T34" s="308"/>
      <c r="U34" s="308"/>
    </row>
    <row r="35" ht="62.25" hidden="1" customHeight="1">
      <c r="A35" s="36"/>
      <c r="B35" s="358" t="str">
        <f>Résultats!B36</f>
        <v>4.10</v>
      </c>
      <c r="C35" s="260" t="str">
        <f>Résultats!C36</f>
        <v>A</v>
      </c>
      <c r="D35" s="260" t="str">
        <f>Résultats!E36</f>
        <v>x</v>
      </c>
      <c r="E35" s="341" t="str">
        <f>Résultats!F36</f>
        <v xml:space="preserve">Chaque son déclenché automatiquement est-il contrôlable par l’utilisateur ?</v>
      </c>
      <c r="F35" s="345" t="s">
        <v>10</v>
      </c>
      <c r="G35" s="345"/>
      <c r="H35" s="97"/>
      <c r="I35" s="97"/>
      <c r="J35" s="97"/>
      <c r="K35" s="97"/>
      <c r="L35" s="97"/>
      <c r="M35" s="308"/>
      <c r="N35" s="308"/>
      <c r="O35" s="308"/>
      <c r="P35" s="308"/>
      <c r="Q35" s="308"/>
      <c r="R35" s="308"/>
      <c r="S35" s="308"/>
      <c r="T35" s="308"/>
      <c r="U35" s="308"/>
    </row>
    <row r="36" ht="62.25" hidden="1" customHeight="1">
      <c r="A36" s="36"/>
      <c r="B36" s="358" t="str">
        <f>Résultats!B37</f>
        <v>4.11</v>
      </c>
      <c r="C36" s="260" t="str">
        <f>Résultats!C37</f>
        <v>A</v>
      </c>
      <c r="D36" s="260" t="str">
        <f>Résultats!E37</f>
        <v/>
      </c>
      <c r="E36" s="341" t="str">
        <f>Résultats!F37</f>
        <v xml:space="preserve">La consultation de chaque média temporel est-elle, si nécessaire, contrôlable par le clavier et tout dispositif de pointage ?</v>
      </c>
      <c r="F36" s="345" t="s">
        <v>10</v>
      </c>
      <c r="G36" s="345"/>
      <c r="H36" s="97"/>
      <c r="I36" s="97"/>
      <c r="J36" s="97"/>
      <c r="K36" s="97"/>
      <c r="L36" s="97"/>
      <c r="M36" s="308"/>
      <c r="N36" s="308"/>
      <c r="O36" s="308"/>
      <c r="P36" s="308"/>
      <c r="Q36" s="308"/>
      <c r="R36" s="308"/>
      <c r="S36" s="308"/>
      <c r="T36" s="308"/>
      <c r="U36" s="308"/>
    </row>
    <row r="37" ht="62.25" hidden="1" customHeight="1">
      <c r="A37" s="36"/>
      <c r="B37" s="358" t="str">
        <f>Résultats!B38</f>
        <v>4.12</v>
      </c>
      <c r="C37" s="260" t="str">
        <f>Résultats!C38</f>
        <v>A</v>
      </c>
      <c r="D37" s="260" t="str">
        <f>Résultats!E38</f>
        <v/>
      </c>
      <c r="E37" s="341" t="str">
        <f>Résultats!F38</f>
        <v xml:space="preserve">La consultation de chaque média non temporel est-elle contrôlable par le clavier et tout dispositif de pointage ?</v>
      </c>
      <c r="F37" s="345" t="s">
        <v>10</v>
      </c>
      <c r="G37" s="345"/>
      <c r="H37" s="97"/>
      <c r="I37" s="97"/>
      <c r="J37" s="97"/>
      <c r="K37" s="97"/>
      <c r="L37" s="97"/>
      <c r="M37" s="308"/>
      <c r="N37" s="308"/>
      <c r="O37" s="308"/>
      <c r="P37" s="308"/>
      <c r="Q37" s="308"/>
      <c r="R37" s="308"/>
      <c r="S37" s="308"/>
      <c r="T37" s="308"/>
      <c r="U37" s="308"/>
    </row>
    <row r="38" ht="62.25" hidden="1" customHeight="1">
      <c r="A38" s="46"/>
      <c r="B38" s="358" t="str">
        <f>Résultats!B39</f>
        <v>4.13</v>
      </c>
      <c r="C38" s="260" t="str">
        <f>Résultats!C39</f>
        <v>A</v>
      </c>
      <c r="D38" s="260" t="str">
        <f>Résultats!E39</f>
        <v/>
      </c>
      <c r="E38" s="341" t="str">
        <f>Résultats!F39</f>
        <v xml:space="preserve">Chaque média temporel et non temporel est-il compatible avec les technologies d’assistance (hors cas particuliers) ?</v>
      </c>
      <c r="F38" s="345" t="s">
        <v>10</v>
      </c>
      <c r="G38" s="345"/>
      <c r="H38" s="97"/>
      <c r="I38" s="97"/>
      <c r="J38" s="97"/>
      <c r="K38" s="97"/>
      <c r="L38" s="97"/>
      <c r="M38" s="308"/>
      <c r="N38" s="308"/>
      <c r="O38" s="308"/>
      <c r="P38" s="308"/>
      <c r="Q38" s="308"/>
      <c r="R38" s="308"/>
      <c r="S38" s="308"/>
      <c r="T38" s="308"/>
      <c r="U38" s="308"/>
    </row>
    <row r="39" ht="62.25" hidden="1" customHeight="1">
      <c r="A39" s="355" t="s">
        <v>450</v>
      </c>
      <c r="B39" s="358" t="str">
        <f>Résultats!B40</f>
        <v>5.1</v>
      </c>
      <c r="C39" s="260" t="str">
        <f>Résultats!C40</f>
        <v>A</v>
      </c>
      <c r="D39" s="260" t="str">
        <f>Résultats!E40</f>
        <v/>
      </c>
      <c r="E39" s="341" t="str">
        <f>Résultats!F40</f>
        <v xml:space="preserve">Chaque tableau de données complexe a-t-il un résumé ?</v>
      </c>
      <c r="F39" s="345" t="s">
        <v>10</v>
      </c>
      <c r="G39" s="345"/>
      <c r="H39" s="97"/>
      <c r="I39" s="97"/>
      <c r="J39" s="97"/>
      <c r="K39" s="97"/>
      <c r="L39" s="97"/>
      <c r="M39" s="308"/>
      <c r="N39" s="308"/>
      <c r="O39" s="308"/>
      <c r="P39" s="308"/>
      <c r="Q39" s="308"/>
      <c r="R39" s="308"/>
      <c r="S39" s="308"/>
      <c r="T39" s="308"/>
      <c r="U39" s="308"/>
    </row>
    <row r="40" ht="62.25" hidden="1" customHeight="1">
      <c r="A40" s="36"/>
      <c r="B40" s="358" t="str">
        <f>Résultats!B41</f>
        <v>5.2</v>
      </c>
      <c r="C40" s="260" t="str">
        <f>Résultats!C41</f>
        <v>A</v>
      </c>
      <c r="D40" s="260" t="str">
        <f>Résultats!E41</f>
        <v/>
      </c>
      <c r="E40" s="341" t="str">
        <f>Résultats!F41</f>
        <v xml:space="preserve">Pour chaque tableau de données complexe ayant un résumé, celui-ci est-il pertinent ?</v>
      </c>
      <c r="F40" s="345" t="s">
        <v>10</v>
      </c>
      <c r="G40" s="345"/>
      <c r="H40" s="97"/>
      <c r="I40" s="97"/>
      <c r="J40" s="97"/>
      <c r="K40" s="97"/>
      <c r="L40" s="97"/>
      <c r="M40" s="308"/>
      <c r="N40" s="308"/>
      <c r="O40" s="308"/>
      <c r="P40" s="308"/>
      <c r="Q40" s="308"/>
      <c r="R40" s="308"/>
      <c r="S40" s="308"/>
      <c r="T40" s="308"/>
      <c r="U40" s="308"/>
    </row>
    <row r="41" ht="62.25" hidden="1" customHeight="1">
      <c r="A41" s="36"/>
      <c r="B41" s="358" t="str">
        <f>Résultats!B42</f>
        <v>5.3</v>
      </c>
      <c r="C41" s="260" t="str">
        <f>Résultats!C42</f>
        <v>A</v>
      </c>
      <c r="D41" s="260" t="str">
        <f>Résultats!E42</f>
        <v>x</v>
      </c>
      <c r="E41" s="341" t="str">
        <f>Résultats!F42</f>
        <v xml:space="preserve">Pour chaque tableau de mise en forme, le contenu linéarisé reste-t-il compréhensible ?</v>
      </c>
      <c r="F41" s="345" t="s">
        <v>10</v>
      </c>
      <c r="G41" s="345"/>
      <c r="H41" s="97"/>
      <c r="I41" s="97"/>
      <c r="J41" s="97"/>
      <c r="K41" s="97"/>
      <c r="L41" s="97"/>
      <c r="M41" s="308"/>
      <c r="N41" s="308"/>
      <c r="O41" s="308"/>
      <c r="P41" s="308"/>
      <c r="Q41" s="308"/>
      <c r="R41" s="308"/>
      <c r="S41" s="308"/>
      <c r="T41" s="308"/>
      <c r="U41" s="308"/>
    </row>
    <row r="42" ht="62.25" hidden="1" customHeight="1">
      <c r="A42" s="36"/>
      <c r="B42" s="358" t="str">
        <f>Résultats!B43</f>
        <v>5.4</v>
      </c>
      <c r="C42" s="260" t="str">
        <f>Résultats!C43</f>
        <v>A</v>
      </c>
      <c r="D42" s="260" t="str">
        <f>Résultats!E43</f>
        <v/>
      </c>
      <c r="E42" s="341" t="str">
        <f>Résultats!F43</f>
        <v xml:space="preserve">Pour chaque tableau de données ayant un titre, le titre est-il correctement associé au tableau de données ?</v>
      </c>
      <c r="F42" s="345" t="s">
        <v>10</v>
      </c>
      <c r="G42" s="345"/>
      <c r="H42" s="97"/>
      <c r="I42" s="97"/>
      <c r="J42" s="97"/>
      <c r="K42" s="97"/>
      <c r="L42" s="97"/>
      <c r="M42" s="308"/>
      <c r="N42" s="308"/>
      <c r="O42" s="308"/>
      <c r="P42" s="308"/>
      <c r="Q42" s="308"/>
      <c r="R42" s="308"/>
      <c r="S42" s="308"/>
      <c r="T42" s="308"/>
      <c r="U42" s="308"/>
    </row>
    <row r="43" ht="62.25" hidden="1" customHeight="1">
      <c r="A43" s="36"/>
      <c r="B43" s="358" t="str">
        <f>Résultats!B44</f>
        <v>5.5</v>
      </c>
      <c r="C43" s="260" t="str">
        <f>Résultats!C44</f>
        <v>A</v>
      </c>
      <c r="D43" s="260" t="str">
        <f>Résultats!E44</f>
        <v/>
      </c>
      <c r="E43" s="341" t="str">
        <f>Résultats!F44</f>
        <v xml:space="preserve">Pour chaque tableau de données ayant un titre, celui-ci est-il pertinent ?</v>
      </c>
      <c r="F43" s="345" t="s">
        <v>10</v>
      </c>
      <c r="G43" s="345"/>
      <c r="H43" s="97"/>
      <c r="I43" s="97"/>
      <c r="J43" s="97"/>
      <c r="K43" s="97"/>
      <c r="L43" s="97"/>
      <c r="M43" s="308"/>
      <c r="N43" s="308"/>
      <c r="O43" s="308"/>
      <c r="P43" s="308"/>
      <c r="Q43" s="308"/>
      <c r="R43" s="308"/>
      <c r="S43" s="308"/>
      <c r="T43" s="308"/>
      <c r="U43" s="308"/>
    </row>
    <row r="44" ht="62.25" hidden="1" customHeight="1">
      <c r="A44" s="36"/>
      <c r="B44" s="358" t="str">
        <f>Résultats!B45</f>
        <v>5.6</v>
      </c>
      <c r="C44" s="260" t="str">
        <f>Résultats!C45</f>
        <v>A</v>
      </c>
      <c r="D44" s="260" t="str">
        <f>Résultats!E45</f>
        <v/>
      </c>
      <c r="E44" s="341" t="str">
        <f>Résultats!F45</f>
        <v xml:space="preserve">Pour chaque tableau de données, chaque en-tête de colonne et chaque en-tête de ligne sont-ils correctement déclarés ?</v>
      </c>
      <c r="F44" s="345" t="s">
        <v>10</v>
      </c>
      <c r="G44" s="345"/>
      <c r="H44" s="97"/>
      <c r="I44" s="97"/>
      <c r="J44" s="97"/>
      <c r="K44" s="97"/>
      <c r="L44" s="97"/>
      <c r="M44" s="308"/>
      <c r="N44" s="308"/>
      <c r="O44" s="308"/>
      <c r="P44" s="308"/>
      <c r="Q44" s="308"/>
      <c r="R44" s="308"/>
      <c r="S44" s="308"/>
      <c r="T44" s="308"/>
      <c r="U44" s="308"/>
    </row>
    <row r="45" ht="62.25" hidden="1" customHeight="1">
      <c r="A45" s="36"/>
      <c r="B45" s="358" t="str">
        <f>Résultats!B46</f>
        <v>5.7</v>
      </c>
      <c r="C45" s="260" t="str">
        <f>Résultats!C46</f>
        <v>A</v>
      </c>
      <c r="D45" s="260" t="str">
        <f>Résultats!E46</f>
        <v>x</v>
      </c>
      <c r="E45" s="341" t="str">
        <f>Résultats!F46</f>
        <v xml:space="preserve">Pour chaque tableau de données, la technique appropriée permettant d’associer chaque cellule avec ses en-têtes est-elle utilisée (hors cas particuliers) ?</v>
      </c>
      <c r="F45" s="345" t="s">
        <v>10</v>
      </c>
      <c r="G45" s="345"/>
      <c r="H45" s="97"/>
      <c r="I45" s="97"/>
      <c r="J45" s="97"/>
      <c r="K45" s="97"/>
      <c r="L45" s="97"/>
      <c r="M45" s="308"/>
      <c r="N45" s="308"/>
      <c r="O45" s="308"/>
      <c r="P45" s="308"/>
      <c r="Q45" s="308"/>
      <c r="R45" s="308"/>
      <c r="S45" s="308"/>
      <c r="T45" s="308"/>
      <c r="U45" s="308"/>
    </row>
    <row r="46" ht="62.25" hidden="1" customHeight="1">
      <c r="A46" s="46"/>
      <c r="B46" s="358" t="str">
        <f>Résultats!B47</f>
        <v>5.8</v>
      </c>
      <c r="C46" s="260" t="str">
        <f>Résultats!C47</f>
        <v>A</v>
      </c>
      <c r="D46" s="260" t="str">
        <f>Résultats!E47</f>
        <v/>
      </c>
      <c r="E46" s="341" t="str">
        <f>Résultats!F47</f>
        <v xml:space="preserve">Chaque tableau de mise en forme ne doit pas utiliser d’éléments propres aux tableaux de données. Cette règle est-elle respectée ?</v>
      </c>
      <c r="F46" s="345" t="s">
        <v>10</v>
      </c>
      <c r="G46" s="345"/>
      <c r="H46" s="97"/>
      <c r="I46" s="97"/>
      <c r="J46" s="97"/>
      <c r="K46" s="97"/>
      <c r="L46" s="97"/>
      <c r="M46" s="308"/>
      <c r="N46" s="308"/>
      <c r="O46" s="308"/>
      <c r="P46" s="308"/>
      <c r="Q46" s="308"/>
      <c r="R46" s="308"/>
      <c r="S46" s="308"/>
      <c r="T46" s="308"/>
      <c r="U46" s="308"/>
    </row>
    <row r="47" ht="62.25" hidden="1" customHeight="1">
      <c r="A47" s="355" t="s">
        <v>451</v>
      </c>
      <c r="B47" s="358" t="str">
        <f>Résultats!B48</f>
        <v>6.1</v>
      </c>
      <c r="C47" s="260" t="str">
        <f>Résultats!C48</f>
        <v>A</v>
      </c>
      <c r="D47" s="260" t="str">
        <f>Résultats!E48</f>
        <v>x</v>
      </c>
      <c r="E47" s="341" t="str">
        <f>Résultats!F48</f>
        <v xml:space="preserve">Chaque lien est-il explicite (hors cas particuliers) ?</v>
      </c>
      <c r="F47" s="345" t="s">
        <v>7</v>
      </c>
      <c r="G47" s="345"/>
      <c r="H47" s="97"/>
      <c r="I47" s="97"/>
      <c r="J47" s="97"/>
      <c r="K47" s="97"/>
      <c r="L47" s="97"/>
      <c r="M47" s="308"/>
      <c r="N47" s="308"/>
      <c r="O47" s="308"/>
      <c r="P47" s="308"/>
      <c r="Q47" s="308"/>
      <c r="R47" s="308"/>
      <c r="S47" s="308"/>
      <c r="T47" s="308"/>
      <c r="U47" s="308"/>
    </row>
    <row r="48" ht="62.25" hidden="1" customHeight="1">
      <c r="A48" s="46"/>
      <c r="B48" s="358" t="str">
        <f>Résultats!B49</f>
        <v>6.2</v>
      </c>
      <c r="C48" s="260" t="str">
        <f>Résultats!C49</f>
        <v>A</v>
      </c>
      <c r="D48" s="260" t="str">
        <f>Résultats!E49</f>
        <v>x</v>
      </c>
      <c r="E48" s="341" t="str">
        <f>Résultats!F49</f>
        <v xml:space="preserve">Dans chaque page web, chaque lien a-t-il un intitulé ?</v>
      </c>
      <c r="F48" s="345" t="s">
        <v>10</v>
      </c>
      <c r="G48" s="345"/>
      <c r="H48" s="97"/>
      <c r="I48" s="97"/>
      <c r="J48" s="97"/>
      <c r="K48" s="97"/>
      <c r="L48" s="97"/>
      <c r="M48" s="308"/>
      <c r="N48" s="308"/>
      <c r="O48" s="308"/>
      <c r="P48" s="308"/>
      <c r="Q48" s="308"/>
      <c r="R48" s="308"/>
      <c r="S48" s="308"/>
      <c r="T48" s="308"/>
      <c r="U48" s="308"/>
    </row>
    <row r="49" ht="62.25" hidden="1" customHeight="1">
      <c r="A49" s="355" t="s">
        <v>452</v>
      </c>
      <c r="B49" s="358" t="str">
        <f>Résultats!B50</f>
        <v>7.1</v>
      </c>
      <c r="C49" s="260" t="str">
        <f>Résultats!C50</f>
        <v>A</v>
      </c>
      <c r="D49" s="260" t="str">
        <f>Résultats!E50</f>
        <v>x</v>
      </c>
      <c r="E49" s="341" t="str">
        <f>Résultats!F50</f>
        <v xml:space="preserve">Chaque script est-il, si nécessaire, compatible avec les technologies d’assistance ?</v>
      </c>
      <c r="F49" s="345" t="s">
        <v>10</v>
      </c>
      <c r="G49" s="345"/>
      <c r="H49" s="97"/>
      <c r="I49" s="97"/>
      <c r="J49" s="97"/>
      <c r="K49" s="97"/>
      <c r="L49" s="97"/>
      <c r="M49" s="308"/>
      <c r="N49" s="308"/>
      <c r="O49" s="308"/>
      <c r="P49" s="308"/>
      <c r="Q49" s="308"/>
      <c r="R49" s="308"/>
      <c r="S49" s="308"/>
      <c r="T49" s="308"/>
      <c r="U49" s="308"/>
    </row>
    <row r="50" ht="62.25" hidden="1" customHeight="1">
      <c r="A50" s="36"/>
      <c r="B50" s="358" t="str">
        <f>Résultats!B51</f>
        <v>7.2</v>
      </c>
      <c r="C50" s="260" t="str">
        <f>Résultats!C51</f>
        <v>A</v>
      </c>
      <c r="D50" s="260" t="str">
        <f>Résultats!E51</f>
        <v/>
      </c>
      <c r="E50" s="341" t="str">
        <f>Résultats!F51</f>
        <v xml:space="preserve">Pour chaque script ayant une alternative, cette alternative est-elle pertinente ?</v>
      </c>
      <c r="F50" s="345" t="s">
        <v>10</v>
      </c>
      <c r="G50" s="345"/>
      <c r="H50" s="97"/>
      <c r="I50" s="97"/>
      <c r="J50" s="97"/>
      <c r="K50" s="97"/>
      <c r="L50" s="97"/>
      <c r="M50" s="308"/>
      <c r="N50" s="308"/>
      <c r="O50" s="308"/>
      <c r="P50" s="308"/>
      <c r="Q50" s="308"/>
      <c r="R50" s="308"/>
      <c r="S50" s="308"/>
      <c r="T50" s="308"/>
      <c r="U50" s="308"/>
    </row>
    <row r="51" ht="62.25" hidden="1" customHeight="1">
      <c r="A51" s="36"/>
      <c r="B51" s="358" t="str">
        <f>Résultats!B52</f>
        <v>7.3</v>
      </c>
      <c r="C51" s="260" t="str">
        <f>Résultats!C52</f>
        <v>A</v>
      </c>
      <c r="D51" s="260" t="str">
        <f>Résultats!E52</f>
        <v>x</v>
      </c>
      <c r="E51" s="341" t="str">
        <f>Résultats!F52</f>
        <v xml:space="preserve">Chaque script est-il contrôlable par le clavier et par tout dispositif de pointage (hors cas particuliers) ?</v>
      </c>
      <c r="F51" s="345" t="s">
        <v>7</v>
      </c>
      <c r="G51" s="345"/>
      <c r="H51" s="97"/>
      <c r="I51" s="97"/>
      <c r="J51" s="97"/>
      <c r="K51" s="97"/>
      <c r="L51" s="97"/>
      <c r="M51" s="308"/>
      <c r="N51" s="308"/>
      <c r="O51" s="308"/>
      <c r="P51" s="308"/>
      <c r="Q51" s="308"/>
      <c r="R51" s="308"/>
      <c r="S51" s="308"/>
      <c r="T51" s="308"/>
      <c r="U51" s="308"/>
    </row>
    <row r="52" ht="62.25" hidden="1" customHeight="1">
      <c r="A52" s="36"/>
      <c r="B52" s="358" t="str">
        <f>Résultats!B53</f>
        <v>7.4</v>
      </c>
      <c r="C52" s="260" t="str">
        <f>Résultats!C53</f>
        <v>A</v>
      </c>
      <c r="D52" s="260" t="str">
        <f>Résultats!E53</f>
        <v/>
      </c>
      <c r="E52" s="341" t="str">
        <f>Résultats!F53</f>
        <v xml:space="preserve">Pour chaque script qui initie un changement de contexte, l’utilisateur est-il averti ou en a-t-il le contrôle ?</v>
      </c>
      <c r="F52" s="345" t="s">
        <v>7</v>
      </c>
      <c r="G52" s="345"/>
      <c r="H52" s="97"/>
      <c r="I52" s="97"/>
      <c r="J52" s="97"/>
      <c r="K52" s="97"/>
      <c r="L52" s="97"/>
      <c r="M52" s="308"/>
      <c r="N52" s="308"/>
      <c r="O52" s="308"/>
      <c r="P52" s="308"/>
      <c r="Q52" s="308"/>
      <c r="R52" s="308"/>
      <c r="S52" s="308"/>
      <c r="T52" s="308"/>
      <c r="U52" s="308"/>
    </row>
    <row r="53" ht="62.25" hidden="1" customHeight="1">
      <c r="A53" s="46"/>
      <c r="B53" s="358" t="str">
        <f>Résultats!B54</f>
        <v>7.5</v>
      </c>
      <c r="C53" s="260" t="str">
        <f>Résultats!C54</f>
        <v>AA</v>
      </c>
      <c r="D53" s="260" t="str">
        <f>Résultats!E54</f>
        <v/>
      </c>
      <c r="E53" s="341" t="str">
        <f>Résultats!F54</f>
        <v xml:space="preserve">Dans chaque page web, les messages de statut sont-ils correctement restitués par les technologies d’assistance ?</v>
      </c>
      <c r="F53" s="345" t="s">
        <v>7</v>
      </c>
      <c r="G53" s="345"/>
      <c r="H53" s="97"/>
      <c r="I53" s="97"/>
      <c r="J53" s="97"/>
      <c r="K53" s="97"/>
      <c r="L53" s="97"/>
      <c r="M53" s="308"/>
      <c r="N53" s="308"/>
      <c r="O53" s="308"/>
      <c r="P53" s="308"/>
      <c r="Q53" s="308"/>
      <c r="R53" s="308"/>
      <c r="S53" s="308"/>
      <c r="T53" s="308"/>
      <c r="U53" s="308"/>
    </row>
    <row r="54" ht="62.25" hidden="1" customHeight="1">
      <c r="A54" s="355" t="s">
        <v>453</v>
      </c>
      <c r="B54" s="358" t="str">
        <f>Résultats!B55</f>
        <v>8.1</v>
      </c>
      <c r="C54" s="260" t="str">
        <f>Résultats!C55</f>
        <v>A</v>
      </c>
      <c r="D54" s="260" t="str">
        <f>Résultats!E55</f>
        <v/>
      </c>
      <c r="E54" s="341" t="str">
        <f>Résultats!F55</f>
        <v xml:space="preserve">Chaque page web est-elle définie par un type de document ?</v>
      </c>
      <c r="F54" s="345" t="s">
        <v>7</v>
      </c>
      <c r="G54" s="345"/>
      <c r="H54" s="97"/>
      <c r="I54" s="97"/>
      <c r="J54" s="97"/>
      <c r="K54" s="97"/>
      <c r="L54" s="352" t="s">
        <v>500</v>
      </c>
      <c r="M54" s="308"/>
      <c r="N54" s="308"/>
      <c r="O54" s="308"/>
      <c r="P54" s="308"/>
      <c r="Q54" s="308"/>
      <c r="R54" s="308"/>
      <c r="S54" s="308"/>
      <c r="T54" s="308"/>
      <c r="U54" s="308"/>
    </row>
    <row r="55" ht="62.25" hidden="1" customHeight="1">
      <c r="A55" s="36"/>
      <c r="B55" s="358" t="str">
        <f>Résultats!B56</f>
        <v>8.2</v>
      </c>
      <c r="C55" s="260" t="str">
        <f>Résultats!C56</f>
        <v>A</v>
      </c>
      <c r="D55" s="260" t="str">
        <f>Résultats!E56</f>
        <v/>
      </c>
      <c r="E55" s="341" t="str">
        <f>Résultats!F56</f>
        <v xml:space="preserve">Pour chaque page web, le code source généré est-il valide selon le type de document spécifié ?</v>
      </c>
      <c r="F55" s="345" t="s">
        <v>10</v>
      </c>
      <c r="G55" s="345"/>
      <c r="H55" s="97"/>
      <c r="I55" s="97"/>
      <c r="J55" s="97"/>
      <c r="K55" s="97"/>
      <c r="L55" s="352" t="s">
        <v>500</v>
      </c>
      <c r="M55" s="308"/>
      <c r="N55" s="308"/>
      <c r="O55" s="308"/>
      <c r="P55" s="308"/>
      <c r="Q55" s="308"/>
      <c r="R55" s="308"/>
      <c r="S55" s="308"/>
      <c r="T55" s="308"/>
      <c r="U55" s="308"/>
    </row>
    <row r="56" ht="62.25" hidden="1" customHeight="1">
      <c r="A56" s="36"/>
      <c r="B56" s="358" t="str">
        <f>Résultats!B57</f>
        <v>8.3</v>
      </c>
      <c r="C56" s="260" t="str">
        <f>Résultats!C57</f>
        <v>A</v>
      </c>
      <c r="D56" s="260" t="str">
        <f>Résultats!E57</f>
        <v>x</v>
      </c>
      <c r="E56" s="341" t="str">
        <f>Résultats!F57</f>
        <v xml:space="preserve">Dans chaque page web, la langue par défaut est-elle présente ?</v>
      </c>
      <c r="F56" s="345" t="s">
        <v>7</v>
      </c>
      <c r="G56" s="345"/>
      <c r="H56" s="97"/>
      <c r="I56" s="97"/>
      <c r="J56" s="97"/>
      <c r="K56" s="97"/>
      <c r="L56" s="97"/>
      <c r="M56" s="308"/>
      <c r="N56" s="308"/>
      <c r="O56" s="308"/>
      <c r="P56" s="308"/>
      <c r="Q56" s="308"/>
      <c r="R56" s="308"/>
      <c r="S56" s="308"/>
      <c r="T56" s="308"/>
      <c r="U56" s="308"/>
    </row>
    <row r="57" ht="62.25" hidden="1" customHeight="1">
      <c r="A57" s="36"/>
      <c r="B57" s="358" t="str">
        <f>Résultats!B58</f>
        <v>8.4</v>
      </c>
      <c r="C57" s="260" t="str">
        <f>Résultats!C58</f>
        <v>A</v>
      </c>
      <c r="D57" s="260" t="str">
        <f>Résultats!E58</f>
        <v>x</v>
      </c>
      <c r="E57" s="341" t="str">
        <f>Résultats!F58</f>
        <v xml:space="preserve">Pour chaque page web ayant une langue par défaut, le code de langue est-il pertinent ?</v>
      </c>
      <c r="F57" s="345" t="s">
        <v>7</v>
      </c>
      <c r="G57" s="345"/>
      <c r="H57" s="97"/>
      <c r="I57" s="97"/>
      <c r="J57" s="97"/>
      <c r="K57" s="97"/>
      <c r="L57" s="97"/>
      <c r="M57" s="308"/>
      <c r="N57" s="308"/>
      <c r="O57" s="308"/>
      <c r="P57" s="308"/>
      <c r="Q57" s="308"/>
      <c r="R57" s="308"/>
      <c r="S57" s="308"/>
      <c r="T57" s="308"/>
      <c r="U57" s="308"/>
    </row>
    <row r="58" ht="62.25" hidden="1" customHeight="1">
      <c r="A58" s="36"/>
      <c r="B58" s="259" t="str">
        <f>Résultats!B59</f>
        <v>8.5</v>
      </c>
      <c r="C58" s="260" t="str">
        <f>Résultats!C59</f>
        <v>A</v>
      </c>
      <c r="D58" s="260" t="str">
        <f>Résultats!E59</f>
        <v>x</v>
      </c>
      <c r="E58" s="341" t="str">
        <f>Résultats!F59</f>
        <v xml:space="preserve">Chaque page web a-t-elle un titre de page ?</v>
      </c>
      <c r="F58" s="345" t="s">
        <v>7</v>
      </c>
      <c r="G58" s="345"/>
      <c r="H58" s="97"/>
      <c r="I58" s="97"/>
      <c r="J58" s="97"/>
      <c r="K58" s="97"/>
      <c r="L58" s="97"/>
      <c r="M58" s="308"/>
      <c r="N58" s="308"/>
      <c r="O58" s="308"/>
      <c r="P58" s="308"/>
      <c r="Q58" s="308"/>
      <c r="R58" s="308"/>
      <c r="S58" s="308"/>
      <c r="T58" s="308"/>
      <c r="U58" s="308"/>
    </row>
    <row r="59" ht="62.25" hidden="1" customHeight="1">
      <c r="A59" s="36"/>
      <c r="B59" s="259" t="str">
        <f>Résultats!B60</f>
        <v>8.6</v>
      </c>
      <c r="C59" s="260" t="str">
        <f>Résultats!C60</f>
        <v>A</v>
      </c>
      <c r="D59" s="260" t="str">
        <f>Résultats!E60</f>
        <v/>
      </c>
      <c r="E59" s="341" t="str">
        <f>Résultats!F60</f>
        <v xml:space="preserve">Pour chaque page web ayant un titre de page, ce titre est-il pertinent ?</v>
      </c>
      <c r="F59" s="345" t="s">
        <v>10</v>
      </c>
      <c r="G59" s="345"/>
      <c r="H59" s="97"/>
      <c r="I59" s="97"/>
      <c r="J59" s="97"/>
      <c r="K59" s="97"/>
      <c r="L59" s="97"/>
      <c r="M59" s="308"/>
      <c r="N59" s="308"/>
      <c r="O59" s="308"/>
      <c r="P59" s="308"/>
      <c r="Q59" s="308"/>
      <c r="R59" s="308"/>
      <c r="S59" s="308"/>
      <c r="T59" s="308"/>
      <c r="U59" s="308"/>
    </row>
    <row r="60" ht="62.25" hidden="1" customHeight="1">
      <c r="A60" s="36"/>
      <c r="B60" s="259" t="str">
        <f>Résultats!B61</f>
        <v>8.7</v>
      </c>
      <c r="C60" s="260" t="str">
        <f>Résultats!C61</f>
        <v>AA</v>
      </c>
      <c r="D60" s="260" t="str">
        <f>Résultats!E61</f>
        <v/>
      </c>
      <c r="E60" s="341" t="str">
        <f>Résultats!F61</f>
        <v xml:space="preserve">Dans chaque page web, chaque changement de langue est-il indiqué dans le code source (hors cas particuliers) ?</v>
      </c>
      <c r="F60" s="345" t="s">
        <v>10</v>
      </c>
      <c r="G60" s="345"/>
      <c r="H60" s="97"/>
      <c r="I60" s="97"/>
      <c r="J60" s="97"/>
      <c r="K60" s="97"/>
      <c r="L60" s="97"/>
      <c r="M60" s="308"/>
      <c r="N60" s="308"/>
      <c r="O60" s="308"/>
      <c r="P60" s="308"/>
      <c r="Q60" s="308"/>
      <c r="R60" s="308"/>
      <c r="S60" s="308"/>
      <c r="T60" s="308"/>
      <c r="U60" s="308"/>
    </row>
    <row r="61" ht="62.25" hidden="1" customHeight="1">
      <c r="A61" s="36"/>
      <c r="B61" s="259" t="str">
        <f>Résultats!B62</f>
        <v>8.8</v>
      </c>
      <c r="C61" s="260" t="str">
        <f>Résultats!C62</f>
        <v>AA</v>
      </c>
      <c r="D61" s="260" t="str">
        <f>Résultats!E62</f>
        <v/>
      </c>
      <c r="E61" s="341" t="str">
        <f>Résultats!F62</f>
        <v xml:space="preserve">Dans chaque page web, le code de langue de chaque changement de langue est-il valide et pertinent ?</v>
      </c>
      <c r="F61" s="345" t="s">
        <v>10</v>
      </c>
      <c r="G61" s="345"/>
      <c r="H61" s="97"/>
      <c r="I61" s="97"/>
      <c r="J61" s="97"/>
      <c r="K61" s="97"/>
      <c r="L61" s="97"/>
      <c r="M61" s="308"/>
      <c r="N61" s="308"/>
      <c r="O61" s="308"/>
      <c r="P61" s="308"/>
      <c r="Q61" s="308"/>
      <c r="R61" s="308"/>
      <c r="S61" s="308"/>
      <c r="T61" s="308"/>
      <c r="U61" s="308"/>
    </row>
    <row r="62" ht="62.25" hidden="1" customHeight="1">
      <c r="A62" s="36"/>
      <c r="B62" s="259" t="str">
        <f>Résultats!B63</f>
        <v>8.9</v>
      </c>
      <c r="C62" s="260" t="str">
        <f>Résultats!C63</f>
        <v>A</v>
      </c>
      <c r="D62" s="260" t="str">
        <f>Résultats!E63</f>
        <v/>
      </c>
      <c r="E62" s="341" t="str">
        <f>Résultats!F63</f>
        <v xml:space="preserve">Dans chaque page web, les balises ne doivent pas être utilisées uniquement à des fins de présentation. Cette règle est-elle respectée ?</v>
      </c>
      <c r="F62" s="345" t="s">
        <v>7</v>
      </c>
      <c r="G62" s="345"/>
      <c r="H62" s="97"/>
      <c r="I62" s="97"/>
      <c r="J62" s="97"/>
      <c r="K62" s="97"/>
      <c r="L62" s="97"/>
      <c r="M62" s="308"/>
      <c r="N62" s="308"/>
      <c r="O62" s="308"/>
      <c r="P62" s="308"/>
      <c r="Q62" s="308"/>
      <c r="R62" s="308"/>
      <c r="S62" s="308"/>
      <c r="T62" s="308"/>
      <c r="U62" s="308"/>
    </row>
    <row r="63" ht="62.25" hidden="1" customHeight="1">
      <c r="A63" s="46"/>
      <c r="B63" s="358" t="str">
        <f>Résultats!B64</f>
        <v>8.10</v>
      </c>
      <c r="C63" s="260" t="str">
        <f>Résultats!C64</f>
        <v>A</v>
      </c>
      <c r="D63" s="260" t="str">
        <f>Résultats!E64</f>
        <v/>
      </c>
      <c r="E63" s="341" t="str">
        <f>Résultats!F64</f>
        <v xml:space="preserve">Dans chaque page web, les changements du sens de lecture sont-ils signalés ?</v>
      </c>
      <c r="F63" s="345" t="s">
        <v>10</v>
      </c>
      <c r="G63" s="345"/>
      <c r="H63" s="97"/>
      <c r="I63" s="97"/>
      <c r="J63" s="97"/>
      <c r="K63" s="97"/>
      <c r="L63" s="97"/>
      <c r="M63" s="308"/>
      <c r="N63" s="308"/>
      <c r="O63" s="308"/>
      <c r="P63" s="308"/>
      <c r="Q63" s="308"/>
      <c r="R63" s="308"/>
      <c r="S63" s="308"/>
      <c r="T63" s="308"/>
      <c r="U63" s="308"/>
    </row>
    <row r="64" ht="62.25" hidden="1" customHeight="1">
      <c r="A64" s="355" t="s">
        <v>454</v>
      </c>
      <c r="B64" s="358" t="str">
        <f>Résultats!B65</f>
        <v>9.1</v>
      </c>
      <c r="C64" s="260" t="str">
        <f>Résultats!C65</f>
        <v>A</v>
      </c>
      <c r="D64" s="260" t="str">
        <f>Résultats!E65</f>
        <v>x</v>
      </c>
      <c r="E64" s="341" t="str">
        <f>Résultats!F65</f>
        <v xml:space="preserve">Dans chaque page web, l’information est-elle structurée par l’utilisation appropriée de titres ?</v>
      </c>
      <c r="F64" s="345" t="s">
        <v>7</v>
      </c>
      <c r="G64" s="345"/>
      <c r="H64" s="97"/>
      <c r="I64" s="97"/>
      <c r="J64" s="97"/>
      <c r="K64" s="97"/>
      <c r="L64" s="97"/>
      <c r="M64" s="308"/>
      <c r="N64" s="308"/>
      <c r="O64" s="308"/>
      <c r="P64" s="308"/>
      <c r="Q64" s="308"/>
      <c r="R64" s="308"/>
      <c r="S64" s="308"/>
      <c r="T64" s="308"/>
      <c r="U64" s="308"/>
    </row>
    <row r="65" ht="62.25" hidden="1" customHeight="1">
      <c r="A65" s="36"/>
      <c r="B65" s="358" t="str">
        <f>Résultats!B66</f>
        <v>9.2</v>
      </c>
      <c r="C65" s="260" t="str">
        <f>Résultats!C66</f>
        <v>A</v>
      </c>
      <c r="D65" s="260" t="str">
        <f>Résultats!E66</f>
        <v/>
      </c>
      <c r="E65" s="341" t="str">
        <f>Résultats!F66</f>
        <v xml:space="preserve">Dans chaque page web, la structure du document est-elle cohérente (hors cas particuliers) ?</v>
      </c>
      <c r="F65" s="345" t="s">
        <v>7</v>
      </c>
      <c r="G65" s="345"/>
      <c r="H65" s="97"/>
      <c r="I65" s="97"/>
      <c r="J65" s="97"/>
      <c r="K65" s="97"/>
      <c r="L65" s="97"/>
      <c r="M65" s="308"/>
      <c r="N65" s="308"/>
      <c r="O65" s="308"/>
      <c r="P65" s="308"/>
      <c r="Q65" s="308"/>
      <c r="R65" s="308"/>
      <c r="S65" s="308"/>
      <c r="T65" s="308"/>
      <c r="U65" s="308"/>
    </row>
    <row r="66" ht="62.25" hidden="1" customHeight="1">
      <c r="A66" s="36"/>
      <c r="B66" s="358" t="str">
        <f>Résultats!B67</f>
        <v>9.3</v>
      </c>
      <c r="C66" s="260" t="str">
        <f>Résultats!C67</f>
        <v>A</v>
      </c>
      <c r="D66" s="260" t="str">
        <f>Résultats!E67</f>
        <v/>
      </c>
      <c r="E66" s="341" t="str">
        <f>Résultats!F67</f>
        <v xml:space="preserve">Dans chaque page web, chaque liste est-elle correctement structurée ?</v>
      </c>
      <c r="F66" s="345" t="s">
        <v>7</v>
      </c>
      <c r="G66" s="345"/>
      <c r="H66" s="97"/>
      <c r="I66" s="97"/>
      <c r="J66" s="97"/>
      <c r="K66" s="97"/>
      <c r="L66" s="97"/>
      <c r="M66" s="308"/>
      <c r="N66" s="308"/>
      <c r="O66" s="308"/>
      <c r="P66" s="308"/>
      <c r="Q66" s="308"/>
      <c r="R66" s="308"/>
      <c r="S66" s="308"/>
      <c r="T66" s="308"/>
      <c r="U66" s="308"/>
    </row>
    <row r="67" ht="62.25" hidden="1" customHeight="1">
      <c r="A67" s="46"/>
      <c r="B67" s="358" t="str">
        <f>Résultats!B68</f>
        <v>9.4</v>
      </c>
      <c r="C67" s="260" t="str">
        <f>Résultats!C68</f>
        <v>A</v>
      </c>
      <c r="D67" s="260" t="str">
        <f>Résultats!E68</f>
        <v/>
      </c>
      <c r="E67" s="341" t="str">
        <f>Résultats!F68</f>
        <v xml:space="preserve">Dans chaque page web, chaque citation est-elle correctement indiquée ?</v>
      </c>
      <c r="F67" s="345" t="s">
        <v>10</v>
      </c>
      <c r="G67" s="345"/>
      <c r="H67" s="97"/>
      <c r="I67" s="97"/>
      <c r="J67" s="97"/>
      <c r="K67" s="97"/>
      <c r="L67" s="97"/>
      <c r="M67" s="308"/>
      <c r="N67" s="308"/>
      <c r="O67" s="308"/>
      <c r="P67" s="308"/>
      <c r="Q67" s="308"/>
      <c r="R67" s="308"/>
      <c r="S67" s="308"/>
      <c r="T67" s="308"/>
      <c r="U67" s="308"/>
    </row>
    <row r="68" ht="62.25" hidden="1" customHeight="1">
      <c r="A68" s="355" t="s">
        <v>455</v>
      </c>
      <c r="B68" s="358" t="str">
        <f>Résultats!B69</f>
        <v>10.1</v>
      </c>
      <c r="C68" s="260" t="str">
        <f>Résultats!C69</f>
        <v>A</v>
      </c>
      <c r="D68" s="260" t="str">
        <f>Résultats!E69</f>
        <v/>
      </c>
      <c r="E68" s="341" t="str">
        <f>Résultats!F69</f>
        <v xml:space="preserve">Dans le site web, des feuilles de styles sont-elles utilisées pour contrôler la présentation de l’information ?</v>
      </c>
      <c r="F68" s="345" t="s">
        <v>7</v>
      </c>
      <c r="G68" s="345"/>
      <c r="H68" s="97"/>
      <c r="I68" s="97"/>
      <c r="J68" s="97"/>
      <c r="K68" s="97"/>
      <c r="L68" s="97"/>
      <c r="M68" s="308"/>
      <c r="N68" s="308"/>
      <c r="O68" s="308"/>
      <c r="P68" s="308"/>
      <c r="Q68" s="308"/>
      <c r="R68" s="308"/>
      <c r="S68" s="308"/>
      <c r="T68" s="308"/>
      <c r="U68" s="308"/>
    </row>
    <row r="69" ht="62.25" hidden="1" customHeight="1">
      <c r="A69" s="36"/>
      <c r="B69" s="358" t="str">
        <f>Résultats!B70</f>
        <v>10.2</v>
      </c>
      <c r="C69" s="260" t="str">
        <f>Résultats!C70</f>
        <v>A</v>
      </c>
      <c r="D69" s="260" t="str">
        <f>Résultats!E70</f>
        <v/>
      </c>
      <c r="E69" s="341" t="str">
        <f>Résultats!F70</f>
        <v xml:space="preserve">Dans chaque page web, le contenu visible porteur d’information reste-t-il présent lorsque les feuilles de styles sont désactivées ?</v>
      </c>
      <c r="F69" s="345" t="s">
        <v>7</v>
      </c>
      <c r="G69" s="345"/>
      <c r="H69" s="97"/>
      <c r="I69" s="97"/>
      <c r="J69" s="97"/>
      <c r="K69" s="97"/>
      <c r="L69" s="97"/>
      <c r="M69" s="308"/>
      <c r="N69" s="308"/>
      <c r="O69" s="308"/>
      <c r="P69" s="308"/>
      <c r="Q69" s="308"/>
      <c r="R69" s="308"/>
      <c r="S69" s="308"/>
      <c r="T69" s="308"/>
      <c r="U69" s="308"/>
    </row>
    <row r="70" ht="62.25" hidden="1" customHeight="1">
      <c r="A70" s="36"/>
      <c r="B70" s="358" t="str">
        <f>Résultats!B71</f>
        <v>10.3</v>
      </c>
      <c r="C70" s="260" t="str">
        <f>Résultats!C71</f>
        <v>A</v>
      </c>
      <c r="D70" s="260" t="str">
        <f>Résultats!E71</f>
        <v>x</v>
      </c>
      <c r="E70" s="341" t="str">
        <f>Résultats!F71</f>
        <v xml:space="preserve">Dans chaque page web, l’information reste-t-elle compréhensible lorsque les feuilles de styles sont désactivées ?</v>
      </c>
      <c r="F70" s="345" t="s">
        <v>7</v>
      </c>
      <c r="G70" s="345"/>
      <c r="H70" s="97"/>
      <c r="I70" s="97"/>
      <c r="J70" s="97"/>
      <c r="K70" s="97"/>
      <c r="L70" s="97"/>
      <c r="M70" s="308"/>
      <c r="N70" s="308"/>
      <c r="O70" s="308"/>
      <c r="P70" s="308"/>
      <c r="Q70" s="308"/>
      <c r="R70" s="308"/>
      <c r="S70" s="308"/>
      <c r="T70" s="308"/>
      <c r="U70" s="308"/>
    </row>
    <row r="71" ht="62.25" hidden="1" customHeight="1">
      <c r="A71" s="36"/>
      <c r="B71" s="358" t="str">
        <f>Résultats!B72</f>
        <v>10.4</v>
      </c>
      <c r="C71" s="260" t="str">
        <f>Résultats!C72</f>
        <v>AA</v>
      </c>
      <c r="D71" s="260" t="str">
        <f>Résultats!E72</f>
        <v/>
      </c>
      <c r="E71" s="341" t="str">
        <f>Résultats!F72</f>
        <v xml:space="preserve">Dans chaque page web, le texte reste-t-il lisible lorsque la taille des caractères est augmentée jusqu’à 200%, au moins (hors cas particuliers) ?</v>
      </c>
      <c r="F71" s="345" t="s">
        <v>7</v>
      </c>
      <c r="G71" s="345"/>
      <c r="H71" s="97"/>
      <c r="I71" s="97"/>
      <c r="J71" s="97"/>
      <c r="K71" s="97"/>
      <c r="L71" s="97"/>
      <c r="M71" s="308"/>
      <c r="N71" s="308"/>
      <c r="O71" s="308"/>
      <c r="P71" s="308"/>
      <c r="Q71" s="308"/>
      <c r="R71" s="308"/>
      <c r="S71" s="308"/>
      <c r="T71" s="308"/>
      <c r="U71" s="308"/>
    </row>
    <row r="72" ht="62.25" hidden="1" customHeight="1">
      <c r="A72" s="36"/>
      <c r="B72" s="358" t="str">
        <f>Résultats!B73</f>
        <v>10.5</v>
      </c>
      <c r="C72" s="260" t="str">
        <f>Résultats!C73</f>
        <v>AA</v>
      </c>
      <c r="D72" s="260" t="str">
        <f>Résultats!E73</f>
        <v/>
      </c>
      <c r="E72" s="341" t="str">
        <f>Résultats!F73</f>
        <v xml:space="preserve">Dans chaque page web, les déclarations CSS de couleurs de fond d’élément et de police sont-elles correctement utilisées ?</v>
      </c>
      <c r="F72" s="345" t="s">
        <v>7</v>
      </c>
      <c r="G72" s="345"/>
      <c r="H72" s="97"/>
      <c r="I72" s="97"/>
      <c r="J72" s="97"/>
      <c r="K72" s="97"/>
      <c r="L72" s="97"/>
      <c r="M72" s="308"/>
      <c r="N72" s="308"/>
      <c r="O72" s="308"/>
      <c r="P72" s="308"/>
      <c r="Q72" s="308"/>
      <c r="R72" s="308"/>
      <c r="S72" s="308"/>
      <c r="T72" s="308"/>
      <c r="U72" s="308"/>
    </row>
    <row r="73" ht="62.25" hidden="1" customHeight="1">
      <c r="A73" s="36"/>
      <c r="B73" s="358" t="str">
        <f>Résultats!B74</f>
        <v>10.6</v>
      </c>
      <c r="C73" s="260" t="str">
        <f>Résultats!C74</f>
        <v>A</v>
      </c>
      <c r="D73" s="260" t="str">
        <f>Résultats!E74</f>
        <v>x</v>
      </c>
      <c r="E73" s="341" t="str">
        <f>Résultats!F74</f>
        <v xml:space="preserve">Dans chaque page web, chaque lien dont la nature n’est pas évidente est-il visible par rapport au texte environnant ?</v>
      </c>
      <c r="F73" s="345" t="s">
        <v>10</v>
      </c>
      <c r="G73" s="345"/>
      <c r="H73" s="97"/>
      <c r="I73" s="97"/>
      <c r="J73" s="97"/>
      <c r="K73" s="97"/>
      <c r="L73" s="97"/>
      <c r="M73" s="308"/>
      <c r="N73" s="308"/>
      <c r="O73" s="308"/>
      <c r="P73" s="308"/>
      <c r="Q73" s="308"/>
      <c r="R73" s="308"/>
      <c r="S73" s="308"/>
      <c r="T73" s="308"/>
      <c r="U73" s="308"/>
    </row>
    <row r="74" ht="62.25" hidden="1" customHeight="1">
      <c r="A74" s="36"/>
      <c r="B74" s="358" t="str">
        <f>Résultats!B75</f>
        <v>10.7</v>
      </c>
      <c r="C74" s="260" t="str">
        <f>Résultats!C75</f>
        <v>A</v>
      </c>
      <c r="D74" s="260" t="str">
        <f>Résultats!E75</f>
        <v>x</v>
      </c>
      <c r="E74" s="341" t="str">
        <f>Résultats!F75</f>
        <v xml:space="preserve">Dans chaque page web, pour chaque élément recevant le focus, la prise de focus est-elle visible ?</v>
      </c>
      <c r="F74" s="345" t="s">
        <v>7</v>
      </c>
      <c r="G74" s="345"/>
      <c r="H74" s="97"/>
      <c r="I74" s="97"/>
      <c r="J74" s="97"/>
      <c r="K74" s="97"/>
      <c r="L74" s="97"/>
      <c r="M74" s="308"/>
      <c r="N74" s="308"/>
      <c r="O74" s="308"/>
      <c r="P74" s="308"/>
      <c r="Q74" s="308"/>
      <c r="R74" s="308"/>
      <c r="S74" s="308"/>
      <c r="T74" s="308"/>
      <c r="U74" s="308"/>
    </row>
    <row r="75" ht="62.25" hidden="1" customHeight="1">
      <c r="A75" s="36"/>
      <c r="B75" s="358" t="str">
        <f>Résultats!B76</f>
        <v>10.8</v>
      </c>
      <c r="C75" s="260" t="str">
        <f>Résultats!C76</f>
        <v>A</v>
      </c>
      <c r="D75" s="260" t="str">
        <f>Résultats!E76</f>
        <v/>
      </c>
      <c r="E75" s="341" t="str">
        <f>Résultats!F76</f>
        <v xml:space="preserve">Pour chaque page web, les contenus cachés ont-ils vocation à être ignorés par les technologies d’assistance ?</v>
      </c>
      <c r="F75" s="345" t="s">
        <v>7</v>
      </c>
      <c r="G75" s="345"/>
      <c r="H75" s="97"/>
      <c r="I75" s="97"/>
      <c r="J75" s="97"/>
      <c r="K75" s="97"/>
      <c r="L75" s="97"/>
      <c r="M75" s="308"/>
      <c r="N75" s="308"/>
      <c r="O75" s="308"/>
      <c r="P75" s="308"/>
      <c r="Q75" s="308"/>
      <c r="R75" s="308"/>
      <c r="S75" s="308"/>
      <c r="T75" s="308"/>
      <c r="U75" s="308"/>
    </row>
    <row r="76" ht="62.25" hidden="1" customHeight="1">
      <c r="A76" s="36"/>
      <c r="B76" s="358" t="str">
        <f>Résultats!B77</f>
        <v>10.9</v>
      </c>
      <c r="C76" s="260" t="str">
        <f>Résultats!C77</f>
        <v>A</v>
      </c>
      <c r="D76" s="260" t="str">
        <f>Résultats!E77</f>
        <v/>
      </c>
      <c r="E76" s="341" t="str">
        <f>Résultats!F77</f>
        <v xml:space="preserve">Dans chaque page web, l’information ne doit pas être donnée uniquement par la forme, taille ou position. Cette règle est-elle respectée ?</v>
      </c>
      <c r="F76" s="345" t="s">
        <v>7</v>
      </c>
      <c r="G76" s="345"/>
      <c r="H76" s="97"/>
      <c r="I76" s="97"/>
      <c r="J76" s="97"/>
      <c r="K76" s="97"/>
      <c r="L76" s="97"/>
      <c r="M76" s="308"/>
      <c r="N76" s="308"/>
      <c r="O76" s="308"/>
      <c r="P76" s="308"/>
      <c r="Q76" s="308"/>
      <c r="R76" s="308"/>
      <c r="S76" s="308"/>
      <c r="T76" s="308"/>
      <c r="U76" s="308"/>
    </row>
    <row r="77" ht="62.25" hidden="1" customHeight="1">
      <c r="A77" s="36"/>
      <c r="B77" s="358" t="str">
        <f>Résultats!B78</f>
        <v>10.10</v>
      </c>
      <c r="C77" s="260" t="str">
        <f>Résultats!C78</f>
        <v>A</v>
      </c>
      <c r="D77" s="260" t="str">
        <f>Résultats!E78</f>
        <v/>
      </c>
      <c r="E77" s="341" t="str">
        <f>Résultats!F78</f>
        <v xml:space="preserve">Dans chaque page web, l’information ne doit pas être donnée par la forme, taille ou position uniquement. Cette règle est-elle implémentée de façon pertinente ?</v>
      </c>
      <c r="F77" s="345" t="s">
        <v>7</v>
      </c>
      <c r="G77" s="345"/>
      <c r="H77" s="97"/>
      <c r="I77" s="97"/>
      <c r="J77" s="97"/>
      <c r="K77" s="97"/>
      <c r="L77" s="97"/>
      <c r="M77" s="308"/>
      <c r="N77" s="308"/>
      <c r="O77" s="308"/>
      <c r="P77" s="308"/>
      <c r="Q77" s="308"/>
      <c r="R77" s="308"/>
      <c r="S77" s="308"/>
      <c r="T77" s="308"/>
      <c r="U77" s="308"/>
    </row>
    <row r="78" ht="62.25" hidden="1" customHeight="1">
      <c r="A78" s="36"/>
      <c r="B78" s="358" t="str">
        <f>Résultats!B79</f>
        <v>10.11</v>
      </c>
      <c r="C78" s="260" t="str">
        <f>Résultats!C79</f>
        <v>AA</v>
      </c>
      <c r="D78" s="260" t="str">
        <f>Résultats!E79</f>
        <v/>
      </c>
      <c r="E78" s="341" t="str">
        <f>Résultats!F79</f>
        <v xml:space="preserve">Pour chaque page web, les contenus peuvent-ils être présentés sans perte d’information ou de fonctionnalité et sans avoir recours soit à un défilement vertical pour une fenêtre ayant une hauteur de 256 px, soit à un défilement horizontal pour une fenêtre ayant une largeur de 320 px (hors cas particuliers) ?</v>
      </c>
      <c r="F78" s="345" t="s">
        <v>7</v>
      </c>
      <c r="G78" s="345"/>
      <c r="H78" s="97"/>
      <c r="I78" s="97"/>
      <c r="J78" s="97"/>
      <c r="K78" s="97"/>
      <c r="L78" s="97"/>
      <c r="M78" s="308"/>
      <c r="N78" s="308"/>
      <c r="O78" s="308"/>
      <c r="P78" s="308"/>
      <c r="Q78" s="308"/>
      <c r="R78" s="308"/>
      <c r="S78" s="308"/>
      <c r="T78" s="308"/>
      <c r="U78" s="308"/>
    </row>
    <row r="79" ht="62.25" hidden="1" customHeight="1">
      <c r="A79" s="36"/>
      <c r="B79" s="358" t="str">
        <f>Résultats!B80</f>
        <v>10.12</v>
      </c>
      <c r="C79" s="260" t="str">
        <f>Résultats!C80</f>
        <v>AA</v>
      </c>
      <c r="D79" s="260" t="str">
        <f>Résultats!E80</f>
        <v/>
      </c>
      <c r="E79" s="341" t="str">
        <f>Résultats!F80</f>
        <v xml:space="preserve">Dans chaque page web, les propriétés d’espacement du texte peuvent-elles être redéfinies par l’utilisateur sans perte de contenu ou de fonctionnalité (hors cas particuliers) ?</v>
      </c>
      <c r="F79" s="345" t="s">
        <v>7</v>
      </c>
      <c r="G79" s="345"/>
      <c r="H79" s="97"/>
      <c r="I79" s="97"/>
      <c r="J79" s="97"/>
      <c r="K79" s="97"/>
      <c r="L79" s="97"/>
      <c r="M79" s="308"/>
      <c r="N79" s="308"/>
      <c r="O79" s="308"/>
      <c r="P79" s="308"/>
      <c r="Q79" s="308"/>
      <c r="R79" s="308"/>
      <c r="S79" s="308"/>
      <c r="T79" s="308"/>
      <c r="U79" s="308"/>
    </row>
    <row r="80" ht="62.25" hidden="1" customHeight="1">
      <c r="A80" s="36"/>
      <c r="B80" s="358" t="str">
        <f>Résultats!B81</f>
        <v>10.13</v>
      </c>
      <c r="C80" s="260" t="str">
        <f>Résultats!C81</f>
        <v>AA</v>
      </c>
      <c r="D80" s="260" t="str">
        <f>Résultats!E81</f>
        <v/>
      </c>
      <c r="E80" s="341" t="str">
        <f>Résultats!F81</f>
        <v xml:space="preserve">Dans chaque page web, les contenus additionnels apparaissant à la prise de focus ou au survol d’un composant d’interface sont-ils contrôlables par l’utilisateur (hors cas particuliers) ?</v>
      </c>
      <c r="F80" s="345" t="s">
        <v>7</v>
      </c>
      <c r="G80" s="345"/>
      <c r="H80" s="97"/>
      <c r="I80" s="97"/>
      <c r="J80" s="97"/>
      <c r="K80" s="97"/>
      <c r="L80" s="97"/>
      <c r="M80" s="308"/>
      <c r="N80" s="308"/>
      <c r="O80" s="308"/>
      <c r="P80" s="308"/>
      <c r="Q80" s="308"/>
      <c r="R80" s="308"/>
      <c r="S80" s="308"/>
      <c r="T80" s="308"/>
      <c r="U80" s="308"/>
    </row>
    <row r="81" ht="62.25" hidden="1" customHeight="1">
      <c r="A81" s="46"/>
      <c r="B81" s="358" t="str">
        <f>Résultats!B82</f>
        <v>10.14</v>
      </c>
      <c r="C81" s="260" t="str">
        <f>Résultats!C82</f>
        <v>A</v>
      </c>
      <c r="D81" s="260" t="str">
        <f>Résultats!E82</f>
        <v/>
      </c>
      <c r="E81" s="341" t="str">
        <f>Résultats!F82</f>
        <v xml:space="preserve">Dans chaque page web, les contenus additionnels apparaissant via les styles CSS uniquement peuvent-ils être rendus visibles au clavier et par tout dispositif de pointage ?</v>
      </c>
      <c r="F81" s="345" t="s">
        <v>7</v>
      </c>
      <c r="G81" s="345"/>
      <c r="H81" s="97"/>
      <c r="I81" s="97"/>
      <c r="J81" s="97"/>
      <c r="K81" s="97"/>
      <c r="L81" s="97"/>
      <c r="M81" s="308"/>
      <c r="N81" s="308"/>
      <c r="O81" s="308"/>
      <c r="P81" s="308"/>
      <c r="Q81" s="308"/>
      <c r="R81" s="308"/>
      <c r="S81" s="308"/>
      <c r="T81" s="308"/>
      <c r="U81" s="308"/>
    </row>
    <row r="82" ht="62.25" hidden="1" customHeight="1">
      <c r="A82" s="355" t="s">
        <v>456</v>
      </c>
      <c r="B82" s="358" t="str">
        <f>Résultats!B83</f>
        <v>11.1</v>
      </c>
      <c r="C82" s="260" t="str">
        <f>Résultats!C83</f>
        <v>A</v>
      </c>
      <c r="D82" s="260" t="str">
        <f>Résultats!E83</f>
        <v>x</v>
      </c>
      <c r="E82" s="341" t="str">
        <f>Résultats!F83</f>
        <v xml:space="preserve">Chaque champ de formulaire a-t-il une étiquette ?</v>
      </c>
      <c r="F82" s="345" t="s">
        <v>7</v>
      </c>
      <c r="G82" s="345"/>
      <c r="H82" s="97"/>
      <c r="I82" s="97"/>
      <c r="J82" s="97"/>
      <c r="K82" s="97"/>
      <c r="L82" s="97"/>
      <c r="M82" s="308"/>
      <c r="N82" s="308"/>
      <c r="O82" s="308"/>
      <c r="P82" s="308"/>
      <c r="Q82" s="308"/>
      <c r="R82" s="308"/>
      <c r="S82" s="308"/>
      <c r="T82" s="308"/>
      <c r="U82" s="308"/>
    </row>
    <row r="83" ht="62.25" hidden="1" customHeight="1">
      <c r="A83" s="36"/>
      <c r="B83" s="358" t="str">
        <f>Résultats!B84</f>
        <v>11.2</v>
      </c>
      <c r="C83" s="260" t="str">
        <f>Résultats!C84</f>
        <v>A</v>
      </c>
      <c r="D83" s="260" t="str">
        <f>Résultats!E84</f>
        <v>x</v>
      </c>
      <c r="E83" s="341" t="str">
        <f>Résultats!F84</f>
        <v xml:space="preserve">Chaque étiquette associée à un champ de formulaire est-elle pertinente (hors cas particuliers) ?</v>
      </c>
      <c r="F83" s="345" t="s">
        <v>7</v>
      </c>
      <c r="G83" s="345"/>
      <c r="H83" s="97"/>
      <c r="I83" s="97"/>
      <c r="J83" s="97"/>
      <c r="K83" s="97"/>
      <c r="L83" s="97"/>
      <c r="M83" s="308"/>
      <c r="N83" s="308"/>
      <c r="O83" s="308"/>
      <c r="P83" s="308"/>
      <c r="Q83" s="308"/>
      <c r="R83" s="308"/>
      <c r="S83" s="308"/>
      <c r="T83" s="308"/>
      <c r="U83" s="308"/>
    </row>
    <row r="84" ht="62.25" hidden="1" customHeight="1">
      <c r="A84" s="36"/>
      <c r="B84" s="259" t="str">
        <f>Résultats!B85</f>
        <v>11.3</v>
      </c>
      <c r="C84" s="260" t="str">
        <f>Résultats!C85</f>
        <v>AA</v>
      </c>
      <c r="D84" s="260" t="str">
        <f>Résultats!E85</f>
        <v/>
      </c>
      <c r="E84" s="341" t="str">
        <f>Résultats!F85</f>
        <v xml:space="preserve">Dans chaque formulaire, chaque étiquette associée à un champ de formulaire ayant la même fonction et répétée plusieurs fois dans une même page ou dans un ensemble de pages est-elle cohérente ?</v>
      </c>
      <c r="F84" s="345" t="s">
        <v>10</v>
      </c>
      <c r="G84" s="345"/>
      <c r="H84" s="97"/>
      <c r="I84" s="97"/>
      <c r="J84" s="97"/>
      <c r="K84" s="97"/>
      <c r="L84" s="97"/>
      <c r="M84" s="308"/>
      <c r="N84" s="308"/>
      <c r="O84" s="308"/>
      <c r="P84" s="308"/>
      <c r="Q84" s="308"/>
      <c r="R84" s="308"/>
      <c r="S84" s="308"/>
      <c r="T84" s="308"/>
      <c r="U84" s="308"/>
    </row>
    <row r="85" ht="62.25" hidden="1" customHeight="1">
      <c r="A85" s="36"/>
      <c r="B85" s="259" t="str">
        <f>Résultats!B86</f>
        <v>11.4</v>
      </c>
      <c r="C85" s="260" t="str">
        <f>Résultats!C86</f>
        <v>AA</v>
      </c>
      <c r="D85" s="260" t="str">
        <f>Résultats!E86</f>
        <v/>
      </c>
      <c r="E85" s="341" t="str">
        <f>Résultats!F86</f>
        <v xml:space="preserve">Dans chaque formulaire, chaque étiquette de champ et son champ associé sont-ils accolés (hors cas particuliers) ?</v>
      </c>
      <c r="F85" s="345" t="s">
        <v>7</v>
      </c>
      <c r="G85" s="345"/>
      <c r="H85" s="97"/>
      <c r="I85" s="97"/>
      <c r="J85" s="97"/>
      <c r="K85" s="97"/>
      <c r="L85" s="97"/>
      <c r="M85" s="308"/>
      <c r="N85" s="308"/>
      <c r="O85" s="308"/>
      <c r="P85" s="308"/>
      <c r="Q85" s="308"/>
      <c r="R85" s="308"/>
      <c r="S85" s="308"/>
      <c r="T85" s="308"/>
      <c r="U85" s="308"/>
    </row>
    <row r="86" ht="62.25" hidden="1" customHeight="1">
      <c r="A86" s="36"/>
      <c r="B86" s="259" t="str">
        <f>Résultats!B87</f>
        <v>11.5</v>
      </c>
      <c r="C86" s="260" t="str">
        <f>Résultats!C87</f>
        <v>A</v>
      </c>
      <c r="D86" s="260" t="str">
        <f>Résultats!E87</f>
        <v>x</v>
      </c>
      <c r="E86" s="341" t="str">
        <f>Résultats!F87</f>
        <v xml:space="preserve">Dans chaque formulaire, les champs de même nature sont-ils regroupés, si nécessaire ?</v>
      </c>
      <c r="F86" s="345" t="s">
        <v>10</v>
      </c>
      <c r="G86" s="345"/>
      <c r="H86" s="97"/>
      <c r="I86" s="97"/>
      <c r="J86" s="97"/>
      <c r="K86" s="97"/>
      <c r="L86" s="97"/>
      <c r="M86" s="308"/>
      <c r="N86" s="308"/>
      <c r="O86" s="308"/>
      <c r="P86" s="308"/>
      <c r="Q86" s="308"/>
      <c r="R86" s="308"/>
      <c r="S86" s="308"/>
      <c r="T86" s="308"/>
      <c r="U86" s="308"/>
    </row>
    <row r="87" ht="62.25" hidden="1" customHeight="1">
      <c r="A87" s="36"/>
      <c r="B87" s="259" t="str">
        <f>Résultats!B88</f>
        <v>11.6</v>
      </c>
      <c r="C87" s="260" t="str">
        <f>Résultats!C88</f>
        <v>A</v>
      </c>
      <c r="D87" s="260" t="str">
        <f>Résultats!E88</f>
        <v>x</v>
      </c>
      <c r="E87" s="341" t="str">
        <f>Résultats!F88</f>
        <v xml:space="preserve">Dans chaque formulaire, chaque regroupement de champs de même nature a-t-il une légende ?</v>
      </c>
      <c r="F87" s="345" t="s">
        <v>10</v>
      </c>
      <c r="G87" s="345"/>
      <c r="H87" s="97"/>
      <c r="I87" s="97"/>
      <c r="J87" s="97"/>
      <c r="K87" s="97"/>
      <c r="L87" s="97"/>
      <c r="M87" s="308"/>
      <c r="N87" s="308"/>
      <c r="O87" s="308"/>
      <c r="P87" s="308"/>
      <c r="Q87" s="308"/>
      <c r="R87" s="308"/>
      <c r="S87" s="308"/>
      <c r="T87" s="308"/>
      <c r="U87" s="308"/>
    </row>
    <row r="88" ht="62.25" hidden="1" customHeight="1">
      <c r="A88" s="36"/>
      <c r="B88" s="259" t="str">
        <f>Résultats!B89</f>
        <v>11.7</v>
      </c>
      <c r="C88" s="260" t="str">
        <f>Résultats!C89</f>
        <v>A</v>
      </c>
      <c r="D88" s="260" t="str">
        <f>Résultats!E89</f>
        <v/>
      </c>
      <c r="E88" s="341" t="str">
        <f>Résultats!F89</f>
        <v xml:space="preserve">Dans chaque formulaire, chaque légende associée à un regroupement de champs de même nature est-elle pertinente ?</v>
      </c>
      <c r="F88" s="345" t="s">
        <v>10</v>
      </c>
      <c r="G88" s="345"/>
      <c r="H88" s="97"/>
      <c r="I88" s="97"/>
      <c r="J88" s="97"/>
      <c r="K88" s="97"/>
      <c r="L88" s="97"/>
      <c r="M88" s="308"/>
      <c r="N88" s="308"/>
      <c r="O88" s="308"/>
      <c r="P88" s="308"/>
      <c r="Q88" s="308"/>
      <c r="R88" s="308"/>
      <c r="S88" s="308"/>
      <c r="T88" s="308"/>
      <c r="U88" s="308"/>
    </row>
    <row r="89" ht="62.25" hidden="1" customHeight="1">
      <c r="A89" s="36"/>
      <c r="B89" s="259" t="str">
        <f>Résultats!B90</f>
        <v>11.8</v>
      </c>
      <c r="C89" s="260" t="str">
        <f>Résultats!C90</f>
        <v>A</v>
      </c>
      <c r="D89" s="260" t="str">
        <f>Résultats!E90</f>
        <v/>
      </c>
      <c r="E89" s="341" t="str">
        <f>Résultats!F90</f>
        <v xml:space="preserve">Dans chaque formulaire, les items de même nature d’une liste de choix sont-ils regroupés de manière pertinente ?</v>
      </c>
      <c r="F89" s="345" t="s">
        <v>10</v>
      </c>
      <c r="G89" s="345"/>
      <c r="H89" s="97"/>
      <c r="I89" s="97"/>
      <c r="J89" s="97"/>
      <c r="K89" s="97"/>
      <c r="L89" s="97"/>
      <c r="M89" s="308"/>
      <c r="N89" s="308"/>
      <c r="O89" s="308"/>
      <c r="P89" s="308"/>
      <c r="Q89" s="308"/>
      <c r="R89" s="308"/>
      <c r="S89" s="308"/>
      <c r="T89" s="308"/>
      <c r="U89" s="308"/>
    </row>
    <row r="90" ht="62.25" hidden="1" customHeight="1">
      <c r="A90" s="36"/>
      <c r="B90" s="259" t="str">
        <f>Résultats!B91</f>
        <v>11.9</v>
      </c>
      <c r="C90" s="260" t="str">
        <f>Résultats!C91</f>
        <v>A</v>
      </c>
      <c r="D90" s="260" t="str">
        <f>Résultats!E91</f>
        <v>x</v>
      </c>
      <c r="E90" s="341" t="str">
        <f>Résultats!F91</f>
        <v xml:space="preserve">Dans chaque formulaire, l’intitulé de chaque bouton est-il pertinent (hors cas particuliers) ?</v>
      </c>
      <c r="F90" s="345" t="s">
        <v>7</v>
      </c>
      <c r="G90" s="345"/>
      <c r="H90" s="97"/>
      <c r="I90" s="97"/>
      <c r="J90" s="97"/>
      <c r="K90" s="97"/>
      <c r="L90" s="97"/>
      <c r="M90" s="308"/>
      <c r="N90" s="308"/>
      <c r="O90" s="308"/>
      <c r="P90" s="308"/>
      <c r="Q90" s="308"/>
      <c r="R90" s="308"/>
      <c r="S90" s="308"/>
      <c r="T90" s="308"/>
      <c r="U90" s="308"/>
    </row>
    <row r="91" ht="62.25" customHeight="1">
      <c r="A91" s="36"/>
      <c r="B91" s="259" t="str">
        <f>Résultats!B92</f>
        <v>11.10</v>
      </c>
      <c r="C91" s="260" t="str">
        <f>Résultats!C92</f>
        <v>A</v>
      </c>
      <c r="D91" s="260" t="str">
        <f>Résultats!E92</f>
        <v>x</v>
      </c>
      <c r="E91" s="341" t="str">
        <f>Résultats!F92</f>
        <v xml:space="preserve">Dans chaque formulaire, le contrôle de saisie est-il utilisé de manière pertinente (hors cas particuliers) ?</v>
      </c>
      <c r="F91" s="345" t="s">
        <v>10</v>
      </c>
      <c r="G91" s="345"/>
      <c r="H91" s="97" t="s">
        <v>471</v>
      </c>
      <c r="I91" s="97" t="s">
        <v>476</v>
      </c>
      <c r="J91" s="97" t="s">
        <v>522</v>
      </c>
      <c r="K91" s="97" t="s">
        <v>520</v>
      </c>
      <c r="L91" s="349" t="s">
        <v>521</v>
      </c>
      <c r="M91" s="308"/>
      <c r="N91" s="308"/>
      <c r="O91" s="308"/>
      <c r="P91" s="308"/>
      <c r="Q91" s="308"/>
      <c r="R91" s="308"/>
      <c r="S91" s="308"/>
      <c r="T91" s="308"/>
      <c r="U91" s="308"/>
    </row>
    <row r="92" ht="62.25" hidden="1" customHeight="1">
      <c r="A92" s="36"/>
      <c r="B92" s="259" t="str">
        <f>Résultats!B93</f>
        <v>11.11</v>
      </c>
      <c r="C92" s="260" t="str">
        <f>Résultats!C93</f>
        <v>AA</v>
      </c>
      <c r="D92" s="260" t="str">
        <f>Résultats!E93</f>
        <v/>
      </c>
      <c r="E92" s="341" t="str">
        <f>Résultats!F93</f>
        <v xml:space="preserve">Dans chaque formulaire, le contrôle de saisie est-il accompagné, si nécessaire, de suggestions facilitant la correction des erreurs de saisie ?</v>
      </c>
      <c r="F92" s="345" t="s">
        <v>10</v>
      </c>
      <c r="G92" s="345"/>
      <c r="H92" s="97"/>
      <c r="I92" s="97"/>
      <c r="J92" s="97"/>
      <c r="K92" s="97"/>
      <c r="L92" s="97"/>
      <c r="M92" s="308"/>
      <c r="N92" s="308"/>
      <c r="O92" s="308"/>
      <c r="P92" s="308"/>
      <c r="Q92" s="308"/>
      <c r="R92" s="308"/>
      <c r="S92" s="308"/>
      <c r="T92" s="308"/>
      <c r="U92" s="308"/>
    </row>
    <row r="93" ht="62.25" hidden="1" customHeight="1">
      <c r="A93" s="36"/>
      <c r="B93" s="259" t="str">
        <f>Résultats!B94</f>
        <v>11.12</v>
      </c>
      <c r="C93" s="260" t="str">
        <f>Résultats!C94</f>
        <v>AA</v>
      </c>
      <c r="D93" s="260" t="str">
        <f>Résultats!E94</f>
        <v/>
      </c>
      <c r="E93" s="341" t="str">
        <f>Résultats!F94</f>
        <v xml:space="preserve">Pour chaque formulaire qui modifie ou supprime des données, ou qui transmet des réponses à un test ou à un examen, ou dont la validation a des conséquences financières ou juridiques, les données saisies peuvent-elles être modifiées, mises à jour ou récupérées par l’utilisateur ?</v>
      </c>
      <c r="F93" s="345" t="s">
        <v>10</v>
      </c>
      <c r="G93" s="345"/>
      <c r="H93" s="97"/>
      <c r="I93" s="97"/>
      <c r="J93" s="97"/>
      <c r="K93" s="97"/>
      <c r="L93" s="97"/>
      <c r="M93" s="308"/>
      <c r="N93" s="308"/>
      <c r="O93" s="308"/>
      <c r="P93" s="308"/>
      <c r="Q93" s="308"/>
      <c r="R93" s="308"/>
      <c r="S93" s="308"/>
      <c r="T93" s="308"/>
      <c r="U93" s="308"/>
    </row>
    <row r="94" ht="62.25" hidden="1" customHeight="1">
      <c r="A94" s="46"/>
      <c r="B94" s="259" t="str">
        <f>Résultats!B95</f>
        <v>11.13</v>
      </c>
      <c r="C94" s="260" t="str">
        <f>Résultats!C95</f>
        <v>AA</v>
      </c>
      <c r="D94" s="260" t="str">
        <f>Résultats!E95</f>
        <v/>
      </c>
      <c r="E94" s="341" t="str">
        <f>Résultats!F95</f>
        <v xml:space="preserve">La finalité d’un champ de saisie peut-elle être déduite pour faciliter le remplissage automatique des champs avec les données de l’utilisateur ?</v>
      </c>
      <c r="F94" s="345" t="s">
        <v>7</v>
      </c>
      <c r="G94" s="345"/>
      <c r="H94" s="97"/>
      <c r="I94" s="97"/>
      <c r="J94" s="97"/>
      <c r="K94" s="97"/>
      <c r="L94" s="97"/>
      <c r="M94" s="308"/>
      <c r="N94" s="308"/>
      <c r="O94" s="308"/>
      <c r="P94" s="308"/>
      <c r="Q94" s="308"/>
      <c r="R94" s="308"/>
      <c r="S94" s="308"/>
      <c r="T94" s="308"/>
      <c r="U94" s="308"/>
    </row>
    <row r="95" ht="62.25" hidden="1" customHeight="1">
      <c r="A95" s="355" t="s">
        <v>457</v>
      </c>
      <c r="B95" s="259" t="str">
        <f>Résultats!B96</f>
        <v>12.1</v>
      </c>
      <c r="C95" s="260" t="str">
        <f>Résultats!C96</f>
        <v>AA</v>
      </c>
      <c r="D95" s="260" t="str">
        <f>Résultats!E96</f>
        <v/>
      </c>
      <c r="E95" s="341" t="str">
        <f>Résultats!F96</f>
        <v xml:space="preserve">Chaque ensemble de pages dispose-t-il de deux systèmes de navigation différents, au moins (hors cas particuliers) ?</v>
      </c>
      <c r="F95" s="345" t="s">
        <v>10</v>
      </c>
      <c r="G95" s="345"/>
      <c r="H95" s="97"/>
      <c r="I95" s="97"/>
      <c r="J95" s="97"/>
      <c r="K95" s="97"/>
      <c r="L95" s="97"/>
      <c r="M95" s="308"/>
      <c r="N95" s="308"/>
      <c r="O95" s="308"/>
      <c r="P95" s="308"/>
      <c r="Q95" s="308"/>
      <c r="R95" s="308"/>
      <c r="S95" s="308"/>
      <c r="T95" s="308"/>
      <c r="U95" s="308"/>
    </row>
    <row r="96" ht="62.25" hidden="1" customHeight="1">
      <c r="A96" s="36"/>
      <c r="B96" s="259" t="str">
        <f>Résultats!B97</f>
        <v>12.2</v>
      </c>
      <c r="C96" s="260" t="str">
        <f>Résultats!C97</f>
        <v>AA</v>
      </c>
      <c r="D96" s="260" t="str">
        <f>Résultats!E97</f>
        <v/>
      </c>
      <c r="E96" s="341" t="str">
        <f>Résultats!F97</f>
        <v xml:space="preserve">Dans chaque ensemble de pages, le menu et les barres de navigation sont-ils toujours à la même place (hors cas particuliers) ?</v>
      </c>
      <c r="F96" s="345" t="s">
        <v>7</v>
      </c>
      <c r="G96" s="345"/>
      <c r="H96" s="97"/>
      <c r="I96" s="97"/>
      <c r="J96" s="97"/>
      <c r="K96" s="97"/>
      <c r="L96" s="97"/>
      <c r="M96" s="308"/>
      <c r="N96" s="308"/>
      <c r="O96" s="308"/>
      <c r="P96" s="308"/>
      <c r="Q96" s="308"/>
      <c r="R96" s="308"/>
      <c r="S96" s="308"/>
      <c r="T96" s="308"/>
      <c r="U96" s="308"/>
    </row>
    <row r="97" ht="62.25" hidden="1" customHeight="1">
      <c r="A97" s="36"/>
      <c r="B97" s="259" t="str">
        <f>Résultats!B98</f>
        <v>12.3</v>
      </c>
      <c r="C97" s="260" t="str">
        <f>Résultats!C98</f>
        <v>AA</v>
      </c>
      <c r="D97" s="260" t="str">
        <f>Résultats!E98</f>
        <v/>
      </c>
      <c r="E97" s="341" t="str">
        <f>Résultats!F98</f>
        <v xml:space="preserve">La page « plan du site » est-elle pertinente ?</v>
      </c>
      <c r="F97" s="345" t="s">
        <v>10</v>
      </c>
      <c r="G97" s="345"/>
      <c r="H97" s="97"/>
      <c r="I97" s="97"/>
      <c r="J97" s="97"/>
      <c r="K97" s="97"/>
      <c r="L97" s="97"/>
      <c r="M97" s="308"/>
      <c r="N97" s="308"/>
      <c r="O97" s="308"/>
      <c r="P97" s="308"/>
      <c r="Q97" s="308"/>
      <c r="R97" s="308"/>
      <c r="S97" s="308"/>
      <c r="T97" s="308"/>
      <c r="U97" s="308"/>
    </row>
    <row r="98" ht="62.25" hidden="1" customHeight="1">
      <c r="A98" s="36"/>
      <c r="B98" s="259" t="str">
        <f>Résultats!B99</f>
        <v>12.4</v>
      </c>
      <c r="C98" s="260" t="str">
        <f>Résultats!C99</f>
        <v>AA</v>
      </c>
      <c r="D98" s="260" t="str">
        <f>Résultats!E99</f>
        <v/>
      </c>
      <c r="E98" s="341" t="str">
        <f>Résultats!F99</f>
        <v xml:space="preserve">Dans chaque ensemble de pages, la page « plan du site » est-elle atteignable de manière identique ?</v>
      </c>
      <c r="F98" s="345" t="s">
        <v>10</v>
      </c>
      <c r="G98" s="345"/>
      <c r="H98" s="97"/>
      <c r="I98" s="97"/>
      <c r="J98" s="97"/>
      <c r="K98" s="97"/>
      <c r="L98" s="97"/>
      <c r="M98" s="308"/>
      <c r="N98" s="308"/>
      <c r="O98" s="308"/>
      <c r="P98" s="308"/>
      <c r="Q98" s="308"/>
      <c r="R98" s="308"/>
      <c r="S98" s="308"/>
      <c r="T98" s="308"/>
      <c r="U98" s="308"/>
    </row>
    <row r="99" ht="62.25" hidden="1" customHeight="1">
      <c r="A99" s="36"/>
      <c r="B99" s="358" t="str">
        <f>'Résultats'!B100</f>
        <v>12.5</v>
      </c>
      <c r="C99" s="260" t="str">
        <f>'Résultats'!C100</f>
        <v>AA</v>
      </c>
      <c r="D99" s="260" t="str">
        <f>'Résultats'!E100</f>
        <v/>
      </c>
      <c r="E99" s="341" t="str">
        <f>'Résultats'!F100</f>
        <v xml:space="preserve">Dans chaque ensemble de pages, le moteur de recherche est-il atteignable de manière identique ?</v>
      </c>
      <c r="F99" s="345" t="s">
        <v>10</v>
      </c>
      <c r="G99" s="345"/>
      <c r="H99" s="97"/>
      <c r="I99" s="97"/>
      <c r="J99" s="97"/>
      <c r="K99" s="97"/>
      <c r="L99" s="97"/>
      <c r="M99" s="308"/>
      <c r="N99" s="308"/>
      <c r="O99" s="308"/>
      <c r="P99" s="308"/>
      <c r="Q99" s="308"/>
      <c r="R99" s="308"/>
      <c r="S99" s="308"/>
      <c r="T99" s="308"/>
      <c r="U99" s="308"/>
    </row>
    <row r="100" ht="62.25" hidden="1" customHeight="1">
      <c r="A100" s="36"/>
      <c r="B100" s="358" t="str">
        <f>Résultats!B101</f>
        <v>12.6</v>
      </c>
      <c r="C100" s="260" t="str">
        <f>Résultats!C101</f>
        <v>A</v>
      </c>
      <c r="D100" s="260" t="str">
        <f>Résultats!E101</f>
        <v/>
      </c>
      <c r="E100" s="341" t="str">
        <f>Résultats!F101</f>
        <v xml:space="preserve">Les zones de regroupement de contenus présentes dans plusieurs pages web (zones d’en-tête, de navigation principale, de contenu principal, de pied de page et de moteur de recherche) peuvent-elles être atteintes ou évitées ?</v>
      </c>
      <c r="F100" s="345" t="s">
        <v>7</v>
      </c>
      <c r="G100" s="345"/>
      <c r="H100" s="97"/>
      <c r="I100" s="97"/>
      <c r="J100" s="97"/>
      <c r="K100" s="97"/>
      <c r="L100" s="97"/>
      <c r="M100" s="308"/>
      <c r="N100" s="308"/>
      <c r="O100" s="308"/>
      <c r="P100" s="308"/>
      <c r="Q100" s="308"/>
      <c r="R100" s="308"/>
      <c r="S100" s="308"/>
      <c r="T100" s="308"/>
      <c r="U100" s="308"/>
    </row>
    <row r="101" ht="62.25" hidden="1" customHeight="1">
      <c r="A101" s="36"/>
      <c r="B101" s="358" t="str">
        <f>Résultats!B102</f>
        <v>12.7</v>
      </c>
      <c r="C101" s="260" t="str">
        <f>Résultats!C102</f>
        <v>A</v>
      </c>
      <c r="D101" s="260" t="str">
        <f>Résultats!E102</f>
        <v/>
      </c>
      <c r="E101" s="341" t="str">
        <f>Résultats!F102</f>
        <v xml:space="preserve">Dans chaque page web, un lien d’évitement ou d’accès rapide à la zone de contenu principal est-il présent (hors cas particuliers) ?</v>
      </c>
      <c r="F101" s="345" t="s">
        <v>7</v>
      </c>
      <c r="G101" s="345"/>
      <c r="H101" s="97"/>
      <c r="I101" s="97"/>
      <c r="J101" s="97"/>
      <c r="K101" s="97"/>
      <c r="L101" s="97"/>
      <c r="M101" s="308"/>
      <c r="N101" s="308"/>
      <c r="O101" s="308"/>
      <c r="P101" s="308"/>
      <c r="Q101" s="308"/>
      <c r="R101" s="308"/>
      <c r="S101" s="308"/>
      <c r="T101" s="308"/>
      <c r="U101" s="308"/>
    </row>
    <row r="102" ht="62.25" hidden="1" customHeight="1">
      <c r="A102" s="36"/>
      <c r="B102" s="358" t="str">
        <f>Résultats!B103</f>
        <v>12.8</v>
      </c>
      <c r="C102" s="260" t="str">
        <f>Résultats!C103</f>
        <v>A</v>
      </c>
      <c r="D102" s="260" t="str">
        <f>Résultats!E103</f>
        <v>x</v>
      </c>
      <c r="E102" s="341" t="str">
        <f>Résultats!F103</f>
        <v xml:space="preserve">Dans chaque page web, l’ordre de tabulation est-il cohérent ?</v>
      </c>
      <c r="F102" s="345" t="s">
        <v>7</v>
      </c>
      <c r="G102" s="345"/>
      <c r="H102" s="97"/>
      <c r="I102" s="97"/>
      <c r="J102" s="97"/>
      <c r="K102" s="97"/>
      <c r="L102" s="97"/>
      <c r="M102" s="308"/>
      <c r="N102" s="308"/>
      <c r="O102" s="308"/>
      <c r="P102" s="308"/>
      <c r="Q102" s="308"/>
      <c r="R102" s="308"/>
      <c r="S102" s="308"/>
      <c r="T102" s="308"/>
      <c r="U102" s="308"/>
    </row>
    <row r="103" ht="62.25" hidden="1" customHeight="1">
      <c r="A103" s="36"/>
      <c r="B103" s="358" t="str">
        <f>Résultats!B104</f>
        <v>12.9</v>
      </c>
      <c r="C103" s="260" t="str">
        <f>Résultats!C104</f>
        <v>A</v>
      </c>
      <c r="D103" s="260" t="str">
        <f>Résultats!E104</f>
        <v>x</v>
      </c>
      <c r="E103" s="341" t="str">
        <f>Résultats!F104</f>
        <v xml:space="preserve">Dans chaque page web, la navigation ne doit pas contenir de piège au clavier. Cette règle est-elle respectée ?</v>
      </c>
      <c r="F103" s="345" t="s">
        <v>7</v>
      </c>
      <c r="G103" s="345"/>
      <c r="H103" s="97"/>
      <c r="I103" s="97"/>
      <c r="J103" s="97"/>
      <c r="K103" s="97"/>
      <c r="L103" s="97"/>
      <c r="M103" s="308"/>
      <c r="N103" s="308"/>
      <c r="O103" s="308"/>
      <c r="P103" s="308"/>
      <c r="Q103" s="308"/>
      <c r="R103" s="308"/>
      <c r="S103" s="308"/>
      <c r="T103" s="308"/>
      <c r="U103" s="308"/>
    </row>
    <row r="104" ht="62.25" hidden="1" customHeight="1">
      <c r="A104" s="36"/>
      <c r="B104" s="358" t="str">
        <f>Résultats!B105</f>
        <v>12.10</v>
      </c>
      <c r="C104" s="260" t="str">
        <f>Résultats!C105</f>
        <v>A</v>
      </c>
      <c r="D104" s="260" t="str">
        <f>Résultats!E105</f>
        <v/>
      </c>
      <c r="E104" s="341" t="str">
        <f>Résultats!F105</f>
        <v xml:space="preserve">Dans chaque page web, les raccourcis clavier n’utilisant qu’une seule touche (lettre minuscule ou majuscule, ponctuation, chiffre ou symbole) sont-ils contrôlables par l’utilisateur ?</v>
      </c>
      <c r="F104" s="345" t="s">
        <v>10</v>
      </c>
      <c r="G104" s="345"/>
      <c r="H104" s="97"/>
      <c r="I104" s="97"/>
      <c r="J104" s="97"/>
      <c r="K104" s="97"/>
      <c r="L104" s="97"/>
      <c r="M104" s="308"/>
      <c r="N104" s="308"/>
      <c r="O104" s="308"/>
      <c r="P104" s="308"/>
      <c r="Q104" s="308"/>
      <c r="R104" s="308"/>
      <c r="S104" s="308"/>
      <c r="T104" s="308"/>
      <c r="U104" s="308"/>
    </row>
    <row r="105" ht="62.25" hidden="1" customHeight="1">
      <c r="A105" s="46"/>
      <c r="B105" s="358" t="str">
        <f>Résultats!B106</f>
        <v>12.11</v>
      </c>
      <c r="C105" s="260" t="str">
        <f>Résultats!C106</f>
        <v>A</v>
      </c>
      <c r="D105" s="260" t="str">
        <f>Résultats!E106</f>
        <v/>
      </c>
      <c r="E105" s="341" t="str">
        <f>Résultats!F106</f>
        <v xml:space="preserve">Dans chaque page web, les contenus additionnels apparaissant au survol, à la prise de focus ou à l’activation d’un composant d’interface sont-ils si nécessaire atteignables au clavier ?</v>
      </c>
      <c r="F105" s="345" t="s">
        <v>7</v>
      </c>
      <c r="G105" s="345"/>
      <c r="H105" s="97"/>
      <c r="I105" s="97"/>
      <c r="J105" s="97"/>
      <c r="K105" s="97"/>
      <c r="L105" s="97"/>
      <c r="M105" s="308"/>
      <c r="N105" s="308"/>
      <c r="O105" s="308"/>
      <c r="P105" s="308"/>
      <c r="Q105" s="308"/>
      <c r="R105" s="308"/>
      <c r="S105" s="308"/>
      <c r="T105" s="308"/>
      <c r="U105" s="308"/>
    </row>
    <row r="106" ht="62.25" hidden="1" customHeight="1">
      <c r="A106" s="355" t="s">
        <v>458</v>
      </c>
      <c r="B106" s="358" t="str">
        <f>Résultats!B107</f>
        <v>13.1</v>
      </c>
      <c r="C106" s="260" t="str">
        <f>Résultats!C107</f>
        <v>A</v>
      </c>
      <c r="D106" s="260" t="str">
        <f>Résultats!E107</f>
        <v/>
      </c>
      <c r="E106" s="341" t="str">
        <f>Résultats!F107</f>
        <v xml:space="preserve">Pour chaque page web, l’utilisateur a-t-il le contrôle de chaque limite de temps modifiant le contenu (hors cas particuliers) ?</v>
      </c>
      <c r="F106" s="345" t="s">
        <v>10</v>
      </c>
      <c r="G106" s="345"/>
      <c r="H106" s="97"/>
      <c r="I106" s="97"/>
      <c r="J106" s="97"/>
      <c r="K106" s="97"/>
      <c r="L106" s="97"/>
      <c r="M106" s="308"/>
      <c r="N106" s="308"/>
      <c r="O106" s="308"/>
      <c r="P106" s="308"/>
      <c r="Q106" s="308"/>
      <c r="R106" s="308"/>
      <c r="S106" s="308"/>
      <c r="T106" s="308"/>
      <c r="U106" s="308"/>
    </row>
    <row r="107" ht="62.25" hidden="1" customHeight="1">
      <c r="A107" s="36"/>
      <c r="B107" s="358" t="str">
        <f>Résultats!B108</f>
        <v>13.2</v>
      </c>
      <c r="C107" s="260" t="str">
        <f>Résultats!C108</f>
        <v>A</v>
      </c>
      <c r="D107" s="260" t="str">
        <f>Résultats!E108</f>
        <v/>
      </c>
      <c r="E107" s="341" t="str">
        <f>Résultats!F108</f>
        <v xml:space="preserve">Dans chaque page web, l’ouverture d’une nouvelle fenêtre ne doit pas être déclenchée sans action de l’utilisateur. Cette règle est-elle respectée ?</v>
      </c>
      <c r="F107" s="345" t="s">
        <v>7</v>
      </c>
      <c r="G107" s="345"/>
      <c r="H107" s="97"/>
      <c r="I107" s="97"/>
      <c r="J107" s="97"/>
      <c r="K107" s="97"/>
      <c r="L107" s="97"/>
      <c r="M107" s="308"/>
      <c r="N107" s="308"/>
      <c r="O107" s="308"/>
      <c r="P107" s="308"/>
      <c r="Q107" s="308"/>
      <c r="R107" s="308"/>
      <c r="S107" s="308"/>
      <c r="T107" s="308"/>
      <c r="U107" s="308"/>
    </row>
    <row r="108" ht="62.25" hidden="1" customHeight="1">
      <c r="A108" s="36"/>
      <c r="B108" s="358" t="str">
        <f>Résultats!B109</f>
        <v>13.3</v>
      </c>
      <c r="C108" s="260" t="str">
        <f>Résultats!C109</f>
        <v>A</v>
      </c>
      <c r="D108" s="260" t="str">
        <f>Résultats!E109</f>
        <v/>
      </c>
      <c r="E108" s="341" t="str">
        <f>Résultats!F109</f>
        <v xml:space="preserve">Dans chaque page web, chaque document bureautique en téléchargement possède-t-il, si nécessaire, une version accessible (hors cas particuliers) ?</v>
      </c>
      <c r="F108" s="345" t="s">
        <v>10</v>
      </c>
      <c r="G108" s="345"/>
      <c r="H108" s="97"/>
      <c r="I108" s="97"/>
      <c r="J108" s="97"/>
      <c r="K108" s="97"/>
      <c r="L108" s="97"/>
      <c r="M108" s="308"/>
      <c r="N108" s="308"/>
      <c r="O108" s="308"/>
      <c r="P108" s="308"/>
      <c r="Q108" s="308"/>
      <c r="R108" s="308"/>
      <c r="S108" s="308"/>
      <c r="T108" s="308"/>
      <c r="U108" s="308"/>
    </row>
    <row r="109" ht="62.25" hidden="1" customHeight="1">
      <c r="A109" s="36"/>
      <c r="B109" s="358" t="str">
        <f>Résultats!B110</f>
        <v>13.4</v>
      </c>
      <c r="C109" s="260" t="str">
        <f>Résultats!C110</f>
        <v>A</v>
      </c>
      <c r="D109" s="260" t="str">
        <f>Résultats!E110</f>
        <v/>
      </c>
      <c r="E109" s="341" t="str">
        <f>Résultats!F110</f>
        <v xml:space="preserve">Pour chaque document bureautique ayant une version accessible, cette version offre-t-elle la même information ?</v>
      </c>
      <c r="F109" s="345" t="s">
        <v>10</v>
      </c>
      <c r="G109" s="345"/>
      <c r="H109" s="97"/>
      <c r="I109" s="97"/>
      <c r="J109" s="97"/>
      <c r="K109" s="97"/>
      <c r="L109" s="97"/>
      <c r="M109" s="308"/>
      <c r="N109" s="308"/>
      <c r="O109" s="308"/>
      <c r="P109" s="308"/>
      <c r="Q109" s="308"/>
      <c r="R109" s="308"/>
      <c r="S109" s="308"/>
      <c r="T109" s="308"/>
      <c r="U109" s="308"/>
    </row>
    <row r="110" ht="62.25" hidden="1" customHeight="1">
      <c r="A110" s="36"/>
      <c r="B110" s="358" t="str">
        <f>Résultats!B111</f>
        <v>13.5</v>
      </c>
      <c r="C110" s="260" t="str">
        <f>Résultats!C111</f>
        <v>A</v>
      </c>
      <c r="D110" s="260" t="str">
        <f>Résultats!E111</f>
        <v/>
      </c>
      <c r="E110" s="341" t="str">
        <f>Résultats!F111</f>
        <v xml:space="preserve">Dans chaque page web, chaque contenu cryptique (art ASCII, émoticône, syntaxe cryptique) a-t-il une alternative ?</v>
      </c>
      <c r="F110" s="345" t="s">
        <v>10</v>
      </c>
      <c r="G110" s="345"/>
      <c r="H110" s="97"/>
      <c r="I110" s="97"/>
      <c r="J110" s="97"/>
      <c r="K110" s="97"/>
      <c r="L110" s="97"/>
      <c r="M110" s="308"/>
      <c r="N110" s="308"/>
      <c r="O110" s="308"/>
      <c r="P110" s="308"/>
      <c r="Q110" s="308"/>
      <c r="R110" s="308"/>
      <c r="S110" s="308"/>
      <c r="T110" s="308"/>
      <c r="U110" s="308"/>
    </row>
    <row r="111" ht="62.25" hidden="1" customHeight="1">
      <c r="A111" s="36"/>
      <c r="B111" s="358" t="str">
        <f>Résultats!B112</f>
        <v>13.6</v>
      </c>
      <c r="C111" s="260" t="str">
        <f>Résultats!C112</f>
        <v>A</v>
      </c>
      <c r="D111" s="260" t="str">
        <f>Résultats!E112</f>
        <v/>
      </c>
      <c r="E111" s="341" t="str">
        <f>Résultats!F112</f>
        <v xml:space="preserve">Dans chaque page web, pour chaque contenu cryptique (art ASCII, émoticône, syntaxe cryptique) ayant une alternative, cette alternative est-elle pertinente ?</v>
      </c>
      <c r="F111" s="345" t="s">
        <v>10</v>
      </c>
      <c r="G111" s="345"/>
      <c r="H111" s="97"/>
      <c r="I111" s="97"/>
      <c r="J111" s="97"/>
      <c r="K111" s="97"/>
      <c r="L111" s="97"/>
      <c r="M111" s="308"/>
      <c r="N111" s="308"/>
      <c r="O111" s="308"/>
      <c r="P111" s="308"/>
      <c r="Q111" s="308"/>
      <c r="R111" s="308"/>
      <c r="S111" s="308"/>
      <c r="T111" s="308"/>
      <c r="U111" s="308"/>
    </row>
    <row r="112" ht="62.25" hidden="1" customHeight="1">
      <c r="A112" s="36"/>
      <c r="B112" s="358" t="str">
        <f>Résultats!B113</f>
        <v>13.7</v>
      </c>
      <c r="C112" s="260" t="str">
        <f>Résultats!C113</f>
        <v>A</v>
      </c>
      <c r="D112" s="260" t="str">
        <f>Résultats!E113</f>
        <v/>
      </c>
      <c r="E112" s="341" t="str">
        <f>Résultats!F113</f>
        <v xml:space="preserve">Dans chaque page web, les changements brusques de luminosité ou les effets de flash sont-ils correctement utilisés ?</v>
      </c>
      <c r="F112" s="345" t="s">
        <v>10</v>
      </c>
      <c r="G112" s="345"/>
      <c r="H112" s="97"/>
      <c r="I112" s="97"/>
      <c r="J112" s="97"/>
      <c r="K112" s="97"/>
      <c r="L112" s="97"/>
      <c r="M112" s="308"/>
      <c r="N112" s="308"/>
      <c r="O112" s="308"/>
      <c r="P112" s="308"/>
      <c r="Q112" s="308"/>
      <c r="R112" s="308"/>
      <c r="S112" s="308"/>
      <c r="T112" s="308"/>
      <c r="U112" s="308"/>
    </row>
    <row r="113" ht="62.25" hidden="1" customHeight="1">
      <c r="A113" s="36"/>
      <c r="B113" s="358" t="str">
        <f>Résultats!B114</f>
        <v>13.8</v>
      </c>
      <c r="C113" s="260" t="str">
        <f>Résultats!C114</f>
        <v>A</v>
      </c>
      <c r="D113" s="260" t="str">
        <f>Résultats!E114</f>
        <v/>
      </c>
      <c r="E113" s="341" t="str">
        <f>Résultats!F114</f>
        <v xml:space="preserve">Dans chaque page web, chaque contenu en mouvement ou clignotant est-il contrôlable par l’utilisateur ?</v>
      </c>
      <c r="F113" s="345" t="s">
        <v>10</v>
      </c>
      <c r="G113" s="345"/>
      <c r="H113" s="97"/>
      <c r="I113" s="97"/>
      <c r="J113" s="97"/>
      <c r="K113" s="97"/>
      <c r="L113" s="97"/>
      <c r="M113" s="308"/>
      <c r="N113" s="308"/>
      <c r="O113" s="308"/>
      <c r="P113" s="308"/>
      <c r="Q113" s="308"/>
      <c r="R113" s="308"/>
      <c r="S113" s="308"/>
      <c r="T113" s="308"/>
      <c r="U113" s="308"/>
    </row>
    <row r="114" ht="62.25" hidden="1" customHeight="1">
      <c r="A114" s="36"/>
      <c r="B114" s="358" t="str">
        <f>Résultats!B115</f>
        <v>13.9</v>
      </c>
      <c r="C114" s="260" t="str">
        <f>Résultats!C115</f>
        <v>AA</v>
      </c>
      <c r="D114" s="260" t="str">
        <f>Résultats!E115</f>
        <v/>
      </c>
      <c r="E114" s="341" t="str">
        <f>Résultats!F115</f>
        <v xml:space="preserve">Dans chaque page web, le contenu proposé est-il consultable quelle que soit l’orientation de l’écran (portrait ou paysage) (hors cas particuliers) ?</v>
      </c>
      <c r="F114" s="345" t="s">
        <v>7</v>
      </c>
      <c r="G114" s="345"/>
      <c r="H114" s="97"/>
      <c r="I114" s="97"/>
      <c r="J114" s="97"/>
      <c r="K114" s="97"/>
      <c r="L114" s="97"/>
      <c r="M114" s="308"/>
      <c r="N114" s="308"/>
      <c r="O114" s="308"/>
      <c r="P114" s="308"/>
      <c r="Q114" s="308"/>
      <c r="R114" s="308"/>
      <c r="S114" s="308"/>
      <c r="T114" s="308"/>
      <c r="U114" s="308"/>
    </row>
    <row r="115" ht="62.25" hidden="1" customHeight="1">
      <c r="A115" s="36"/>
      <c r="B115" s="358" t="str">
        <f>Résultats!B116</f>
        <v>13.10</v>
      </c>
      <c r="C115" s="260" t="str">
        <f>Résultats!C116</f>
        <v>A</v>
      </c>
      <c r="D115" s="260" t="str">
        <f>Résultats!E116</f>
        <v/>
      </c>
      <c r="E115" s="341" t="str">
        <f>Résultats!F116</f>
        <v xml:space="preserve">Dans chaque page web, les fonctionnalités utilisables ou disponibles au moyen d’un geste complexe peuvent-elles être également disponibles au moyen d’un geste simple (hors cas particuliers) ?</v>
      </c>
      <c r="F115" s="345" t="s">
        <v>10</v>
      </c>
      <c r="G115" s="345"/>
      <c r="H115" s="97"/>
      <c r="I115" s="97"/>
      <c r="J115" s="97"/>
      <c r="K115" s="97"/>
      <c r="L115" s="97"/>
      <c r="M115" s="78"/>
      <c r="N115" s="78"/>
      <c r="O115" s="78"/>
      <c r="P115" s="78"/>
      <c r="Q115" s="78"/>
      <c r="R115" s="78"/>
      <c r="S115" s="78"/>
      <c r="T115" s="78"/>
      <c r="U115" s="78"/>
    </row>
    <row r="116" ht="59.25" hidden="1" customHeight="1">
      <c r="A116" s="36"/>
      <c r="B116" s="358" t="str">
        <f>Résultats!B117</f>
        <v>13.11</v>
      </c>
      <c r="C116" s="260" t="str">
        <f>Résultats!C117</f>
        <v>A</v>
      </c>
      <c r="D116" s="260" t="str">
        <f>Résultats!E117</f>
        <v/>
      </c>
      <c r="E116" s="341" t="str">
        <f>Résultats!F117</f>
        <v xml:space="preserve">Dans chaque page web, les actions déclenchées au moyen d’un dispositif de pointage sur un point unique de l’écran peuvent-elles faire l’objet d’une annulation (hors cas particuliers) ?</v>
      </c>
      <c r="F116" s="345" t="s">
        <v>10</v>
      </c>
      <c r="G116" s="345"/>
      <c r="H116" s="97"/>
      <c r="I116" s="97"/>
      <c r="J116" s="97"/>
      <c r="K116" s="97"/>
      <c r="L116" s="97"/>
      <c r="M116" s="308"/>
      <c r="N116" s="308"/>
      <c r="O116" s="308"/>
      <c r="P116" s="308"/>
      <c r="Q116" s="308"/>
      <c r="R116" s="308"/>
      <c r="S116" s="308"/>
      <c r="T116" s="308"/>
      <c r="U116" s="308"/>
    </row>
    <row r="117" hidden="1">
      <c r="A117" s="46"/>
      <c r="B117" s="358" t="str">
        <f>Résultats!B118</f>
        <v>13.12</v>
      </c>
      <c r="C117" s="260" t="str">
        <f>Résultats!C118</f>
        <v>A</v>
      </c>
      <c r="D117" s="260" t="str">
        <f>Résultats!E118</f>
        <v/>
      </c>
      <c r="E117" s="341" t="str">
        <f>Résultats!F118</f>
        <v xml:space="preserve">Dans chaque page web, les fonctionnalités qui impliquent un mouvement de l’appareil ou vers l’appareil peuvent-elles être satisfaites de manière alternative (hors cas particuliers) ?</v>
      </c>
      <c r="F117" s="345" t="s">
        <v>10</v>
      </c>
      <c r="G117" s="345"/>
      <c r="H117" s="97"/>
      <c r="I117" s="97"/>
      <c r="J117" s="97"/>
      <c r="K117" s="97"/>
      <c r="L117" s="97"/>
      <c r="M117" s="308"/>
      <c r="N117" s="308"/>
      <c r="O117" s="308"/>
      <c r="P117" s="308"/>
      <c r="Q117" s="308"/>
      <c r="R117" s="308"/>
      <c r="S117" s="308"/>
      <c r="T117" s="308"/>
      <c r="U117" s="308"/>
    </row>
  </sheetData>
  <autoFilter ref="$B$11:$L$117">
    <filterColumn colId="4">
      <filters>
        <filter val="nc"/>
      </filters>
    </filterColumn>
  </autoFilter>
  <mergeCells count="23">
    <mergeCell ref="C3:F3"/>
    <mergeCell ref="B4:B10"/>
    <mergeCell ref="C4:C10"/>
    <mergeCell ref="D4:D10"/>
    <mergeCell ref="G4:G10"/>
    <mergeCell ref="H4:H10"/>
    <mergeCell ref="I4:I10"/>
    <mergeCell ref="J4:J10"/>
    <mergeCell ref="K4:K10"/>
    <mergeCell ref="L4:L10"/>
    <mergeCell ref="A12:A20"/>
    <mergeCell ref="A21:A22"/>
    <mergeCell ref="A23:A25"/>
    <mergeCell ref="A26:A38"/>
    <mergeCell ref="A39:A46"/>
    <mergeCell ref="A47:A48"/>
    <mergeCell ref="A49:A53"/>
    <mergeCell ref="A54:A63"/>
    <mergeCell ref="A64:A67"/>
    <mergeCell ref="A68:A81"/>
    <mergeCell ref="A82:A94"/>
    <mergeCell ref="A95:A105"/>
    <mergeCell ref="A106:A117"/>
  </mergeCells>
  <dataValidations count="2" disablePrompts="0">
    <dataValidation sqref="H12:H117" type="list" allowBlank="1" errorStyle="stop" imeMode="noControl" operator="between" showDropDown="0" showErrorMessage="0" showInputMessage="0">
      <formula1>'Paramètres'!$A$2:$A$5</formula1>
    </dataValidation>
    <dataValidation sqref="I12:I117" type="list" allowBlank="1" errorStyle="stop" imeMode="noControl" operator="between" showDropDown="0" showErrorMessage="0" showInputMessage="0">
      <formula1>'Paramètres'!$D$2:$D$5</formula1>
    </dataValidation>
  </dataValidations>
  <hyperlinks>
    <hyperlink r:id="rId1" ref="L54"/>
    <hyperlink r:id="rId1" ref="L55"/>
  </hyperlinks>
  <printOptions headings="0" gridLines="0"/>
  <pageMargins left="0.69999999999999996" right="0.69999999999999996" top="0.75" bottom="0.75" header="0" footer="0"/>
  <pageSetup paperSize="9" scale="100" fitToWidth="1" fitToHeight="1" pageOrder="downThenOver" orientation="landscape" usePrinterDefaults="1" blackAndWhite="0" draft="0" cellComments="none" useFirstPageNumber="0" errors="displayed" horizontalDpi="600" verticalDpi="600" copies="1"/>
  <headerFooter/>
  <extLst>
    <ext xmlns:x14="http://schemas.microsoft.com/office/spreadsheetml/2009/9/main" uri="{78C0D931-6437-407d-A8EE-F0AAD7539E65}">
      <x14:conditionalFormattings>
        <x14:conditionalFormatting xmlns:xm="http://schemas.microsoft.com/office/excel/2006/main">
          <x14:cfRule type="cellIs" priority="11" operator="equal" id="{008000C4-0022-4F10-8816-00F300750068}">
            <xm:f>"na"</xm:f>
            <x14:dxf>
              <font/>
              <fill>
                <patternFill patternType="solid">
                  <fgColor rgb="FFFCE8B2"/>
                  <bgColor rgb="FFFCE8B2"/>
                </patternFill>
              </fill>
              <border>
                <left style="none"/>
                <right style="none"/>
                <top style="none"/>
                <bottom style="none"/>
                <diagonal style="none"/>
              </border>
            </x14:dxf>
          </x14:cfRule>
          <xm:sqref>F1:F2 C2 F4:F117</xm:sqref>
        </x14:conditionalFormatting>
        <x14:conditionalFormatting xmlns:xm="http://schemas.microsoft.com/office/excel/2006/main">
          <x14:cfRule type="cellIs" priority="10" operator="equal" id="{00E9006A-002F-4F1D-8DF0-00F900980032}">
            <xm:f>"nt"</xm:f>
            <x14:dxf>
              <font>
                <color indexed="65"/>
              </font>
              <fill>
                <patternFill patternType="solid">
                  <fgColor rgb="FF757575"/>
                  <bgColor rgb="FF757575"/>
                </patternFill>
              </fill>
              <border>
                <left style="none"/>
                <right style="none"/>
                <top style="none"/>
                <bottom style="none"/>
                <diagonal style="none"/>
              </border>
            </x14:dxf>
          </x14:cfRule>
          <xm:sqref>F11:F117</xm:sqref>
        </x14:conditionalFormatting>
        <x14:conditionalFormatting xmlns:xm="http://schemas.microsoft.com/office/excel/2006/main">
          <x14:cfRule type="cellIs" priority="9" operator="equal" id="{00320074-0065-4F56-9CC4-0056000A00CC}">
            <xm:f>"nc"</xm:f>
            <x14:dxf>
              <font/>
              <fill>
                <patternFill patternType="solid">
                  <fgColor rgb="FFF4C7C3"/>
                  <bgColor rgb="FFF4C7C3"/>
                </patternFill>
              </fill>
              <border>
                <left style="none"/>
                <right style="none"/>
                <top style="none"/>
                <bottom style="none"/>
                <diagonal style="none"/>
              </border>
            </x14:dxf>
          </x14:cfRule>
          <xm:sqref>F11:F117</xm:sqref>
        </x14:conditionalFormatting>
        <x14:conditionalFormatting xmlns:xm="http://schemas.microsoft.com/office/excel/2006/main">
          <x14:cfRule type="cellIs" priority="8" operator="equal" id="{00580078-0001-4DF0-A249-008A00FE00F3}">
            <xm:f>"c"</xm:f>
            <x14:dxf>
              <font/>
              <fill>
                <patternFill patternType="solid">
                  <fgColor rgb="FFB7E1CD"/>
                  <bgColor rgb="FFB7E1CD"/>
                </patternFill>
              </fill>
              <border>
                <left style="none"/>
                <right style="none"/>
                <top style="none"/>
                <bottom style="none"/>
                <diagonal style="none"/>
              </border>
            </x14:dxf>
          </x14:cfRule>
          <xm:sqref>F11:F117</xm:sqref>
        </x14:conditionalFormatting>
        <x14:conditionalFormatting xmlns:xm="http://schemas.microsoft.com/office/excel/2006/main">
          <x14:cfRule type="cellIs" priority="7" operator="equal" id="{00C00006-005D-4C8D-A9A1-0099006B0076}">
            <xm:f>"NT"</xm:f>
            <x14:dxf>
              <font/>
              <fill>
                <patternFill patternType="solid">
                  <fgColor indexed="65"/>
                  <bgColor indexed="65"/>
                </patternFill>
              </fill>
              <border>
                <left style="none"/>
                <right style="none"/>
                <top style="none"/>
                <bottom style="none"/>
                <diagonal style="none"/>
              </border>
            </x14:dxf>
          </x14:cfRule>
          <xm:sqref>O4:R4</xm:sqref>
        </x14:conditionalFormatting>
        <x14:conditionalFormatting xmlns:xm="http://schemas.microsoft.com/office/excel/2006/main">
          <x14:cfRule type="cellIs" priority="6" operator="equal" id="{00FA00FC-0040-4D2E-8CD6-00D600FF00F6}">
            <xm:f>"NA"</xm:f>
            <x14:dxf>
              <font/>
              <fill>
                <patternFill patternType="solid">
                  <fgColor rgb="FFFCE8B2"/>
                  <bgColor rgb="FFFCE8B2"/>
                </patternFill>
              </fill>
              <border>
                <left style="none"/>
                <right style="none"/>
                <top style="none"/>
                <bottom style="none"/>
                <diagonal style="none"/>
              </border>
            </x14:dxf>
          </x14:cfRule>
          <xm:sqref>O4:R4</xm:sqref>
        </x14:conditionalFormatting>
        <x14:conditionalFormatting xmlns:xm="http://schemas.microsoft.com/office/excel/2006/main">
          <x14:cfRule type="cellIs" priority="5" operator="equal" id="{00AC00D3-009B-45B8-B378-00270053004A}">
            <xm:f>"NC"</xm:f>
            <x14:dxf>
              <font/>
              <fill>
                <patternFill patternType="solid">
                  <fgColor rgb="FFF4C7C3"/>
                  <bgColor rgb="FFF4C7C3"/>
                </patternFill>
              </fill>
              <border>
                <left style="none"/>
                <right style="none"/>
                <top style="none"/>
                <bottom style="none"/>
                <diagonal style="none"/>
              </border>
            </x14:dxf>
          </x14:cfRule>
          <xm:sqref>O4:R4</xm:sqref>
        </x14:conditionalFormatting>
        <x14:conditionalFormatting xmlns:xm="http://schemas.microsoft.com/office/excel/2006/main">
          <x14:cfRule type="cellIs" priority="4" operator="equal" id="{00D400E1-00A9-425E-BB60-0031005D0099}">
            <xm:f>"C"</xm:f>
            <x14:dxf>
              <font/>
              <fill>
                <patternFill patternType="solid">
                  <fgColor rgb="FFB7E1CD"/>
                  <bgColor rgb="FFB7E1CD"/>
                </patternFill>
              </fill>
              <border>
                <left style="none"/>
                <right style="none"/>
                <top style="none"/>
                <bottom style="none"/>
                <diagonal style="none"/>
              </border>
            </x14:dxf>
          </x14:cfRule>
          <xm:sqref>O4:R4</xm:sqref>
        </x14:conditionalFormatting>
        <x14:conditionalFormatting xmlns:xm="http://schemas.microsoft.com/office/excel/2006/main">
          <x14:cfRule type="cellIs" priority="4" operator="equal" id="{00CE0061-0060-48D8-85A3-005A007A0014}">
            <xm:f>"na"</xm:f>
            <x14:dxf>
              <font/>
              <fill>
                <patternFill patternType="solid">
                  <fgColor rgb="FFFCE8B2"/>
                  <bgColor rgb="FFFCE8B2"/>
                </patternFill>
              </fill>
              <border>
                <left style="none"/>
                <right style="none"/>
                <top style="none"/>
                <bottom style="none"/>
                <diagonal style="none"/>
              </border>
            </x14:dxf>
          </x14:cfRule>
          <xm:sqref>F25</xm:sqref>
        </x14:conditionalFormatting>
        <x14:conditionalFormatting xmlns:xm="http://schemas.microsoft.com/office/excel/2006/main">
          <x14:cfRule type="cellIs" priority="4" operator="equal" id="{00C20087-00DD-4177-AB3F-00E10037005F}">
            <xm:f>"na"</xm:f>
            <x14:dxf>
              <font/>
              <fill>
                <patternFill patternType="solid">
                  <fgColor rgb="FFFCE8B2"/>
                  <bgColor rgb="FFFCE8B2"/>
                </patternFill>
              </fill>
              <border>
                <left style="none"/>
                <right style="none"/>
                <top style="none"/>
                <bottom style="none"/>
                <diagonal style="none"/>
              </border>
            </x14:dxf>
          </x14:cfRule>
          <xm:sqref>F91</xm:sqref>
        </x14:conditionalFormatting>
        <x14:conditionalFormatting xmlns:xm="http://schemas.microsoft.com/office/excel/2006/main">
          <x14:cfRule type="cellIs" priority="3" operator="equal" id="{00E20095-0035-4749-BE0A-006200AE0030}">
            <xm:f>"d"</xm:f>
            <x14:dxf>
              <font/>
              <fill>
                <patternFill patternType="solid">
                  <fgColor rgb="FFFFD966"/>
                  <bgColor rgb="FFFFD966"/>
                </patternFill>
              </fill>
              <border>
                <left style="none"/>
                <right style="none"/>
                <top style="none"/>
                <bottom style="none"/>
                <diagonal style="none"/>
              </border>
            </x14:dxf>
          </x14:cfRule>
          <xm:sqref>G12:G117</xm:sqref>
        </x14:conditionalFormatting>
        <x14:conditionalFormatting xmlns:xm="http://schemas.microsoft.com/office/excel/2006/main">
          <x14:cfRule type="cellIs" priority="3" operator="equal" id="{008300C4-004D-4F6F-B772-006C00C60092}">
            <xm:f>"nt"</xm:f>
            <x14:dxf>
              <font>
                <color indexed="65"/>
              </font>
              <fill>
                <patternFill patternType="solid">
                  <fgColor rgb="FF757575"/>
                  <bgColor rgb="FF757575"/>
                </patternFill>
              </fill>
              <border>
                <left style="none"/>
                <right style="none"/>
                <top style="none"/>
                <bottom style="none"/>
                <diagonal style="none"/>
              </border>
            </x14:dxf>
          </x14:cfRule>
          <xm:sqref>F25</xm:sqref>
        </x14:conditionalFormatting>
        <x14:conditionalFormatting xmlns:xm="http://schemas.microsoft.com/office/excel/2006/main">
          <x14:cfRule type="cellIs" priority="3" operator="equal" id="{00DD006E-0086-477E-B3F4-0024001E00C8}">
            <xm:f>"nt"</xm:f>
            <x14:dxf>
              <font>
                <color indexed="65"/>
              </font>
              <fill>
                <patternFill patternType="solid">
                  <fgColor rgb="FF757575"/>
                  <bgColor rgb="FF757575"/>
                </patternFill>
              </fill>
              <border>
                <left style="none"/>
                <right style="none"/>
                <top style="none"/>
                <bottom style="none"/>
                <diagonal style="none"/>
              </border>
            </x14:dxf>
          </x14:cfRule>
          <xm:sqref>F91</xm:sqref>
        </x14:conditionalFormatting>
        <x14:conditionalFormatting xmlns:xm="http://schemas.microsoft.com/office/excel/2006/main">
          <x14:cfRule type="cellIs" priority="2" operator="equal" id="{005D00F7-00F1-402C-9AE1-006A004F00BD}">
            <xm:f>"NT"</xm:f>
            <x14:dxf>
              <font>
                <color indexed="65"/>
              </font>
              <fill>
                <patternFill patternType="solid">
                  <fgColor rgb="FF757575"/>
                  <bgColor rgb="FF757575"/>
                </patternFill>
              </fill>
              <border>
                <left style="none"/>
                <right style="none"/>
                <top style="none"/>
                <bottom style="none"/>
                <diagonal style="none"/>
              </border>
            </x14:dxf>
          </x14:cfRule>
          <xm:sqref>O4:R4</xm:sqref>
        </x14:conditionalFormatting>
        <x14:conditionalFormatting xmlns:xm="http://schemas.microsoft.com/office/excel/2006/main">
          <x14:cfRule type="cellIs" priority="2" operator="equal" id="{002100CB-00DB-4B8F-BC38-00460059009F}">
            <xm:f>"nc"</xm:f>
            <x14:dxf>
              <font/>
              <fill>
                <patternFill patternType="solid">
                  <fgColor rgb="FFF4C7C3"/>
                  <bgColor rgb="FFF4C7C3"/>
                </patternFill>
              </fill>
              <border>
                <left style="none"/>
                <right style="none"/>
                <top style="none"/>
                <bottom style="none"/>
                <diagonal style="none"/>
              </border>
            </x14:dxf>
          </x14:cfRule>
          <xm:sqref>F25</xm:sqref>
        </x14:conditionalFormatting>
        <x14:conditionalFormatting xmlns:xm="http://schemas.microsoft.com/office/excel/2006/main">
          <x14:cfRule type="cellIs" priority="2" operator="equal" id="{004C0093-00D6-4684-A375-0012003700A1}">
            <xm:f>"nc"</xm:f>
            <x14:dxf>
              <font/>
              <fill>
                <patternFill patternType="solid">
                  <fgColor rgb="FFF4C7C3"/>
                  <bgColor rgb="FFF4C7C3"/>
                </patternFill>
              </fill>
              <border>
                <left style="none"/>
                <right style="none"/>
                <top style="none"/>
                <bottom style="none"/>
                <diagonal style="none"/>
              </border>
            </x14:dxf>
          </x14:cfRule>
          <xm:sqref>F91</xm:sqref>
        </x14:conditionalFormatting>
        <x14:conditionalFormatting xmlns:xm="http://schemas.microsoft.com/office/excel/2006/main">
          <x14:cfRule type="cellIs" priority="1" operator="equal" id="{00FB0051-005A-433D-8A69-00EC00B700F5}">
            <xm:f>"x"</xm:f>
            <x14:dxf>
              <font>
                <color theme="0"/>
              </font>
              <fill>
                <patternFill patternType="solid">
                  <fgColor rgb="FF007891"/>
                  <bgColor rgb="FF007891"/>
                </patternFill>
              </fill>
              <border>
                <left style="none"/>
                <right style="none"/>
                <top style="none"/>
                <bottom style="none"/>
                <diagonal style="none"/>
              </border>
            </x14:dxf>
          </x14:cfRule>
          <xm:sqref>D12:D117</xm:sqref>
        </x14:conditionalFormatting>
        <x14:conditionalFormatting xmlns:xm="http://schemas.microsoft.com/office/excel/2006/main">
          <x14:cfRule type="cellIs" priority="1" operator="equal" id="{004C0033-0027-47AD-9D83-003000BB00A9}">
            <xm:f>"c"</xm:f>
            <x14:dxf>
              <font/>
              <fill>
                <patternFill patternType="solid">
                  <fgColor rgb="FFB7E1CD"/>
                  <bgColor rgb="FFB7E1CD"/>
                </patternFill>
              </fill>
              <border>
                <left style="none"/>
                <right style="none"/>
                <top style="none"/>
                <bottom style="none"/>
                <diagonal style="none"/>
              </border>
            </x14:dxf>
          </x14:cfRule>
          <xm:sqref>F25</xm:sqref>
        </x14:conditionalFormatting>
        <x14:conditionalFormatting xmlns:xm="http://schemas.microsoft.com/office/excel/2006/main">
          <x14:cfRule type="cellIs" priority="1" operator="equal" id="{00F50031-0000-4E54-9F27-003500790080}">
            <xm:f>"c"</xm:f>
            <x14:dxf>
              <font/>
              <fill>
                <patternFill patternType="solid">
                  <fgColor rgb="FFB7E1CD"/>
                  <bgColor rgb="FFB7E1CD"/>
                </patternFill>
              </fill>
              <border>
                <left style="none"/>
                <right style="none"/>
                <top style="none"/>
                <bottom style="none"/>
                <diagonal style="none"/>
              </border>
            </x14:dxf>
          </x14:cfRule>
          <xm:sqref>F91</xm:sqref>
        </x14:conditionalFormatting>
      </x14:conditionalFormattings>
    </ext>
    <ext xmlns:x14="http://schemas.microsoft.com/office/spreadsheetml/2009/9/main" uri="{CCE6A557-97BC-4b89-ADB6-D9C93CAAB3DF}">
      <x14:dataValidations xmlns:xm="http://schemas.microsoft.com/office/excel/2006/main" count="5" disablePrompts="0">
        <x14:dataValidation xr:uid="{000E0008-0098-4019-A844-000500430037}" type="list" allowBlank="1" errorStyle="stop" imeMode="noControl" operator="between" showDropDown="0" showErrorMessage="1" showInputMessage="0">
          <x14:formula1>
            <xm:f>"nt,na,c"</xm:f>
          </x14:formula1>
          <xm:sqref>F54:F55</xm:sqref>
        </x14:dataValidation>
        <x14:dataValidation xr:uid="{00F80088-00D3-444F-8D79-008200F4004F}" type="list" allowBlank="1" errorStyle="stop" imeMode="noControl" operator="between" showDropDown="0" showErrorMessage="1" showInputMessage="0">
          <x14:formula1>
            <xm:f>"nt,na,c,nc"</xm:f>
          </x14:formula1>
          <xm:sqref>F12:F24 F26:F53 F56:F90 F92:F117</xm:sqref>
        </x14:dataValidation>
        <x14:dataValidation xr:uid="{005F0088-0001-48DF-A46B-00CE00B8008E}" type="list" allowBlank="1" errorStyle="stop" imeMode="noControl" operator="between" showDropDown="0" showErrorMessage="0" showInputMessage="0">
          <x14:formula1>
            <xm:f>"d"</xm:f>
          </x14:formula1>
          <xm:sqref>G12:G117</xm:sqref>
        </x14:dataValidation>
        <x14:dataValidation xr:uid="{00F400C3-00A0-46BD-B96C-006F00BD007A}" type="list" allowBlank="1" errorStyle="stop" imeMode="noControl" operator="between" showDropDown="0" showErrorMessage="1" showInputMessage="0">
          <x14:formula1>
            <xm:f>"nt,na,c,nc"</xm:f>
          </x14:formula1>
          <xm:sqref>F25</xm:sqref>
        </x14:dataValidation>
        <x14:dataValidation xr:uid="{00B0000B-00B7-4660-908A-00AF00C800E3}" type="list" allowBlank="1" errorStyle="stop" imeMode="noControl" operator="between" showDropDown="0" showErrorMessage="1" showInputMessage="0">
          <x14:formula1>
            <xm:f>"nt,na,c,nc"</xm:f>
          </x14:formula1>
          <xm:sqref>F91</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666666"/>
    <outlinePr applyStyles="0" summaryBelow="0" summaryRight="0" showOutlineSymbols="1"/>
    <pageSetUpPr autoPageBreaks="1" fitToPage="0"/>
  </sheetPr>
  <sheetViews>
    <sheetView showGridLines="0" zoomScale="100" workbookViewId="0">
      <pane xSplit="6" ySplit="11" topLeftCell="G12" activePane="bottomRight" state="frozen"/>
      <selection activeCell="G12" activeCellId="0" sqref="G12"/>
    </sheetView>
  </sheetViews>
  <sheetFormatPr defaultColWidth="14.43" defaultRowHeight="15" customHeight="1"/>
  <cols>
    <col customWidth="1" min="1" max="1" width="9"/>
    <col customWidth="1" min="2" max="2" width="7.29"/>
    <col customWidth="1" min="3" max="3" width="4"/>
    <col customWidth="1" min="4" max="4" width="3.4300000000000002"/>
    <col customWidth="1" min="5" max="5" width="50.859999999999999"/>
    <col customWidth="1" min="6" max="6" width="10.710000000000001"/>
    <col customWidth="1" min="7" max="7" width="5.71"/>
    <col customWidth="1" min="8" max="8" width="9"/>
    <col customWidth="1" min="9" max="9" width="14.859999999999999"/>
    <col customWidth="1" min="10" max="10" width="43.57"/>
    <col customWidth="1" min="11" max="11" width="40.859999999999999"/>
    <col customWidth="1" min="12" max="12" width="46.289999999999999"/>
    <col customWidth="1" min="13" max="13" width="4"/>
    <col customWidth="1" min="14" max="14" width="19"/>
    <col customWidth="1" min="15" max="17" width="4.1399999999999997"/>
    <col customWidth="1" min="18" max="18" width="5.1399999999999997"/>
    <col customWidth="1" min="19" max="19" width="16.43"/>
    <col customWidth="1" min="20" max="20" width="15.43"/>
    <col customWidth="1" min="21" max="21" width="13.859999999999999"/>
  </cols>
  <sheetData>
    <row r="1" ht="0.75" customHeight="1">
      <c r="A1" s="310"/>
      <c r="B1" s="308"/>
      <c r="C1" s="308"/>
      <c r="D1" s="308"/>
      <c r="E1" s="308"/>
      <c r="F1" s="308"/>
      <c r="G1" s="308"/>
      <c r="H1" s="308"/>
      <c r="I1" s="308"/>
      <c r="J1" s="308"/>
      <c r="K1" s="308"/>
      <c r="L1" s="308"/>
      <c r="M1" s="308"/>
      <c r="N1" s="308"/>
      <c r="O1" s="308"/>
      <c r="P1" s="308"/>
      <c r="Q1" s="308"/>
      <c r="R1" s="308"/>
      <c r="S1" s="308"/>
      <c r="T1" s="308"/>
      <c r="U1" s="308"/>
    </row>
    <row r="2" ht="16.5" customHeight="1">
      <c r="A2" s="310"/>
      <c r="B2" s="311" t="str">
        <f>F4</f>
        <v>#NAME?</v>
      </c>
      <c r="C2" s="312" t="str">
        <f>Echantillon!C18</f>
        <v xml:space="preserve">Démarches "Signalement"</v>
      </c>
      <c r="D2" s="313"/>
      <c r="E2" s="313"/>
      <c r="F2" s="314"/>
      <c r="G2" s="315"/>
      <c r="H2" s="315"/>
      <c r="I2" s="315"/>
      <c r="J2" s="315"/>
      <c r="K2" s="316"/>
      <c r="L2" s="316"/>
      <c r="M2" s="317"/>
      <c r="N2" s="317"/>
      <c r="O2" s="308"/>
      <c r="P2" s="308"/>
      <c r="Q2" s="308"/>
      <c r="R2" s="308"/>
      <c r="S2" s="308"/>
      <c r="T2" s="308"/>
      <c r="U2" s="308"/>
    </row>
    <row r="3" ht="18.75" customHeight="1">
      <c r="A3" s="310"/>
      <c r="B3" s="311" t="s">
        <v>481</v>
      </c>
      <c r="C3" s="318" t="str">
        <f>Echantillon!D18</f>
        <v>https://portail-larochelle.test.entrouvert.org/demarches/signalements/</v>
      </c>
      <c r="G3" s="315"/>
      <c r="H3" s="315"/>
      <c r="I3" s="315"/>
      <c r="J3" s="315"/>
      <c r="K3" s="315"/>
      <c r="L3" s="315"/>
      <c r="M3" s="308"/>
      <c r="N3" s="308"/>
      <c r="O3" s="308"/>
      <c r="P3" s="308"/>
      <c r="Q3" s="308"/>
      <c r="R3" s="308"/>
      <c r="S3" s="308"/>
      <c r="T3" s="308"/>
      <c r="U3" s="308"/>
    </row>
    <row r="4" ht="25.199999999999999">
      <c r="A4" s="310"/>
      <c r="B4" s="319" t="s">
        <v>141</v>
      </c>
      <c r="C4" s="320" t="s">
        <v>482</v>
      </c>
      <c r="D4" s="320" t="s">
        <v>144</v>
      </c>
      <c r="E4" s="321" t="s">
        <v>145</v>
      </c>
      <c r="F4" s="321" t="str">
        <f>sheetName()</f>
        <v>#NAME?</v>
      </c>
      <c r="G4" s="320" t="s">
        <v>483</v>
      </c>
      <c r="H4" s="319" t="s">
        <v>82</v>
      </c>
      <c r="I4" s="319" t="s">
        <v>80</v>
      </c>
      <c r="J4" s="319" t="s">
        <v>484</v>
      </c>
      <c r="K4" s="319" t="s">
        <v>485</v>
      </c>
      <c r="L4" s="319" t="s">
        <v>146</v>
      </c>
      <c r="M4" s="322"/>
      <c r="N4" s="323"/>
      <c r="O4" s="324" t="s">
        <v>434</v>
      </c>
      <c r="P4" s="325" t="s">
        <v>435</v>
      </c>
      <c r="Q4" s="325" t="s">
        <v>441</v>
      </c>
      <c r="R4" s="326" t="s">
        <v>437</v>
      </c>
      <c r="S4" s="327" t="s">
        <v>486</v>
      </c>
      <c r="T4" s="328" t="s">
        <v>487</v>
      </c>
      <c r="U4" s="329" t="s">
        <v>154</v>
      </c>
    </row>
    <row r="5" ht="11.25" customHeight="1">
      <c r="A5" s="310"/>
      <c r="B5" s="36"/>
      <c r="C5" s="36"/>
      <c r="D5" s="36"/>
      <c r="E5" s="321" t="s">
        <v>147</v>
      </c>
      <c r="F5" s="321">
        <f>COUNTIF($F$12:$F$117,"c")</f>
        <v>38</v>
      </c>
      <c r="G5" s="36"/>
      <c r="H5" s="36"/>
      <c r="I5" s="36"/>
      <c r="J5" s="36"/>
      <c r="K5" s="36"/>
      <c r="L5" s="36"/>
      <c r="M5" s="308"/>
      <c r="N5" s="330" t="s">
        <v>8</v>
      </c>
      <c r="O5" s="331">
        <f>COUNTIFS($C$12:$C$117,"A",$F$12:$F$117,"c")</f>
        <v>29</v>
      </c>
      <c r="P5" s="331">
        <f>COUNTIFS($C$12:$C$117,"A",$F$12:$F$117,"nc")</f>
        <v>2</v>
      </c>
      <c r="Q5" s="331">
        <f>COUNTIFS($C$12:$C$117,"A",$F$12:$F$117,"na")</f>
        <v>51</v>
      </c>
      <c r="R5" s="331">
        <f>COUNTIFS($C$12:$C$117,"A",$F$12:$F$117,"nt")</f>
        <v>0</v>
      </c>
      <c r="S5" s="332">
        <f t="shared" ref="S5:S7" si="289">O5+P5</f>
        <v>31</v>
      </c>
      <c r="T5" s="333">
        <f t="shared" ref="T5:T7" si="290">IF(S5&gt;0,O5/S5,"-")</f>
        <v>0.93548387096774188</v>
      </c>
      <c r="U5" s="334">
        <f>T5</f>
        <v>0.93548387096774188</v>
      </c>
    </row>
    <row r="6" ht="11.25" customHeight="1">
      <c r="A6" s="310"/>
      <c r="B6" s="36"/>
      <c r="C6" s="36"/>
      <c r="D6" s="36"/>
      <c r="E6" s="321" t="s">
        <v>148</v>
      </c>
      <c r="F6" s="321">
        <f>COUNTIF(F12:F117,"nc")</f>
        <v>2</v>
      </c>
      <c r="G6" s="36"/>
      <c r="H6" s="36"/>
      <c r="I6" s="36"/>
      <c r="J6" s="36"/>
      <c r="K6" s="36"/>
      <c r="L6" s="36"/>
      <c r="M6" s="308"/>
      <c r="N6" s="330" t="s">
        <v>15</v>
      </c>
      <c r="O6" s="331">
        <f>COUNTIFS($C$12:$C$117,"AA",$F$12:$F$117,"c")</f>
        <v>9</v>
      </c>
      <c r="P6" s="331">
        <f>COUNTIFS($C$12:$C$117,"AA",$F$12:$F$117,"nc")</f>
        <v>0</v>
      </c>
      <c r="Q6" s="331">
        <f>COUNTIFS($C$12:$C$117,"AA",$F$12:$F$117,"na")</f>
        <v>15</v>
      </c>
      <c r="R6" s="331">
        <f>COUNTIFS($C$12:$C$117,"AA",$F$12:$F$117,"nt")</f>
        <v>0</v>
      </c>
      <c r="S6" s="332">
        <f t="shared" si="289"/>
        <v>9</v>
      </c>
      <c r="T6" s="333">
        <f t="shared" si="290"/>
        <v>1</v>
      </c>
      <c r="U6" s="335">
        <f>IF(S6&gt;0,SUM(O5:O6)/SUM(S5:S6),"-")</f>
        <v>0.94999999999999996</v>
      </c>
    </row>
    <row r="7" ht="11.25" customHeight="1">
      <c r="A7" s="310"/>
      <c r="B7" s="36"/>
      <c r="C7" s="36"/>
      <c r="D7" s="36"/>
      <c r="E7" s="321" t="s">
        <v>488</v>
      </c>
      <c r="F7" s="321">
        <f>COUNTIF(F12:F117,"na")</f>
        <v>66</v>
      </c>
      <c r="G7" s="36"/>
      <c r="H7" s="36"/>
      <c r="I7" s="36"/>
      <c r="J7" s="36"/>
      <c r="K7" s="36"/>
      <c r="L7" s="36"/>
      <c r="M7" s="308"/>
      <c r="N7" s="330" t="s">
        <v>17</v>
      </c>
      <c r="O7" s="336">
        <f>COUNTIFS($C$12:$C$117,"AAA",$F$12:$F$117,"c")</f>
        <v>0</v>
      </c>
      <c r="P7" s="336">
        <f>COUNTIFS($C$12:$C$117,"AAA",$F$12:$F$117,"nc")</f>
        <v>0</v>
      </c>
      <c r="Q7" s="336">
        <f>COUNTIFS($C$12:$C$117,"AAA",$F$12:$F$117,"na")</f>
        <v>0</v>
      </c>
      <c r="R7" s="336">
        <f>COUNTIFS($C$12:$C$117,"AAA",$F$12:$F$117,"nt")</f>
        <v>0</v>
      </c>
      <c r="S7" s="332">
        <f t="shared" si="289"/>
        <v>0</v>
      </c>
      <c r="T7" s="333" t="str">
        <f t="shared" si="290"/>
        <v>-</v>
      </c>
      <c r="U7" s="334" t="str">
        <f>IF(S7&gt;0,SUM(O5:O7)/SUM(S5:S7),"-")</f>
        <v>-</v>
      </c>
    </row>
    <row r="8" ht="11.25" customHeight="1">
      <c r="A8" s="310"/>
      <c r="B8" s="36"/>
      <c r="C8" s="36"/>
      <c r="D8" s="36"/>
      <c r="E8" s="321" t="s">
        <v>150</v>
      </c>
      <c r="F8" s="321">
        <f>COUNTIF(F12:F117,"nt")</f>
        <v>0</v>
      </c>
      <c r="G8" s="36"/>
      <c r="H8" s="36"/>
      <c r="I8" s="36"/>
      <c r="J8" s="36"/>
      <c r="K8" s="36"/>
      <c r="L8" s="36"/>
      <c r="M8" s="308"/>
      <c r="N8" s="337" t="s">
        <v>489</v>
      </c>
      <c r="O8" s="338">
        <f t="shared" ref="O8:S8" si="291">SUM(O5:O7)</f>
        <v>38</v>
      </c>
      <c r="P8" s="338">
        <f t="shared" si="291"/>
        <v>2</v>
      </c>
      <c r="Q8" s="338">
        <f t="shared" si="291"/>
        <v>66</v>
      </c>
      <c r="R8" s="338">
        <f t="shared" si="291"/>
        <v>0</v>
      </c>
      <c r="S8" s="339">
        <f t="shared" si="291"/>
        <v>40</v>
      </c>
      <c r="T8" s="333"/>
      <c r="U8" s="330"/>
    </row>
    <row r="9" ht="11.25" customHeight="1">
      <c r="A9" s="310"/>
      <c r="B9" s="36"/>
      <c r="C9" s="36"/>
      <c r="D9" s="36"/>
      <c r="E9" s="321" t="s">
        <v>465</v>
      </c>
      <c r="F9" s="340">
        <f>F5/SUM(F5:F6)</f>
        <v>0.94999999999999996</v>
      </c>
      <c r="G9" s="36"/>
      <c r="H9" s="36"/>
      <c r="I9" s="36"/>
      <c r="J9" s="36"/>
      <c r="K9" s="36"/>
      <c r="L9" s="36"/>
      <c r="M9" s="308"/>
      <c r="N9" s="308"/>
      <c r="O9" s="308"/>
      <c r="P9" s="308"/>
      <c r="Q9" s="308"/>
      <c r="R9" s="308"/>
      <c r="S9" s="308"/>
      <c r="T9" s="308"/>
      <c r="U9" s="308"/>
    </row>
    <row r="10" ht="11.25" customHeight="1">
      <c r="A10" s="310"/>
      <c r="B10" s="46"/>
      <c r="C10" s="46"/>
      <c r="D10" s="46"/>
      <c r="E10" s="321" t="s">
        <v>466</v>
      </c>
      <c r="F10" s="340">
        <f>F6/SUM(F5:F6)</f>
        <v>0.050000000000000003</v>
      </c>
      <c r="G10" s="46"/>
      <c r="H10" s="46"/>
      <c r="I10" s="46"/>
      <c r="J10" s="46"/>
      <c r="K10" s="46"/>
      <c r="L10" s="46"/>
      <c r="M10" s="308"/>
      <c r="N10" s="308"/>
      <c r="O10" s="308"/>
      <c r="P10" s="308"/>
      <c r="Q10" s="308"/>
      <c r="R10" s="308"/>
      <c r="S10" s="308"/>
      <c r="T10" s="308"/>
      <c r="U10" s="308"/>
    </row>
    <row r="11" ht="16.800000000000001">
      <c r="A11" s="310"/>
      <c r="B11" s="260"/>
      <c r="C11" s="260"/>
      <c r="D11" s="260"/>
      <c r="E11" s="341"/>
      <c r="F11" s="345" t="s">
        <v>9</v>
      </c>
      <c r="G11" s="260"/>
      <c r="H11" s="342"/>
      <c r="I11" s="342"/>
      <c r="J11" s="342"/>
      <c r="K11" s="342"/>
      <c r="L11" s="342"/>
      <c r="M11" s="308"/>
      <c r="N11" s="308"/>
      <c r="O11" s="308"/>
      <c r="P11" s="308"/>
      <c r="Q11" s="308"/>
      <c r="R11" s="308"/>
      <c r="S11" s="308"/>
      <c r="T11" s="308"/>
      <c r="U11" s="308"/>
    </row>
    <row r="12" ht="62.25" hidden="1" customHeight="1">
      <c r="A12" s="355" t="s">
        <v>440</v>
      </c>
      <c r="B12" s="358" t="str">
        <f>'Résultats'!B13</f>
        <v>1.1</v>
      </c>
      <c r="C12" s="260" t="str">
        <f>'Résultats'!C13</f>
        <v>A</v>
      </c>
      <c r="D12" s="260" t="str">
        <f>'Résultats'!E13</f>
        <v>x</v>
      </c>
      <c r="E12" s="341" t="str">
        <f>'Résultats'!F13</f>
        <v xml:space="preserve">Chaque image porteuse d’information a-t-elle une alternative textuelle ?</v>
      </c>
      <c r="F12" s="345" t="s">
        <v>10</v>
      </c>
      <c r="G12" s="345"/>
      <c r="H12" s="97"/>
      <c r="I12" s="97"/>
      <c r="J12" s="97"/>
      <c r="K12" s="97"/>
      <c r="L12" s="97"/>
      <c r="M12" s="308"/>
      <c r="N12" s="308"/>
      <c r="O12" s="308"/>
      <c r="P12" s="308"/>
      <c r="Q12" s="308"/>
      <c r="R12" s="308"/>
      <c r="S12" s="308"/>
      <c r="T12" s="308"/>
      <c r="U12" s="308"/>
    </row>
    <row r="13" ht="62.25" hidden="1" customHeight="1">
      <c r="A13" s="36"/>
      <c r="B13" s="358" t="str">
        <f>Résultats!B14</f>
        <v>1.2</v>
      </c>
      <c r="C13" s="260" t="str">
        <f>Résultats!C14</f>
        <v>A</v>
      </c>
      <c r="D13" s="260" t="str">
        <f>Résultats!E14</f>
        <v/>
      </c>
      <c r="E13" s="341" t="str">
        <f>Résultats!F14</f>
        <v xml:space="preserve">Chaque image de décoration est-elle correctement ignorée par les technologies d’assistance ?</v>
      </c>
      <c r="F13" s="345" t="s">
        <v>7</v>
      </c>
      <c r="G13" s="345"/>
      <c r="H13" s="97"/>
      <c r="I13" s="97"/>
      <c r="J13" s="97"/>
      <c r="K13" s="97"/>
      <c r="L13" s="97"/>
      <c r="M13" s="308"/>
      <c r="N13" s="308"/>
      <c r="O13" s="308"/>
      <c r="P13" s="308"/>
      <c r="Q13" s="308"/>
      <c r="R13" s="308"/>
      <c r="S13" s="308"/>
      <c r="T13" s="308"/>
      <c r="U13" s="308"/>
    </row>
    <row r="14" ht="62.25" hidden="1" customHeight="1">
      <c r="A14" s="36"/>
      <c r="B14" s="358" t="str">
        <f>Résultats!B15</f>
        <v>1.3</v>
      </c>
      <c r="C14" s="260" t="str">
        <f>Résultats!C15</f>
        <v>A</v>
      </c>
      <c r="D14" s="260" t="str">
        <f>Résultats!E15</f>
        <v/>
      </c>
      <c r="E14" s="341" t="str">
        <f>Résultats!F15</f>
        <v xml:space="preserve">Pour chaque image porteuse d’information ayant une alternative textuelle, cette alternative est-elle pertinente (hors cas particuliers) ?</v>
      </c>
      <c r="F14" s="345" t="s">
        <v>10</v>
      </c>
      <c r="G14" s="345"/>
      <c r="H14" s="97"/>
      <c r="I14" s="97"/>
      <c r="J14" s="97"/>
      <c r="K14" s="97"/>
      <c r="L14" s="97"/>
      <c r="M14" s="308"/>
      <c r="N14" s="308"/>
      <c r="O14" s="308"/>
      <c r="P14" s="308"/>
      <c r="Q14" s="308"/>
      <c r="R14" s="308"/>
      <c r="S14" s="308"/>
      <c r="T14" s="308"/>
      <c r="U14" s="308"/>
    </row>
    <row r="15" ht="62.25" hidden="1" customHeight="1">
      <c r="A15" s="36"/>
      <c r="B15" s="358" t="str">
        <f>Résultats!B16</f>
        <v>1.4</v>
      </c>
      <c r="C15" s="260" t="str">
        <f>Résultats!C16</f>
        <v>A</v>
      </c>
      <c r="D15" s="260" t="str">
        <f>Résultats!E16</f>
        <v/>
      </c>
      <c r="E15" s="341" t="str">
        <f>Résultats!F16</f>
        <v xml:space="preserve">Pour chaque image utilisée comme CAPTCHA ou comme image-test, ayant une alternative textuelle, cette alternative permet-elle d’identifier la nature et la fonction de l’image ?</v>
      </c>
      <c r="F15" s="345" t="s">
        <v>10</v>
      </c>
      <c r="G15" s="345"/>
      <c r="H15" s="97"/>
      <c r="I15" s="97"/>
      <c r="J15" s="97"/>
      <c r="K15" s="97"/>
      <c r="L15" s="97"/>
      <c r="M15" s="308"/>
      <c r="N15" s="308"/>
      <c r="O15" s="308"/>
      <c r="P15" s="308"/>
      <c r="Q15" s="308"/>
      <c r="R15" s="308"/>
      <c r="S15" s="308"/>
      <c r="T15" s="308"/>
      <c r="U15" s="308"/>
    </row>
    <row r="16" ht="62.25" hidden="1" customHeight="1">
      <c r="A16" s="36"/>
      <c r="B16" s="358" t="str">
        <f>Résultats!B17</f>
        <v>1.5</v>
      </c>
      <c r="C16" s="260" t="str">
        <f>Résultats!C17</f>
        <v>A</v>
      </c>
      <c r="D16" s="260" t="str">
        <f>Résultats!E17</f>
        <v/>
      </c>
      <c r="E16" s="341" t="str">
        <f>Résultats!F17</f>
        <v xml:space="preserve">Pour chaque image utilisée comme CAPTCHA, une solution d’accès alternatif au contenu ou à la fonction du CAPTCHA est-elle présente ?</v>
      </c>
      <c r="F16" s="345" t="s">
        <v>10</v>
      </c>
      <c r="G16" s="345"/>
      <c r="H16" s="97"/>
      <c r="I16" s="97"/>
      <c r="J16" s="97"/>
      <c r="K16" s="97"/>
      <c r="L16" s="97"/>
      <c r="M16" s="308"/>
      <c r="N16" s="308"/>
      <c r="O16" s="308"/>
      <c r="P16" s="308"/>
      <c r="Q16" s="308"/>
      <c r="R16" s="308"/>
      <c r="S16" s="308"/>
      <c r="T16" s="308"/>
      <c r="U16" s="308"/>
    </row>
    <row r="17" ht="62.25" hidden="1" customHeight="1">
      <c r="A17" s="36"/>
      <c r="B17" s="358" t="str">
        <f>Résultats!B18</f>
        <v>1.6</v>
      </c>
      <c r="C17" s="260" t="str">
        <f>Résultats!C18</f>
        <v>A</v>
      </c>
      <c r="D17" s="260" t="str">
        <f>Résultats!E18</f>
        <v/>
      </c>
      <c r="E17" s="341" t="str">
        <f>Résultats!F18</f>
        <v xml:space="preserve">Chaque image porteuse d’information a-t-elle, si nécessaire, une description détaillée ?</v>
      </c>
      <c r="F17" s="345" t="s">
        <v>10</v>
      </c>
      <c r="G17" s="345"/>
      <c r="H17" s="97"/>
      <c r="I17" s="97"/>
      <c r="J17" s="97"/>
      <c r="K17" s="97"/>
      <c r="L17" s="97"/>
      <c r="M17" s="308"/>
      <c r="N17" s="308"/>
      <c r="O17" s="308"/>
      <c r="P17" s="308"/>
      <c r="Q17" s="308"/>
      <c r="R17" s="308"/>
      <c r="S17" s="308"/>
      <c r="T17" s="308"/>
      <c r="U17" s="308"/>
    </row>
    <row r="18" ht="62.25" hidden="1" customHeight="1">
      <c r="A18" s="36"/>
      <c r="B18" s="358" t="str">
        <f>Résultats!B19</f>
        <v>1.7</v>
      </c>
      <c r="C18" s="260" t="str">
        <f>Résultats!C19</f>
        <v>A</v>
      </c>
      <c r="D18" s="260" t="str">
        <f>Résultats!E19</f>
        <v/>
      </c>
      <c r="E18" s="341" t="str">
        <f>Résultats!F19</f>
        <v xml:space="preserve">Pour chaque image porteuse d’information ayant une description détaillée, cette description est-elle pertinente ?</v>
      </c>
      <c r="F18" s="345" t="s">
        <v>10</v>
      </c>
      <c r="G18" s="345"/>
      <c r="H18" s="97"/>
      <c r="I18" s="97"/>
      <c r="J18" s="97"/>
      <c r="K18" s="97"/>
      <c r="L18" s="97"/>
      <c r="M18" s="356"/>
      <c r="N18" s="356"/>
      <c r="O18" s="356"/>
      <c r="P18" s="356"/>
      <c r="Q18" s="356"/>
      <c r="R18" s="356"/>
      <c r="S18" s="356"/>
      <c r="T18" s="356"/>
      <c r="U18" s="356"/>
    </row>
    <row r="19" ht="62.25" hidden="1" customHeight="1">
      <c r="A19" s="36"/>
      <c r="B19" s="358" t="str">
        <f>Résultats!B20</f>
        <v>1.8</v>
      </c>
      <c r="C19" s="260" t="str">
        <f>Résultats!C20</f>
        <v>AA</v>
      </c>
      <c r="D19" s="260" t="str">
        <f>Résultats!E20</f>
        <v/>
      </c>
      <c r="E19" s="359" t="str">
        <f>Résultats!F20</f>
        <v xml:space="preserve">Chaque image texte porteuse d’information, en l’absence d’un mécanisme de remplacement, doit si possible être remplacée par du texte stylé. Cette règle est-elle respectée (hors cas particuliers) ?</v>
      </c>
      <c r="F19" s="345" t="s">
        <v>10</v>
      </c>
      <c r="G19" s="345"/>
      <c r="H19" s="97"/>
      <c r="I19" s="97"/>
      <c r="J19" s="97"/>
      <c r="K19" s="97"/>
      <c r="L19" s="97"/>
      <c r="M19" s="322"/>
      <c r="N19" s="322"/>
      <c r="O19" s="322"/>
      <c r="P19" s="322"/>
      <c r="Q19" s="322"/>
      <c r="R19" s="322"/>
      <c r="S19" s="357"/>
      <c r="T19" s="308"/>
      <c r="U19" s="308"/>
    </row>
    <row r="20" ht="62.25" hidden="1" customHeight="1">
      <c r="A20" s="46"/>
      <c r="B20" s="358" t="str">
        <f>Résultats!B21</f>
        <v>1.9</v>
      </c>
      <c r="C20" s="260" t="str">
        <f>Résultats!C21</f>
        <v>A</v>
      </c>
      <c r="D20" s="260" t="str">
        <f>Résultats!E21</f>
        <v/>
      </c>
      <c r="E20" s="341" t="str">
        <f>Résultats!F21</f>
        <v xml:space="preserve">Chaque légende d’image est-elle, si nécessaire, correctement reliée à l’image correspondante ?</v>
      </c>
      <c r="F20" s="345" t="s">
        <v>10</v>
      </c>
      <c r="G20" s="345"/>
      <c r="H20" s="97"/>
      <c r="I20" s="97"/>
      <c r="J20" s="97"/>
      <c r="K20" s="97"/>
      <c r="L20" s="97"/>
      <c r="M20" s="308"/>
      <c r="N20" s="308"/>
      <c r="O20" s="308"/>
      <c r="P20" s="308"/>
      <c r="Q20" s="308"/>
      <c r="R20" s="308"/>
      <c r="S20" s="308"/>
      <c r="T20" s="308"/>
      <c r="U20" s="308"/>
    </row>
    <row r="21" ht="62.25" hidden="1" customHeight="1">
      <c r="A21" s="355" t="s">
        <v>443</v>
      </c>
      <c r="B21" s="358" t="str">
        <f>Résultats!B22</f>
        <v>2.1</v>
      </c>
      <c r="C21" s="260" t="str">
        <f>Résultats!C22</f>
        <v>A</v>
      </c>
      <c r="D21" s="260" t="str">
        <f>Résultats!E22</f>
        <v/>
      </c>
      <c r="E21" s="341" t="str">
        <f>Résultats!F22</f>
        <v xml:space="preserve">Chaque cadre a-t-il un titre de cadre ?</v>
      </c>
      <c r="F21" s="345" t="s">
        <v>10</v>
      </c>
      <c r="G21" s="345"/>
      <c r="H21" s="97"/>
      <c r="I21" s="97"/>
      <c r="J21" s="97"/>
      <c r="K21" s="97"/>
      <c r="L21" s="97"/>
      <c r="M21" s="308"/>
      <c r="N21" s="308"/>
      <c r="O21" s="308"/>
      <c r="P21" s="308"/>
      <c r="Q21" s="308"/>
      <c r="R21" s="308"/>
      <c r="S21" s="308"/>
      <c r="T21" s="308"/>
      <c r="U21" s="308"/>
    </row>
    <row r="22" ht="62.25" hidden="1" customHeight="1">
      <c r="A22" s="46"/>
      <c r="B22" s="358" t="str">
        <f>Résultats!B23</f>
        <v>2.2</v>
      </c>
      <c r="C22" s="260" t="str">
        <f>Résultats!C23</f>
        <v>A</v>
      </c>
      <c r="D22" s="260" t="str">
        <f>Résultats!E23</f>
        <v/>
      </c>
      <c r="E22" s="341" t="str">
        <f>Résultats!F23</f>
        <v xml:space="preserve">Pour chaque cadre ayant un titre de cadre, ce titre de cadre est-il pertinent ?</v>
      </c>
      <c r="F22" s="345" t="s">
        <v>10</v>
      </c>
      <c r="G22" s="345"/>
      <c r="H22" s="97"/>
      <c r="I22" s="97"/>
      <c r="J22" s="97"/>
      <c r="K22" s="97"/>
      <c r="L22" s="97"/>
      <c r="M22" s="308"/>
      <c r="N22" s="308"/>
      <c r="O22" s="308"/>
      <c r="P22" s="308"/>
      <c r="Q22" s="308"/>
      <c r="R22" s="308"/>
      <c r="S22" s="308"/>
      <c r="T22" s="308"/>
      <c r="U22" s="308"/>
    </row>
    <row r="23" ht="62.25" hidden="1" customHeight="1">
      <c r="A23" s="355" t="s">
        <v>444</v>
      </c>
      <c r="B23" s="358" t="str">
        <f>Résultats!B24</f>
        <v>3.1</v>
      </c>
      <c r="C23" s="260" t="str">
        <f>Résultats!C24</f>
        <v>A</v>
      </c>
      <c r="D23" s="260" t="str">
        <f>Résultats!E24</f>
        <v>x</v>
      </c>
      <c r="E23" s="341" t="str">
        <f>Résultats!F24</f>
        <v xml:space="preserve">Dans chaque page web, l’information ne doit pas être donnée uniquement par la couleur. Cette règle est-elle respectée ?</v>
      </c>
      <c r="F23" s="345" t="s">
        <v>10</v>
      </c>
      <c r="G23" s="345"/>
      <c r="H23" s="97"/>
      <c r="I23" s="97"/>
      <c r="J23" s="97"/>
      <c r="K23" s="97"/>
      <c r="L23" s="97"/>
      <c r="M23" s="308"/>
      <c r="N23" s="308"/>
      <c r="O23" s="308"/>
      <c r="P23" s="308"/>
      <c r="Q23" s="308"/>
      <c r="R23" s="308"/>
      <c r="S23" s="308"/>
      <c r="T23" s="308"/>
      <c r="U23" s="308"/>
    </row>
    <row r="24" ht="62.25" hidden="1" customHeight="1">
      <c r="A24" s="36"/>
      <c r="B24" s="358" t="str">
        <f>Résultats!B25</f>
        <v>3.2</v>
      </c>
      <c r="C24" s="260" t="str">
        <f>Résultats!C25</f>
        <v>AA</v>
      </c>
      <c r="D24" s="260" t="str">
        <f>Résultats!E25</f>
        <v/>
      </c>
      <c r="E24" s="341" t="str">
        <f>Résultats!F25</f>
        <v xml:space="preserve">Dans chaque page web, le contraste entre la couleur du texte et la couleur de son arrière-plan est-il suffisamment élevé (hors cas particuliers) ?</v>
      </c>
      <c r="F24" s="345" t="s">
        <v>10</v>
      </c>
      <c r="G24" s="345"/>
      <c r="H24" s="97"/>
      <c r="I24" s="97"/>
      <c r="J24" s="97"/>
      <c r="K24" s="97"/>
      <c r="L24" s="97"/>
      <c r="M24" s="308"/>
      <c r="N24" s="308"/>
      <c r="O24" s="308"/>
      <c r="P24" s="308"/>
      <c r="Q24" s="308"/>
      <c r="R24" s="308"/>
      <c r="S24" s="308"/>
      <c r="T24" s="308"/>
      <c r="U24" s="308"/>
    </row>
    <row r="25" ht="62.25" customHeight="1">
      <c r="A25" s="46"/>
      <c r="B25" s="358" t="str">
        <f>Résultats!B26</f>
        <v>3.3</v>
      </c>
      <c r="C25" s="260" t="str">
        <f>Résultats!C26</f>
        <v>AA</v>
      </c>
      <c r="D25" s="260" t="str">
        <f>Résultats!E26</f>
        <v/>
      </c>
      <c r="E25" s="341" t="str">
        <f>Résultats!F26</f>
        <v xml:space="preserve">Dans chaque page web, les couleurs utilisées dans les composants d’interface ou les éléments graphiques porteurs d’informations sont-elles suffisamment contrastées (hors cas particuliers) ?</v>
      </c>
      <c r="F25" s="345" t="s">
        <v>7</v>
      </c>
      <c r="G25" s="345"/>
      <c r="H25" s="97" t="s">
        <v>471</v>
      </c>
      <c r="I25" s="97" t="s">
        <v>479</v>
      </c>
      <c r="J25" s="97" t="s">
        <v>523</v>
      </c>
      <c r="K25" s="97" t="s">
        <v>524</v>
      </c>
      <c r="L25" s="350" t="s">
        <v>492</v>
      </c>
      <c r="M25" s="308"/>
      <c r="N25" s="308"/>
      <c r="O25" s="308"/>
      <c r="P25" s="308"/>
      <c r="Q25" s="308"/>
      <c r="R25" s="308"/>
      <c r="S25" s="308"/>
      <c r="T25" s="308"/>
      <c r="U25" s="308"/>
    </row>
    <row r="26" ht="62.25" hidden="1" customHeight="1">
      <c r="A26" s="355" t="s">
        <v>445</v>
      </c>
      <c r="B26" s="358" t="str">
        <f>Résultats!B27</f>
        <v>4.1</v>
      </c>
      <c r="C26" s="260" t="str">
        <f>Résultats!C27</f>
        <v>A</v>
      </c>
      <c r="D26" s="260" t="str">
        <f>Résultats!E27</f>
        <v>x</v>
      </c>
      <c r="E26" s="341" t="str">
        <f>Résultats!F27</f>
        <v xml:space="preserve">Chaque média temporel pré-enregistré a-t-il, si nécessaire, une transcription textuelle ou une audiodescription (hors cas particuliers) ?</v>
      </c>
      <c r="F26" s="345" t="s">
        <v>10</v>
      </c>
      <c r="G26" s="345"/>
      <c r="H26" s="97"/>
      <c r="I26" s="97"/>
      <c r="J26" s="97"/>
      <c r="K26" s="97"/>
      <c r="L26" s="97"/>
      <c r="M26" s="308"/>
      <c r="N26" s="308"/>
      <c r="O26" s="308"/>
      <c r="P26" s="308"/>
      <c r="Q26" s="308"/>
      <c r="R26" s="308"/>
      <c r="S26" s="308"/>
      <c r="T26" s="308"/>
      <c r="U26" s="308"/>
    </row>
    <row r="27" ht="62.25" hidden="1" customHeight="1">
      <c r="A27" s="36"/>
      <c r="B27" s="358" t="str">
        <f>Résultats!B28</f>
        <v>4.2</v>
      </c>
      <c r="C27" s="260" t="str">
        <f>Résultats!C28</f>
        <v>A</v>
      </c>
      <c r="D27" s="260" t="str">
        <f>Résultats!E28</f>
        <v/>
      </c>
      <c r="E27" s="341" t="str">
        <f>Résultats!F28</f>
        <v xml:space="preserve">Pour chaque média temporel pré-enregistré ayant une transcription textuelle ou une audiodescription synchronisée, celles-ci sont-elles pertinentes (hors cas particuliers) ?</v>
      </c>
      <c r="F27" s="345" t="s">
        <v>10</v>
      </c>
      <c r="G27" s="345"/>
      <c r="H27" s="97"/>
      <c r="I27" s="97"/>
      <c r="J27" s="97"/>
      <c r="K27" s="97"/>
      <c r="L27" s="97"/>
      <c r="M27" s="308"/>
      <c r="N27" s="308"/>
      <c r="O27" s="308"/>
      <c r="P27" s="308"/>
      <c r="Q27" s="308"/>
      <c r="R27" s="308"/>
      <c r="S27" s="308"/>
      <c r="T27" s="308"/>
      <c r="U27" s="308"/>
    </row>
    <row r="28" ht="62.25" hidden="1" customHeight="1">
      <c r="A28" s="36"/>
      <c r="B28" s="358" t="str">
        <f>Résultats!B29</f>
        <v>4.3</v>
      </c>
      <c r="C28" s="260" t="str">
        <f>Résultats!C29</f>
        <v>A</v>
      </c>
      <c r="D28" s="260" t="str">
        <f>Résultats!E29</f>
        <v/>
      </c>
      <c r="E28" s="341" t="str">
        <f>Résultats!F29</f>
        <v xml:space="preserve">Chaque média temporel synchronisé pré-enregistré a-t-il, si nécessaire, des sous-titres synchronisés (hors cas particuliers) ?</v>
      </c>
      <c r="F28" s="345" t="s">
        <v>10</v>
      </c>
      <c r="G28" s="345"/>
      <c r="H28" s="97"/>
      <c r="I28" s="97"/>
      <c r="J28" s="97"/>
      <c r="K28" s="97"/>
      <c r="L28" s="97"/>
      <c r="M28" s="308"/>
      <c r="N28" s="308"/>
      <c r="O28" s="308"/>
      <c r="P28" s="308"/>
      <c r="Q28" s="308"/>
      <c r="R28" s="308"/>
      <c r="S28" s="308"/>
      <c r="T28" s="308"/>
      <c r="U28" s="308"/>
    </row>
    <row r="29" ht="62.25" hidden="1" customHeight="1">
      <c r="A29" s="36"/>
      <c r="B29" s="358" t="str">
        <f>Résultats!B30</f>
        <v>4.4</v>
      </c>
      <c r="C29" s="260" t="str">
        <f>Résultats!C30</f>
        <v>A</v>
      </c>
      <c r="D29" s="260" t="str">
        <f>Résultats!E30</f>
        <v/>
      </c>
      <c r="E29" s="341" t="str">
        <f>Résultats!F30</f>
        <v xml:space="preserve">Pour chaque média temporel synchronisé pré-enregistré ayant des sous-titres synchronisés, ces sous-titres sont-ils pertinents ?</v>
      </c>
      <c r="F29" s="345" t="s">
        <v>10</v>
      </c>
      <c r="G29" s="345"/>
      <c r="H29" s="97"/>
      <c r="I29" s="97"/>
      <c r="J29" s="97"/>
      <c r="K29" s="97"/>
      <c r="L29" s="97"/>
      <c r="M29" s="308"/>
      <c r="N29" s="308"/>
      <c r="O29" s="308"/>
      <c r="P29" s="308"/>
      <c r="Q29" s="308"/>
      <c r="R29" s="308"/>
      <c r="S29" s="308"/>
      <c r="T29" s="308"/>
      <c r="U29" s="308"/>
    </row>
    <row r="30" ht="62.25" hidden="1" customHeight="1">
      <c r="A30" s="36"/>
      <c r="B30" s="358" t="str">
        <f>Résultats!B31</f>
        <v>4.5</v>
      </c>
      <c r="C30" s="260" t="str">
        <f>Résultats!C31</f>
        <v>AA</v>
      </c>
      <c r="D30" s="260" t="str">
        <f>Résultats!E31</f>
        <v/>
      </c>
      <c r="E30" s="341" t="str">
        <f>Résultats!F31</f>
        <v xml:space="preserve">Chaque média temporel pré-enregistré a-t-il, si nécessaire, une audiodescription synchronisée (hors cas particuliers) ?</v>
      </c>
      <c r="F30" s="345" t="s">
        <v>10</v>
      </c>
      <c r="G30" s="345"/>
      <c r="H30" s="97"/>
      <c r="I30" s="97"/>
      <c r="J30" s="97"/>
      <c r="K30" s="97"/>
      <c r="L30" s="97"/>
      <c r="M30" s="308"/>
      <c r="N30" s="308"/>
      <c r="O30" s="308"/>
      <c r="P30" s="308"/>
      <c r="Q30" s="308"/>
      <c r="R30" s="308"/>
      <c r="S30" s="308"/>
      <c r="T30" s="308"/>
      <c r="U30" s="308"/>
    </row>
    <row r="31" ht="62.25" hidden="1" customHeight="1">
      <c r="A31" s="36"/>
      <c r="B31" s="358" t="str">
        <f>Résultats!B32</f>
        <v>4.6</v>
      </c>
      <c r="C31" s="260" t="str">
        <f>Résultats!C32</f>
        <v>AA</v>
      </c>
      <c r="D31" s="260" t="str">
        <f>Résultats!E32</f>
        <v/>
      </c>
      <c r="E31" s="341" t="str">
        <f>Résultats!F32</f>
        <v xml:space="preserve">Pour chaque média temporel pré-enregistré ayant une audiodescription synchronisée, celle-ci est-elle pertinente ?</v>
      </c>
      <c r="F31" s="345" t="s">
        <v>10</v>
      </c>
      <c r="G31" s="345"/>
      <c r="H31" s="97"/>
      <c r="I31" s="97"/>
      <c r="J31" s="97"/>
      <c r="K31" s="97"/>
      <c r="L31" s="97"/>
      <c r="M31" s="308"/>
      <c r="N31" s="308"/>
      <c r="O31" s="308"/>
      <c r="P31" s="308"/>
      <c r="Q31" s="308"/>
      <c r="R31" s="308"/>
      <c r="S31" s="308"/>
      <c r="T31" s="308"/>
      <c r="U31" s="308"/>
    </row>
    <row r="32" ht="62.25" hidden="1" customHeight="1">
      <c r="A32" s="36"/>
      <c r="B32" s="358" t="str">
        <f>Résultats!B33</f>
        <v>4.7</v>
      </c>
      <c r="C32" s="260" t="str">
        <f>Résultats!C33</f>
        <v>A</v>
      </c>
      <c r="D32" s="260" t="str">
        <f>Résultats!E33</f>
        <v/>
      </c>
      <c r="E32" s="341" t="str">
        <f>Résultats!F33</f>
        <v xml:space="preserve">Chaque média temporel est-il clairement identifiable (hors cas particuliers) ?</v>
      </c>
      <c r="F32" s="345" t="s">
        <v>10</v>
      </c>
      <c r="G32" s="345"/>
      <c r="H32" s="97"/>
      <c r="I32" s="97"/>
      <c r="J32" s="97"/>
      <c r="K32" s="97"/>
      <c r="L32" s="97"/>
      <c r="M32" s="308"/>
      <c r="N32" s="308"/>
      <c r="O32" s="308"/>
      <c r="P32" s="308"/>
      <c r="Q32" s="308"/>
      <c r="R32" s="308"/>
      <c r="S32" s="308"/>
      <c r="T32" s="308"/>
      <c r="U32" s="308"/>
    </row>
    <row r="33" ht="62.25" hidden="1" customHeight="1">
      <c r="A33" s="36"/>
      <c r="B33" s="358" t="str">
        <f>Résultats!B34</f>
        <v>4.8</v>
      </c>
      <c r="C33" s="260" t="str">
        <f>Résultats!C34</f>
        <v>A</v>
      </c>
      <c r="D33" s="260" t="str">
        <f>Résultats!E34</f>
        <v/>
      </c>
      <c r="E33" s="341" t="str">
        <f>Résultats!F34</f>
        <v xml:space="preserve">Chaque média non temporel a-t-il, si nécessaire, une alternative (hors cas particuliers) ?</v>
      </c>
      <c r="F33" s="345" t="s">
        <v>10</v>
      </c>
      <c r="G33" s="345"/>
      <c r="H33" s="97"/>
      <c r="I33" s="97"/>
      <c r="J33" s="97"/>
      <c r="K33" s="97"/>
      <c r="L33" s="97"/>
      <c r="M33" s="308"/>
      <c r="N33" s="308"/>
      <c r="O33" s="308"/>
      <c r="P33" s="308"/>
      <c r="Q33" s="308"/>
      <c r="R33" s="308"/>
      <c r="S33" s="308"/>
      <c r="T33" s="308"/>
      <c r="U33" s="308"/>
    </row>
    <row r="34" ht="62.25" hidden="1" customHeight="1">
      <c r="A34" s="36"/>
      <c r="B34" s="358" t="str">
        <f>Résultats!B35</f>
        <v>4.9</v>
      </c>
      <c r="C34" s="260" t="str">
        <f>Résultats!C35</f>
        <v>A</v>
      </c>
      <c r="D34" s="260" t="str">
        <f>Résultats!E35</f>
        <v/>
      </c>
      <c r="E34" s="341" t="str">
        <f>Résultats!F35</f>
        <v xml:space="preserve">Pour chaque média non temporel ayant une alternative, cette alternative est-elle pertinente ?</v>
      </c>
      <c r="F34" s="345" t="s">
        <v>10</v>
      </c>
      <c r="G34" s="345"/>
      <c r="H34" s="97"/>
      <c r="I34" s="97"/>
      <c r="J34" s="97"/>
      <c r="K34" s="97"/>
      <c r="L34" s="97"/>
      <c r="M34" s="308"/>
      <c r="N34" s="308"/>
      <c r="O34" s="308"/>
      <c r="P34" s="308"/>
      <c r="Q34" s="308"/>
      <c r="R34" s="308"/>
      <c r="S34" s="308"/>
      <c r="T34" s="308"/>
      <c r="U34" s="308"/>
    </row>
    <row r="35" ht="62.25" hidden="1" customHeight="1">
      <c r="A35" s="36"/>
      <c r="B35" s="358" t="str">
        <f>Résultats!B36</f>
        <v>4.10</v>
      </c>
      <c r="C35" s="260" t="str">
        <f>Résultats!C36</f>
        <v>A</v>
      </c>
      <c r="D35" s="260" t="str">
        <f>Résultats!E36</f>
        <v>x</v>
      </c>
      <c r="E35" s="341" t="str">
        <f>Résultats!F36</f>
        <v xml:space="preserve">Chaque son déclenché automatiquement est-il contrôlable par l’utilisateur ?</v>
      </c>
      <c r="F35" s="345" t="s">
        <v>10</v>
      </c>
      <c r="G35" s="345"/>
      <c r="H35" s="97"/>
      <c r="I35" s="97"/>
      <c r="J35" s="97"/>
      <c r="K35" s="97"/>
      <c r="L35" s="97"/>
      <c r="M35" s="308"/>
      <c r="N35" s="308"/>
      <c r="O35" s="308"/>
      <c r="P35" s="308"/>
      <c r="Q35" s="308"/>
      <c r="R35" s="308"/>
      <c r="S35" s="308"/>
      <c r="T35" s="308"/>
      <c r="U35" s="308"/>
    </row>
    <row r="36" ht="62.25" hidden="1" customHeight="1">
      <c r="A36" s="36"/>
      <c r="B36" s="358" t="str">
        <f>Résultats!B37</f>
        <v>4.11</v>
      </c>
      <c r="C36" s="260" t="str">
        <f>Résultats!C37</f>
        <v>A</v>
      </c>
      <c r="D36" s="260" t="str">
        <f>Résultats!E37</f>
        <v/>
      </c>
      <c r="E36" s="341" t="str">
        <f>Résultats!F37</f>
        <v xml:space="preserve">La consultation de chaque média temporel est-elle, si nécessaire, contrôlable par le clavier et tout dispositif de pointage ?</v>
      </c>
      <c r="F36" s="345" t="s">
        <v>10</v>
      </c>
      <c r="G36" s="345"/>
      <c r="H36" s="97"/>
      <c r="I36" s="97"/>
      <c r="J36" s="97"/>
      <c r="K36" s="97"/>
      <c r="L36" s="97"/>
      <c r="M36" s="308"/>
      <c r="N36" s="308"/>
      <c r="O36" s="308"/>
      <c r="P36" s="308"/>
      <c r="Q36" s="308"/>
      <c r="R36" s="308"/>
      <c r="S36" s="308"/>
      <c r="T36" s="308"/>
      <c r="U36" s="308"/>
    </row>
    <row r="37" ht="62.25" hidden="1" customHeight="1">
      <c r="A37" s="36"/>
      <c r="B37" s="358" t="str">
        <f>Résultats!B38</f>
        <v>4.12</v>
      </c>
      <c r="C37" s="260" t="str">
        <f>Résultats!C38</f>
        <v>A</v>
      </c>
      <c r="D37" s="260" t="str">
        <f>Résultats!E38</f>
        <v/>
      </c>
      <c r="E37" s="341" t="str">
        <f>Résultats!F38</f>
        <v xml:space="preserve">La consultation de chaque média non temporel est-elle contrôlable par le clavier et tout dispositif de pointage ?</v>
      </c>
      <c r="F37" s="345" t="s">
        <v>10</v>
      </c>
      <c r="G37" s="345"/>
      <c r="H37" s="97"/>
      <c r="I37" s="97"/>
      <c r="J37" s="97"/>
      <c r="K37" s="97"/>
      <c r="L37" s="97"/>
      <c r="M37" s="308"/>
      <c r="N37" s="308"/>
      <c r="O37" s="308"/>
      <c r="P37" s="308"/>
      <c r="Q37" s="308"/>
      <c r="R37" s="308"/>
      <c r="S37" s="308"/>
      <c r="T37" s="308"/>
      <c r="U37" s="308"/>
    </row>
    <row r="38" ht="62.25" hidden="1" customHeight="1">
      <c r="A38" s="46"/>
      <c r="B38" s="358" t="str">
        <f>Résultats!B39</f>
        <v>4.13</v>
      </c>
      <c r="C38" s="260" t="str">
        <f>Résultats!C39</f>
        <v>A</v>
      </c>
      <c r="D38" s="260" t="str">
        <f>Résultats!E39</f>
        <v/>
      </c>
      <c r="E38" s="341" t="str">
        <f>Résultats!F39</f>
        <v xml:space="preserve">Chaque média temporel et non temporel est-il compatible avec les technologies d’assistance (hors cas particuliers) ?</v>
      </c>
      <c r="F38" s="345" t="s">
        <v>10</v>
      </c>
      <c r="G38" s="345"/>
      <c r="H38" s="97"/>
      <c r="I38" s="97"/>
      <c r="J38" s="97"/>
      <c r="K38" s="97"/>
      <c r="L38" s="97"/>
      <c r="M38" s="308"/>
      <c r="N38" s="308"/>
      <c r="O38" s="308"/>
      <c r="P38" s="308"/>
      <c r="Q38" s="308"/>
      <c r="R38" s="308"/>
      <c r="S38" s="308"/>
      <c r="T38" s="308"/>
      <c r="U38" s="308"/>
    </row>
    <row r="39" ht="62.25" hidden="1" customHeight="1">
      <c r="A39" s="355" t="s">
        <v>450</v>
      </c>
      <c r="B39" s="358" t="str">
        <f>Résultats!B40</f>
        <v>5.1</v>
      </c>
      <c r="C39" s="260" t="str">
        <f>Résultats!C40</f>
        <v>A</v>
      </c>
      <c r="D39" s="260" t="str">
        <f>Résultats!E40</f>
        <v/>
      </c>
      <c r="E39" s="341" t="str">
        <f>Résultats!F40</f>
        <v xml:space="preserve">Chaque tableau de données complexe a-t-il un résumé ?</v>
      </c>
      <c r="F39" s="345" t="s">
        <v>10</v>
      </c>
      <c r="G39" s="345"/>
      <c r="H39" s="97"/>
      <c r="I39" s="97"/>
      <c r="J39" s="97"/>
      <c r="K39" s="97"/>
      <c r="L39" s="97"/>
      <c r="M39" s="308"/>
      <c r="N39" s="308"/>
      <c r="O39" s="308"/>
      <c r="P39" s="308"/>
      <c r="Q39" s="308"/>
      <c r="R39" s="308"/>
      <c r="S39" s="308"/>
      <c r="T39" s="308"/>
      <c r="U39" s="308"/>
    </row>
    <row r="40" ht="62.25" hidden="1" customHeight="1">
      <c r="A40" s="36"/>
      <c r="B40" s="358" t="str">
        <f>Résultats!B41</f>
        <v>5.2</v>
      </c>
      <c r="C40" s="260" t="str">
        <f>Résultats!C41</f>
        <v>A</v>
      </c>
      <c r="D40" s="260" t="str">
        <f>Résultats!E41</f>
        <v/>
      </c>
      <c r="E40" s="341" t="str">
        <f>Résultats!F41</f>
        <v xml:space="preserve">Pour chaque tableau de données complexe ayant un résumé, celui-ci est-il pertinent ?</v>
      </c>
      <c r="F40" s="345" t="s">
        <v>10</v>
      </c>
      <c r="G40" s="345"/>
      <c r="H40" s="97"/>
      <c r="I40" s="97"/>
      <c r="J40" s="97"/>
      <c r="K40" s="97"/>
      <c r="L40" s="97"/>
      <c r="M40" s="308"/>
      <c r="N40" s="308"/>
      <c r="O40" s="308"/>
      <c r="P40" s="308"/>
      <c r="Q40" s="308"/>
      <c r="R40" s="308"/>
      <c r="S40" s="308"/>
      <c r="T40" s="308"/>
      <c r="U40" s="308"/>
    </row>
    <row r="41" ht="62.25" hidden="1" customHeight="1">
      <c r="A41" s="36"/>
      <c r="B41" s="358" t="str">
        <f>Résultats!B42</f>
        <v>5.3</v>
      </c>
      <c r="C41" s="260" t="str">
        <f>Résultats!C42</f>
        <v>A</v>
      </c>
      <c r="D41" s="260" t="str">
        <f>Résultats!E42</f>
        <v>x</v>
      </c>
      <c r="E41" s="341" t="str">
        <f>Résultats!F42</f>
        <v xml:space="preserve">Pour chaque tableau de mise en forme, le contenu linéarisé reste-t-il compréhensible ?</v>
      </c>
      <c r="F41" s="345" t="s">
        <v>10</v>
      </c>
      <c r="G41" s="345"/>
      <c r="H41" s="97"/>
      <c r="I41" s="97"/>
      <c r="J41" s="97"/>
      <c r="K41" s="97"/>
      <c r="L41" s="97"/>
      <c r="M41" s="308"/>
      <c r="N41" s="308"/>
      <c r="O41" s="308"/>
      <c r="P41" s="308"/>
      <c r="Q41" s="308"/>
      <c r="R41" s="308"/>
      <c r="S41" s="308"/>
      <c r="T41" s="308"/>
      <c r="U41" s="308"/>
    </row>
    <row r="42" ht="62.25" hidden="1" customHeight="1">
      <c r="A42" s="36"/>
      <c r="B42" s="358" t="str">
        <f>Résultats!B43</f>
        <v>5.4</v>
      </c>
      <c r="C42" s="260" t="str">
        <f>Résultats!C43</f>
        <v>A</v>
      </c>
      <c r="D42" s="260" t="str">
        <f>Résultats!E43</f>
        <v/>
      </c>
      <c r="E42" s="341" t="str">
        <f>Résultats!F43</f>
        <v xml:space="preserve">Pour chaque tableau de données ayant un titre, le titre est-il correctement associé au tableau de données ?</v>
      </c>
      <c r="F42" s="345" t="s">
        <v>10</v>
      </c>
      <c r="G42" s="345"/>
      <c r="H42" s="97"/>
      <c r="I42" s="97"/>
      <c r="J42" s="97"/>
      <c r="K42" s="97"/>
      <c r="L42" s="97"/>
      <c r="M42" s="308"/>
      <c r="N42" s="308"/>
      <c r="O42" s="308"/>
      <c r="P42" s="308"/>
      <c r="Q42" s="308"/>
      <c r="R42" s="308"/>
      <c r="S42" s="308"/>
      <c r="T42" s="308"/>
      <c r="U42" s="308"/>
    </row>
    <row r="43" ht="62.25" hidden="1" customHeight="1">
      <c r="A43" s="36"/>
      <c r="B43" s="358" t="str">
        <f>Résultats!B44</f>
        <v>5.5</v>
      </c>
      <c r="C43" s="260" t="str">
        <f>Résultats!C44</f>
        <v>A</v>
      </c>
      <c r="D43" s="260" t="str">
        <f>Résultats!E44</f>
        <v/>
      </c>
      <c r="E43" s="341" t="str">
        <f>Résultats!F44</f>
        <v xml:space="preserve">Pour chaque tableau de données ayant un titre, celui-ci est-il pertinent ?</v>
      </c>
      <c r="F43" s="345" t="s">
        <v>10</v>
      </c>
      <c r="G43" s="345"/>
      <c r="H43" s="97"/>
      <c r="I43" s="97"/>
      <c r="J43" s="97"/>
      <c r="K43" s="97"/>
      <c r="L43" s="97"/>
      <c r="M43" s="308"/>
      <c r="N43" s="308"/>
      <c r="O43" s="308"/>
      <c r="P43" s="308"/>
      <c r="Q43" s="308"/>
      <c r="R43" s="308"/>
      <c r="S43" s="308"/>
      <c r="T43" s="308"/>
      <c r="U43" s="308"/>
    </row>
    <row r="44" ht="62.25" hidden="1" customHeight="1">
      <c r="A44" s="36"/>
      <c r="B44" s="358" t="str">
        <f>Résultats!B45</f>
        <v>5.6</v>
      </c>
      <c r="C44" s="260" t="str">
        <f>Résultats!C45</f>
        <v>A</v>
      </c>
      <c r="D44" s="260" t="str">
        <f>Résultats!E45</f>
        <v/>
      </c>
      <c r="E44" s="341" t="str">
        <f>Résultats!F45</f>
        <v xml:space="preserve">Pour chaque tableau de données, chaque en-tête de colonne et chaque en-tête de ligne sont-ils correctement déclarés ?</v>
      </c>
      <c r="F44" s="345" t="s">
        <v>10</v>
      </c>
      <c r="G44" s="345"/>
      <c r="H44" s="97"/>
      <c r="I44" s="97"/>
      <c r="J44" s="97"/>
      <c r="K44" s="97"/>
      <c r="L44" s="97"/>
      <c r="M44" s="308"/>
      <c r="N44" s="308"/>
      <c r="O44" s="308"/>
      <c r="P44" s="308"/>
      <c r="Q44" s="308"/>
      <c r="R44" s="308"/>
      <c r="S44" s="308"/>
      <c r="T44" s="308"/>
      <c r="U44" s="308"/>
    </row>
    <row r="45" ht="62.25" hidden="1" customHeight="1">
      <c r="A45" s="36"/>
      <c r="B45" s="358" t="str">
        <f>Résultats!B46</f>
        <v>5.7</v>
      </c>
      <c r="C45" s="260" t="str">
        <f>Résultats!C46</f>
        <v>A</v>
      </c>
      <c r="D45" s="260" t="str">
        <f>Résultats!E46</f>
        <v>x</v>
      </c>
      <c r="E45" s="341" t="str">
        <f>Résultats!F46</f>
        <v xml:space="preserve">Pour chaque tableau de données, la technique appropriée permettant d’associer chaque cellule avec ses en-têtes est-elle utilisée (hors cas particuliers) ?</v>
      </c>
      <c r="F45" s="345" t="s">
        <v>10</v>
      </c>
      <c r="G45" s="345"/>
      <c r="H45" s="97"/>
      <c r="I45" s="97"/>
      <c r="J45" s="97"/>
      <c r="K45" s="97"/>
      <c r="L45" s="97"/>
      <c r="M45" s="308"/>
      <c r="N45" s="308"/>
      <c r="O45" s="308"/>
      <c r="P45" s="308"/>
      <c r="Q45" s="308"/>
      <c r="R45" s="308"/>
      <c r="S45" s="308"/>
      <c r="T45" s="308"/>
      <c r="U45" s="308"/>
    </row>
    <row r="46" ht="62.25" hidden="1" customHeight="1">
      <c r="A46" s="46"/>
      <c r="B46" s="358" t="str">
        <f>Résultats!B47</f>
        <v>5.8</v>
      </c>
      <c r="C46" s="260" t="str">
        <f>Résultats!C47</f>
        <v>A</v>
      </c>
      <c r="D46" s="260" t="str">
        <f>Résultats!E47</f>
        <v/>
      </c>
      <c r="E46" s="341" t="str">
        <f>Résultats!F47</f>
        <v xml:space="preserve">Chaque tableau de mise en forme ne doit pas utiliser d’éléments propres aux tableaux de données. Cette règle est-elle respectée ?</v>
      </c>
      <c r="F46" s="345" t="s">
        <v>10</v>
      </c>
      <c r="G46" s="345"/>
      <c r="H46" s="97"/>
      <c r="I46" s="97"/>
      <c r="J46" s="97"/>
      <c r="K46" s="97"/>
      <c r="L46" s="97"/>
      <c r="M46" s="308"/>
      <c r="N46" s="308"/>
      <c r="O46" s="308"/>
      <c r="P46" s="308"/>
      <c r="Q46" s="308"/>
      <c r="R46" s="308"/>
      <c r="S46" s="308"/>
      <c r="T46" s="308"/>
      <c r="U46" s="308"/>
    </row>
    <row r="47" ht="62.25" hidden="1" customHeight="1">
      <c r="A47" s="355" t="s">
        <v>451</v>
      </c>
      <c r="B47" s="358" t="str">
        <f>Résultats!B48</f>
        <v>6.1</v>
      </c>
      <c r="C47" s="260" t="str">
        <f>Résultats!C48</f>
        <v>A</v>
      </c>
      <c r="D47" s="260" t="str">
        <f>Résultats!E48</f>
        <v>x</v>
      </c>
      <c r="E47" s="341" t="str">
        <f>Résultats!F48</f>
        <v xml:space="preserve">Chaque lien est-il explicite (hors cas particuliers) ?</v>
      </c>
      <c r="F47" s="345" t="s">
        <v>7</v>
      </c>
      <c r="G47" s="345"/>
      <c r="H47" s="97"/>
      <c r="I47" s="97"/>
      <c r="J47" s="97"/>
      <c r="K47" s="97"/>
      <c r="L47" s="97"/>
      <c r="M47" s="308"/>
      <c r="N47" s="308"/>
      <c r="O47" s="308"/>
      <c r="P47" s="308"/>
      <c r="Q47" s="308"/>
      <c r="R47" s="308"/>
      <c r="S47" s="308"/>
      <c r="T47" s="308"/>
      <c r="U47" s="308"/>
    </row>
    <row r="48" ht="62.25" hidden="1" customHeight="1">
      <c r="A48" s="46"/>
      <c r="B48" s="358" t="str">
        <f>Résultats!B49</f>
        <v>6.2</v>
      </c>
      <c r="C48" s="260" t="str">
        <f>Résultats!C49</f>
        <v>A</v>
      </c>
      <c r="D48" s="260" t="str">
        <f>Résultats!E49</f>
        <v>x</v>
      </c>
      <c r="E48" s="341" t="str">
        <f>Résultats!F49</f>
        <v xml:space="preserve">Dans chaque page web, chaque lien a-t-il un intitulé ?</v>
      </c>
      <c r="F48" s="345" t="s">
        <v>10</v>
      </c>
      <c r="G48" s="345"/>
      <c r="H48" s="97"/>
      <c r="I48" s="97"/>
      <c r="J48" s="97"/>
      <c r="K48" s="97"/>
      <c r="L48" s="97"/>
      <c r="M48" s="308"/>
      <c r="N48" s="308"/>
      <c r="O48" s="308"/>
      <c r="P48" s="308"/>
      <c r="Q48" s="308"/>
      <c r="R48" s="308"/>
      <c r="S48" s="308"/>
      <c r="T48" s="308"/>
      <c r="U48" s="308"/>
    </row>
    <row r="49" ht="62.25" customHeight="1">
      <c r="A49" s="355" t="s">
        <v>452</v>
      </c>
      <c r="B49" s="358" t="str">
        <f>Résultats!B50</f>
        <v>7.1</v>
      </c>
      <c r="C49" s="260" t="str">
        <f>Résultats!C50</f>
        <v>A</v>
      </c>
      <c r="D49" s="260" t="str">
        <f>Résultats!E50</f>
        <v>x</v>
      </c>
      <c r="E49" s="341" t="str">
        <f>Résultats!F50</f>
        <v xml:space="preserve">Chaque script est-il, si nécessaire, compatible avec les technologies d’assistance ?</v>
      </c>
      <c r="F49" s="345" t="s">
        <v>9</v>
      </c>
      <c r="G49" s="345"/>
      <c r="H49" s="97" t="s">
        <v>468</v>
      </c>
      <c r="I49" s="97" t="s">
        <v>479</v>
      </c>
      <c r="J49" s="97" t="s">
        <v>525</v>
      </c>
      <c r="K49" s="350" t="s">
        <v>526</v>
      </c>
      <c r="L49" s="97"/>
      <c r="M49" s="308"/>
      <c r="N49" s="308"/>
      <c r="O49" s="308"/>
      <c r="P49" s="308"/>
      <c r="Q49" s="308"/>
      <c r="R49" s="308"/>
      <c r="S49" s="308"/>
      <c r="T49" s="308"/>
      <c r="U49" s="308"/>
    </row>
    <row r="50" ht="62.25" hidden="1" customHeight="1">
      <c r="A50" s="36"/>
      <c r="B50" s="358" t="str">
        <f>Résultats!B51</f>
        <v>7.2</v>
      </c>
      <c r="C50" s="260" t="str">
        <f>Résultats!C51</f>
        <v>A</v>
      </c>
      <c r="D50" s="260" t="str">
        <f>Résultats!E51</f>
        <v/>
      </c>
      <c r="E50" s="341" t="str">
        <f>Résultats!F51</f>
        <v xml:space="preserve">Pour chaque script ayant une alternative, cette alternative est-elle pertinente ?</v>
      </c>
      <c r="F50" s="345" t="s">
        <v>10</v>
      </c>
      <c r="G50" s="345"/>
      <c r="H50" s="97"/>
      <c r="I50" s="97"/>
      <c r="J50" s="97"/>
      <c r="K50" s="97"/>
      <c r="L50" s="97"/>
      <c r="M50" s="308"/>
      <c r="N50" s="308"/>
      <c r="O50" s="308"/>
      <c r="P50" s="308"/>
      <c r="Q50" s="308"/>
      <c r="R50" s="308"/>
      <c r="S50" s="308"/>
      <c r="T50" s="308"/>
      <c r="U50" s="308"/>
    </row>
    <row r="51" ht="62.25" hidden="1" customHeight="1">
      <c r="A51" s="36"/>
      <c r="B51" s="358" t="str">
        <f>Résultats!B52</f>
        <v>7.3</v>
      </c>
      <c r="C51" s="260" t="str">
        <f>Résultats!C52</f>
        <v>A</v>
      </c>
      <c r="D51" s="260" t="str">
        <f>Résultats!E52</f>
        <v>x</v>
      </c>
      <c r="E51" s="341" t="str">
        <f>Résultats!F52</f>
        <v xml:space="preserve">Chaque script est-il contrôlable par le clavier et par tout dispositif de pointage (hors cas particuliers) ?</v>
      </c>
      <c r="F51" s="345" t="s">
        <v>7</v>
      </c>
      <c r="G51" s="345"/>
      <c r="H51" s="97"/>
      <c r="I51" s="97"/>
      <c r="J51" s="97"/>
      <c r="K51" s="97"/>
      <c r="L51" s="97"/>
      <c r="M51" s="308"/>
      <c r="N51" s="308"/>
      <c r="O51" s="308"/>
      <c r="P51" s="308"/>
      <c r="Q51" s="308"/>
      <c r="R51" s="308"/>
      <c r="S51" s="308"/>
      <c r="T51" s="308"/>
      <c r="U51" s="308"/>
    </row>
    <row r="52" ht="62.25" hidden="1" customHeight="1">
      <c r="A52" s="36"/>
      <c r="B52" s="358" t="str">
        <f>Résultats!B53</f>
        <v>7.4</v>
      </c>
      <c r="C52" s="260" t="str">
        <f>Résultats!C53</f>
        <v>A</v>
      </c>
      <c r="D52" s="260" t="str">
        <f>Résultats!E53</f>
        <v/>
      </c>
      <c r="E52" s="341" t="str">
        <f>Résultats!F53</f>
        <v xml:space="preserve">Pour chaque script qui initie un changement de contexte, l’utilisateur est-il averti ou en a-t-il le contrôle ?</v>
      </c>
      <c r="F52" s="345" t="s">
        <v>7</v>
      </c>
      <c r="G52" s="345"/>
      <c r="H52" s="97"/>
      <c r="I52" s="97"/>
      <c r="J52" s="97"/>
      <c r="K52" s="97"/>
      <c r="L52" s="97"/>
      <c r="M52" s="308"/>
      <c r="N52" s="308"/>
      <c r="O52" s="308"/>
      <c r="P52" s="308"/>
      <c r="Q52" s="308"/>
      <c r="R52" s="308"/>
      <c r="S52" s="308"/>
      <c r="T52" s="308"/>
      <c r="U52" s="308"/>
    </row>
    <row r="53" ht="62.25" hidden="1" customHeight="1">
      <c r="A53" s="46"/>
      <c r="B53" s="358" t="str">
        <f>Résultats!B54</f>
        <v>7.5</v>
      </c>
      <c r="C53" s="260" t="str">
        <f>Résultats!C54</f>
        <v>AA</v>
      </c>
      <c r="D53" s="260" t="str">
        <f>Résultats!E54</f>
        <v/>
      </c>
      <c r="E53" s="341" t="str">
        <f>Résultats!F54</f>
        <v xml:space="preserve">Dans chaque page web, les messages de statut sont-ils correctement restitués par les technologies d’assistance ?</v>
      </c>
      <c r="F53" s="345" t="s">
        <v>10</v>
      </c>
      <c r="G53" s="345"/>
      <c r="H53" s="97"/>
      <c r="I53" s="97"/>
      <c r="J53" s="97"/>
      <c r="K53" s="97"/>
      <c r="L53" s="97"/>
      <c r="M53" s="308"/>
      <c r="N53" s="308"/>
      <c r="O53" s="308"/>
      <c r="P53" s="308"/>
      <c r="Q53" s="308"/>
      <c r="R53" s="308"/>
      <c r="S53" s="308"/>
      <c r="T53" s="308"/>
      <c r="U53" s="308"/>
    </row>
    <row r="54" ht="62.25" hidden="1" customHeight="1">
      <c r="A54" s="355" t="s">
        <v>453</v>
      </c>
      <c r="B54" s="358" t="str">
        <f>Résultats!B55</f>
        <v>8.1</v>
      </c>
      <c r="C54" s="260" t="str">
        <f>Résultats!C55</f>
        <v>A</v>
      </c>
      <c r="D54" s="260" t="str">
        <f>Résultats!E55</f>
        <v/>
      </c>
      <c r="E54" s="341" t="str">
        <f>Résultats!F55</f>
        <v xml:space="preserve">Chaque page web est-elle définie par un type de document ?</v>
      </c>
      <c r="F54" s="345" t="s">
        <v>7</v>
      </c>
      <c r="G54" s="345"/>
      <c r="H54" s="97"/>
      <c r="I54" s="97"/>
      <c r="J54" s="97"/>
      <c r="K54" s="97"/>
      <c r="L54" s="352" t="s">
        <v>500</v>
      </c>
      <c r="M54" s="308"/>
      <c r="N54" s="308"/>
      <c r="O54" s="308"/>
      <c r="P54" s="308"/>
      <c r="Q54" s="308"/>
      <c r="R54" s="308"/>
      <c r="S54" s="308"/>
      <c r="T54" s="308"/>
      <c r="U54" s="308"/>
    </row>
    <row r="55" ht="62.25" hidden="1" customHeight="1">
      <c r="A55" s="36"/>
      <c r="B55" s="358" t="str">
        <f>Résultats!B56</f>
        <v>8.2</v>
      </c>
      <c r="C55" s="260" t="str">
        <f>Résultats!C56</f>
        <v>A</v>
      </c>
      <c r="D55" s="260" t="str">
        <f>Résultats!E56</f>
        <v/>
      </c>
      <c r="E55" s="341" t="str">
        <f>Résultats!F56</f>
        <v xml:space="preserve">Pour chaque page web, le code source généré est-il valide selon le type de document spécifié ?</v>
      </c>
      <c r="F55" s="345" t="s">
        <v>10</v>
      </c>
      <c r="G55" s="345"/>
      <c r="H55" s="97"/>
      <c r="I55" s="97"/>
      <c r="J55" s="97"/>
      <c r="K55" s="97"/>
      <c r="L55" s="352" t="s">
        <v>500</v>
      </c>
      <c r="M55" s="308"/>
      <c r="N55" s="308"/>
      <c r="O55" s="308"/>
      <c r="P55" s="308"/>
      <c r="Q55" s="308"/>
      <c r="R55" s="308"/>
      <c r="S55" s="308"/>
      <c r="T55" s="308"/>
      <c r="U55" s="308"/>
    </row>
    <row r="56" ht="62.25" hidden="1" customHeight="1">
      <c r="A56" s="36"/>
      <c r="B56" s="358" t="str">
        <f>Résultats!B57</f>
        <v>8.3</v>
      </c>
      <c r="C56" s="260" t="str">
        <f>Résultats!C57</f>
        <v>A</v>
      </c>
      <c r="D56" s="260" t="str">
        <f>Résultats!E57</f>
        <v>x</v>
      </c>
      <c r="E56" s="341" t="str">
        <f>Résultats!F57</f>
        <v xml:space="preserve">Dans chaque page web, la langue par défaut est-elle présente ?</v>
      </c>
      <c r="F56" s="345" t="s">
        <v>7</v>
      </c>
      <c r="G56" s="345"/>
      <c r="H56" s="97"/>
      <c r="I56" s="97"/>
      <c r="J56" s="97"/>
      <c r="K56" s="97"/>
      <c r="L56" s="97"/>
      <c r="M56" s="308"/>
      <c r="N56" s="308"/>
      <c r="O56" s="308"/>
      <c r="P56" s="308"/>
      <c r="Q56" s="308"/>
      <c r="R56" s="308"/>
      <c r="S56" s="308"/>
      <c r="T56" s="308"/>
      <c r="U56" s="308"/>
    </row>
    <row r="57" ht="62.25" hidden="1" customHeight="1">
      <c r="A57" s="36"/>
      <c r="B57" s="358" t="str">
        <f>Résultats!B58</f>
        <v>8.4</v>
      </c>
      <c r="C57" s="260" t="str">
        <f>Résultats!C58</f>
        <v>A</v>
      </c>
      <c r="D57" s="260" t="str">
        <f>Résultats!E58</f>
        <v>x</v>
      </c>
      <c r="E57" s="341" t="str">
        <f>Résultats!F58</f>
        <v xml:space="preserve">Pour chaque page web ayant une langue par défaut, le code de langue est-il pertinent ?</v>
      </c>
      <c r="F57" s="345" t="s">
        <v>7</v>
      </c>
      <c r="G57" s="345"/>
      <c r="H57" s="97"/>
      <c r="I57" s="97"/>
      <c r="J57" s="97"/>
      <c r="K57" s="97"/>
      <c r="L57" s="97"/>
      <c r="M57" s="308"/>
      <c r="N57" s="308"/>
      <c r="O57" s="308"/>
      <c r="P57" s="308"/>
      <c r="Q57" s="308"/>
      <c r="R57" s="308"/>
      <c r="S57" s="308"/>
      <c r="T57" s="308"/>
      <c r="U57" s="308"/>
    </row>
    <row r="58" ht="62.25" hidden="1" customHeight="1">
      <c r="A58" s="36"/>
      <c r="B58" s="259" t="str">
        <f>Résultats!B59</f>
        <v>8.5</v>
      </c>
      <c r="C58" s="260" t="str">
        <f>Résultats!C59</f>
        <v>A</v>
      </c>
      <c r="D58" s="260" t="str">
        <f>Résultats!E59</f>
        <v>x</v>
      </c>
      <c r="E58" s="341" t="str">
        <f>Résultats!F59</f>
        <v xml:space="preserve">Chaque page web a-t-elle un titre de page ?</v>
      </c>
      <c r="F58" s="345" t="s">
        <v>7</v>
      </c>
      <c r="G58" s="345"/>
      <c r="H58" s="97"/>
      <c r="I58" s="97"/>
      <c r="J58" s="97"/>
      <c r="K58" s="97"/>
      <c r="L58" s="97"/>
      <c r="M58" s="308"/>
      <c r="N58" s="308"/>
      <c r="O58" s="308"/>
      <c r="P58" s="308"/>
      <c r="Q58" s="308"/>
      <c r="R58" s="308"/>
      <c r="S58" s="308"/>
      <c r="T58" s="308"/>
      <c r="U58" s="308"/>
    </row>
    <row r="59" ht="62.25" hidden="1" customHeight="1">
      <c r="A59" s="36"/>
      <c r="B59" s="259" t="str">
        <f>Résultats!B60</f>
        <v>8.6</v>
      </c>
      <c r="C59" s="260" t="str">
        <f>Résultats!C60</f>
        <v>A</v>
      </c>
      <c r="D59" s="260" t="str">
        <f>Résultats!E60</f>
        <v/>
      </c>
      <c r="E59" s="341" t="str">
        <f>Résultats!F60</f>
        <v xml:space="preserve">Pour chaque page web ayant un titre de page, ce titre est-il pertinent ?</v>
      </c>
      <c r="F59" s="345" t="s">
        <v>7</v>
      </c>
      <c r="G59" s="345"/>
      <c r="H59" s="97"/>
      <c r="I59" s="97"/>
      <c r="J59" s="97"/>
      <c r="K59" s="97"/>
      <c r="L59" s="97"/>
      <c r="M59" s="308"/>
      <c r="N59" s="308"/>
      <c r="O59" s="308"/>
      <c r="P59" s="308"/>
      <c r="Q59" s="308"/>
      <c r="R59" s="308"/>
      <c r="S59" s="308"/>
      <c r="T59" s="308"/>
      <c r="U59" s="308"/>
    </row>
    <row r="60" ht="62.25" hidden="1" customHeight="1">
      <c r="A60" s="36"/>
      <c r="B60" s="259" t="str">
        <f>Résultats!B61</f>
        <v>8.7</v>
      </c>
      <c r="C60" s="260" t="str">
        <f>Résultats!C61</f>
        <v>AA</v>
      </c>
      <c r="D60" s="260" t="str">
        <f>Résultats!E61</f>
        <v/>
      </c>
      <c r="E60" s="341" t="str">
        <f>Résultats!F61</f>
        <v xml:space="preserve">Dans chaque page web, chaque changement de langue est-il indiqué dans le code source (hors cas particuliers) ?</v>
      </c>
      <c r="F60" s="345" t="s">
        <v>10</v>
      </c>
      <c r="G60" s="345"/>
      <c r="H60" s="97"/>
      <c r="I60" s="97"/>
      <c r="J60" s="97"/>
      <c r="K60" s="97"/>
      <c r="L60" s="97"/>
      <c r="M60" s="308"/>
      <c r="N60" s="308"/>
      <c r="O60" s="308"/>
      <c r="P60" s="308"/>
      <c r="Q60" s="308"/>
      <c r="R60" s="308"/>
      <c r="S60" s="308"/>
      <c r="T60" s="308"/>
      <c r="U60" s="308"/>
    </row>
    <row r="61" ht="62.25" hidden="1" customHeight="1">
      <c r="A61" s="36"/>
      <c r="B61" s="259" t="str">
        <f>Résultats!B62</f>
        <v>8.8</v>
      </c>
      <c r="C61" s="260" t="str">
        <f>Résultats!C62</f>
        <v>AA</v>
      </c>
      <c r="D61" s="260" t="str">
        <f>Résultats!E62</f>
        <v/>
      </c>
      <c r="E61" s="341" t="str">
        <f>Résultats!F62</f>
        <v xml:space="preserve">Dans chaque page web, le code de langue de chaque changement de langue est-il valide et pertinent ?</v>
      </c>
      <c r="F61" s="345" t="s">
        <v>10</v>
      </c>
      <c r="G61" s="345"/>
      <c r="H61" s="97"/>
      <c r="I61" s="97"/>
      <c r="J61" s="97"/>
      <c r="K61" s="97"/>
      <c r="L61" s="97"/>
      <c r="M61" s="308"/>
      <c r="N61" s="308"/>
      <c r="O61" s="308"/>
      <c r="P61" s="308"/>
      <c r="Q61" s="308"/>
      <c r="R61" s="308"/>
      <c r="S61" s="308"/>
      <c r="T61" s="308"/>
      <c r="U61" s="308"/>
    </row>
    <row r="62" ht="62.25" hidden="1" customHeight="1">
      <c r="A62" s="36"/>
      <c r="B62" s="259" t="str">
        <f>Résultats!B63</f>
        <v>8.9</v>
      </c>
      <c r="C62" s="260" t="str">
        <f>Résultats!C63</f>
        <v>A</v>
      </c>
      <c r="D62" s="260" t="str">
        <f>Résultats!E63</f>
        <v/>
      </c>
      <c r="E62" s="341" t="str">
        <f>Résultats!F63</f>
        <v xml:space="preserve">Dans chaque page web, les balises ne doivent pas être utilisées uniquement à des fins de présentation. Cette règle est-elle respectée ?</v>
      </c>
      <c r="F62" s="345" t="s">
        <v>7</v>
      </c>
      <c r="G62" s="345"/>
      <c r="H62" s="97"/>
      <c r="I62" s="97"/>
      <c r="J62" s="97"/>
      <c r="K62" s="97"/>
      <c r="L62" s="97"/>
      <c r="M62" s="308"/>
      <c r="N62" s="308"/>
      <c r="O62" s="308"/>
      <c r="P62" s="308"/>
      <c r="Q62" s="308"/>
      <c r="R62" s="308"/>
      <c r="S62" s="308"/>
      <c r="T62" s="308"/>
      <c r="U62" s="308"/>
    </row>
    <row r="63" ht="62.25" hidden="1" customHeight="1">
      <c r="A63" s="46"/>
      <c r="B63" s="358" t="str">
        <f>Résultats!B64</f>
        <v>8.10</v>
      </c>
      <c r="C63" s="260" t="str">
        <f>Résultats!C64</f>
        <v>A</v>
      </c>
      <c r="D63" s="260" t="str">
        <f>Résultats!E64</f>
        <v/>
      </c>
      <c r="E63" s="341" t="str">
        <f>Résultats!F64</f>
        <v xml:space="preserve">Dans chaque page web, les changements du sens de lecture sont-ils signalés ?</v>
      </c>
      <c r="F63" s="345" t="s">
        <v>10</v>
      </c>
      <c r="G63" s="345"/>
      <c r="H63" s="97"/>
      <c r="I63" s="97"/>
      <c r="J63" s="97"/>
      <c r="K63" s="97"/>
      <c r="L63" s="97"/>
      <c r="M63" s="308"/>
      <c r="N63" s="308"/>
      <c r="O63" s="308"/>
      <c r="P63" s="308"/>
      <c r="Q63" s="308"/>
      <c r="R63" s="308"/>
      <c r="S63" s="308"/>
      <c r="T63" s="308"/>
      <c r="U63" s="308"/>
    </row>
    <row r="64" ht="99.75" customHeight="1">
      <c r="A64" s="355" t="s">
        <v>454</v>
      </c>
      <c r="B64" s="358" t="str">
        <f>Résultats!B65</f>
        <v>9.1</v>
      </c>
      <c r="C64" s="260" t="str">
        <f>Résultats!C65</f>
        <v>A</v>
      </c>
      <c r="D64" s="260" t="str">
        <f>Résultats!E65</f>
        <v>x</v>
      </c>
      <c r="E64" s="341" t="str">
        <f>Résultats!F65</f>
        <v xml:space="preserve">Dans chaque page web, l’information est-elle structurée par l’utilisation appropriée de titres ?</v>
      </c>
      <c r="F64" s="345" t="s">
        <v>9</v>
      </c>
      <c r="G64" s="345"/>
      <c r="H64" s="97" t="s">
        <v>474</v>
      </c>
      <c r="I64" s="97" t="s">
        <v>476</v>
      </c>
      <c r="J64" s="97" t="s">
        <v>503</v>
      </c>
      <c r="K64" s="350" t="s">
        <v>527</v>
      </c>
      <c r="L64" s="97"/>
      <c r="M64" s="308"/>
      <c r="N64" s="308"/>
      <c r="O64" s="308"/>
      <c r="P64" s="308"/>
      <c r="Q64" s="308"/>
      <c r="R64" s="308"/>
      <c r="S64" s="308"/>
      <c r="T64" s="308"/>
      <c r="U64" s="308"/>
    </row>
    <row r="65" ht="62.25" hidden="1" customHeight="1">
      <c r="A65" s="36"/>
      <c r="B65" s="358" t="str">
        <f>Résultats!B66</f>
        <v>9.2</v>
      </c>
      <c r="C65" s="260" t="str">
        <f>Résultats!C66</f>
        <v>A</v>
      </c>
      <c r="D65" s="260" t="str">
        <f>Résultats!E66</f>
        <v/>
      </c>
      <c r="E65" s="341" t="str">
        <f>Résultats!F66</f>
        <v xml:space="preserve">Dans chaque page web, la structure du document est-elle cohérente (hors cas particuliers) ?</v>
      </c>
      <c r="F65" s="345" t="s">
        <v>7</v>
      </c>
      <c r="G65" s="345"/>
      <c r="H65" s="97"/>
      <c r="I65" s="97"/>
      <c r="J65" s="97"/>
      <c r="K65" s="97"/>
      <c r="L65" s="97"/>
      <c r="M65" s="308"/>
      <c r="N65" s="308"/>
      <c r="O65" s="308"/>
      <c r="P65" s="308"/>
      <c r="Q65" s="308"/>
      <c r="R65" s="308"/>
      <c r="S65" s="308"/>
      <c r="T65" s="308"/>
      <c r="U65" s="308"/>
    </row>
    <row r="66" ht="62.25" hidden="1" customHeight="1">
      <c r="A66" s="36"/>
      <c r="B66" s="358" t="str">
        <f>Résultats!B67</f>
        <v>9.3</v>
      </c>
      <c r="C66" s="260" t="str">
        <f>Résultats!C67</f>
        <v>A</v>
      </c>
      <c r="D66" s="260" t="str">
        <f>Résultats!E67</f>
        <v/>
      </c>
      <c r="E66" s="341" t="str">
        <f>Résultats!F67</f>
        <v xml:space="preserve">Dans chaque page web, chaque liste est-elle correctement structurée ?</v>
      </c>
      <c r="F66" s="345" t="s">
        <v>7</v>
      </c>
      <c r="G66" s="345"/>
      <c r="H66" s="97"/>
      <c r="I66" s="97"/>
      <c r="J66" s="97"/>
      <c r="K66" s="97"/>
      <c r="L66" s="97"/>
      <c r="M66" s="308"/>
      <c r="N66" s="308"/>
      <c r="O66" s="308"/>
      <c r="P66" s="308"/>
      <c r="Q66" s="308"/>
      <c r="R66" s="308"/>
      <c r="S66" s="308"/>
      <c r="T66" s="308"/>
      <c r="U66" s="308"/>
    </row>
    <row r="67" ht="62.25" hidden="1" customHeight="1">
      <c r="A67" s="46"/>
      <c r="B67" s="358" t="str">
        <f>Résultats!B68</f>
        <v>9.4</v>
      </c>
      <c r="C67" s="260" t="str">
        <f>Résultats!C68</f>
        <v>A</v>
      </c>
      <c r="D67" s="260" t="str">
        <f>Résultats!E68</f>
        <v/>
      </c>
      <c r="E67" s="341" t="str">
        <f>Résultats!F68</f>
        <v xml:space="preserve">Dans chaque page web, chaque citation est-elle correctement indiquée ?</v>
      </c>
      <c r="F67" s="345" t="s">
        <v>10</v>
      </c>
      <c r="G67" s="345"/>
      <c r="H67" s="97"/>
      <c r="I67" s="97"/>
      <c r="J67" s="97"/>
      <c r="K67" s="97"/>
      <c r="L67" s="97"/>
      <c r="M67" s="308"/>
      <c r="N67" s="308"/>
      <c r="O67" s="308"/>
      <c r="P67" s="308"/>
      <c r="Q67" s="308"/>
      <c r="R67" s="308"/>
      <c r="S67" s="308"/>
      <c r="T67" s="308"/>
      <c r="U67" s="308"/>
    </row>
    <row r="68" ht="62.25" hidden="1" customHeight="1">
      <c r="A68" s="355" t="s">
        <v>455</v>
      </c>
      <c r="B68" s="358" t="str">
        <f>Résultats!B69</f>
        <v>10.1</v>
      </c>
      <c r="C68" s="260" t="str">
        <f>Résultats!C69</f>
        <v>A</v>
      </c>
      <c r="D68" s="260" t="str">
        <f>Résultats!E69</f>
        <v/>
      </c>
      <c r="E68" s="341" t="str">
        <f>Résultats!F69</f>
        <v xml:space="preserve">Dans le site web, des feuilles de styles sont-elles utilisées pour contrôler la présentation de l’information ?</v>
      </c>
      <c r="F68" s="345" t="s">
        <v>7</v>
      </c>
      <c r="G68" s="345"/>
      <c r="H68" s="97"/>
      <c r="I68" s="97"/>
      <c r="J68" s="97"/>
      <c r="K68" s="97"/>
      <c r="L68" s="97"/>
      <c r="M68" s="308"/>
      <c r="N68" s="308"/>
      <c r="O68" s="308"/>
      <c r="P68" s="308"/>
      <c r="Q68" s="308"/>
      <c r="R68" s="308"/>
      <c r="S68" s="308"/>
      <c r="T68" s="308"/>
      <c r="U68" s="308"/>
    </row>
    <row r="69" ht="62.25" hidden="1" customHeight="1">
      <c r="A69" s="36"/>
      <c r="B69" s="358" t="str">
        <f>Résultats!B70</f>
        <v>10.2</v>
      </c>
      <c r="C69" s="260" t="str">
        <f>Résultats!C70</f>
        <v>A</v>
      </c>
      <c r="D69" s="260" t="str">
        <f>Résultats!E70</f>
        <v/>
      </c>
      <c r="E69" s="341" t="str">
        <f>Résultats!F70</f>
        <v xml:space="preserve">Dans chaque page web, le contenu visible porteur d’information reste-t-il présent lorsque les feuilles de styles sont désactivées ?</v>
      </c>
      <c r="F69" s="345" t="s">
        <v>7</v>
      </c>
      <c r="G69" s="345"/>
      <c r="H69" s="97"/>
      <c r="I69" s="97"/>
      <c r="J69" s="97"/>
      <c r="K69" s="97"/>
      <c r="L69" s="97"/>
      <c r="M69" s="308"/>
      <c r="N69" s="308"/>
      <c r="O69" s="308"/>
      <c r="P69" s="308"/>
      <c r="Q69" s="308"/>
      <c r="R69" s="308"/>
      <c r="S69" s="308"/>
      <c r="T69" s="308"/>
      <c r="U69" s="308"/>
    </row>
    <row r="70" ht="62.25" hidden="1" customHeight="1">
      <c r="A70" s="36"/>
      <c r="B70" s="358" t="str">
        <f>Résultats!B71</f>
        <v>10.3</v>
      </c>
      <c r="C70" s="260" t="str">
        <f>Résultats!C71</f>
        <v>A</v>
      </c>
      <c r="D70" s="260" t="str">
        <f>Résultats!E71</f>
        <v>x</v>
      </c>
      <c r="E70" s="341" t="str">
        <f>Résultats!F71</f>
        <v xml:space="preserve">Dans chaque page web, l’information reste-t-elle compréhensible lorsque les feuilles de styles sont désactivées ?</v>
      </c>
      <c r="F70" s="345" t="s">
        <v>7</v>
      </c>
      <c r="G70" s="345"/>
      <c r="H70" s="97"/>
      <c r="I70" s="97"/>
      <c r="J70" s="97"/>
      <c r="K70" s="97"/>
      <c r="L70" s="97"/>
      <c r="M70" s="308"/>
      <c r="N70" s="308"/>
      <c r="O70" s="308"/>
      <c r="P70" s="308"/>
      <c r="Q70" s="308"/>
      <c r="R70" s="308"/>
      <c r="S70" s="308"/>
      <c r="T70" s="308"/>
      <c r="U70" s="308"/>
    </row>
    <row r="71" ht="62.25" hidden="1" customHeight="1">
      <c r="A71" s="36"/>
      <c r="B71" s="358" t="str">
        <f>Résultats!B72</f>
        <v>10.4</v>
      </c>
      <c r="C71" s="260" t="str">
        <f>Résultats!C72</f>
        <v>AA</v>
      </c>
      <c r="D71" s="260" t="str">
        <f>Résultats!E72</f>
        <v/>
      </c>
      <c r="E71" s="341" t="str">
        <f>Résultats!F72</f>
        <v xml:space="preserve">Dans chaque page web, le texte reste-t-il lisible lorsque la taille des caractères est augmentée jusqu’à 200%, au moins (hors cas particuliers) ?</v>
      </c>
      <c r="F71" s="345" t="s">
        <v>7</v>
      </c>
      <c r="G71" s="345"/>
      <c r="H71" s="97"/>
      <c r="I71" s="97"/>
      <c r="J71" s="97"/>
      <c r="K71" s="97"/>
      <c r="L71" s="97"/>
      <c r="M71" s="308"/>
      <c r="N71" s="308"/>
      <c r="O71" s="308"/>
      <c r="P71" s="308"/>
      <c r="Q71" s="308"/>
      <c r="R71" s="308"/>
      <c r="S71" s="308"/>
      <c r="T71" s="308"/>
      <c r="U71" s="308"/>
    </row>
    <row r="72" ht="62.25" hidden="1" customHeight="1">
      <c r="A72" s="36"/>
      <c r="B72" s="358" t="str">
        <f>Résultats!B73</f>
        <v>10.5</v>
      </c>
      <c r="C72" s="260" t="str">
        <f>Résultats!C73</f>
        <v>AA</v>
      </c>
      <c r="D72" s="260" t="str">
        <f>Résultats!E73</f>
        <v/>
      </c>
      <c r="E72" s="341" t="str">
        <f>Résultats!F73</f>
        <v xml:space="preserve">Dans chaque page web, les déclarations CSS de couleurs de fond d’élément et de police sont-elles correctement utilisées ?</v>
      </c>
      <c r="F72" s="345" t="s">
        <v>7</v>
      </c>
      <c r="G72" s="345"/>
      <c r="H72" s="97"/>
      <c r="I72" s="97"/>
      <c r="J72" s="97"/>
      <c r="K72" s="97"/>
      <c r="L72" s="97"/>
      <c r="M72" s="308"/>
      <c r="N72" s="308"/>
      <c r="O72" s="308"/>
      <c r="P72" s="308"/>
      <c r="Q72" s="308"/>
      <c r="R72" s="308"/>
      <c r="S72" s="308"/>
      <c r="T72" s="308"/>
      <c r="U72" s="308"/>
    </row>
    <row r="73" ht="62.25" hidden="1" customHeight="1">
      <c r="A73" s="36"/>
      <c r="B73" s="358" t="str">
        <f>Résultats!B74</f>
        <v>10.6</v>
      </c>
      <c r="C73" s="260" t="str">
        <f>Résultats!C74</f>
        <v>A</v>
      </c>
      <c r="D73" s="260" t="str">
        <f>Résultats!E74</f>
        <v>x</v>
      </c>
      <c r="E73" s="341" t="str">
        <f>Résultats!F74</f>
        <v xml:space="preserve">Dans chaque page web, chaque lien dont la nature n’est pas évidente est-il visible par rapport au texte environnant ?</v>
      </c>
      <c r="F73" s="345" t="s">
        <v>10</v>
      </c>
      <c r="G73" s="345"/>
      <c r="H73" s="97"/>
      <c r="I73" s="97"/>
      <c r="J73" s="97"/>
      <c r="K73" s="97"/>
      <c r="L73" s="97"/>
      <c r="M73" s="308"/>
      <c r="N73" s="308"/>
      <c r="O73" s="308"/>
      <c r="P73" s="308"/>
      <c r="Q73" s="308"/>
      <c r="R73" s="308"/>
      <c r="S73" s="308"/>
      <c r="T73" s="308"/>
      <c r="U73" s="308"/>
    </row>
    <row r="74" ht="62.25" hidden="1" customHeight="1">
      <c r="A74" s="36"/>
      <c r="B74" s="358" t="str">
        <f>Résultats!B75</f>
        <v>10.7</v>
      </c>
      <c r="C74" s="260" t="str">
        <f>Résultats!C75</f>
        <v>A</v>
      </c>
      <c r="D74" s="260" t="str">
        <f>Résultats!E75</f>
        <v>x</v>
      </c>
      <c r="E74" s="341" t="str">
        <f>Résultats!F75</f>
        <v xml:space="preserve">Dans chaque page web, pour chaque élément recevant le focus, la prise de focus est-elle visible ?</v>
      </c>
      <c r="F74" s="345" t="s">
        <v>7</v>
      </c>
      <c r="G74" s="345"/>
      <c r="H74" s="97"/>
      <c r="I74" s="97"/>
      <c r="J74" s="97"/>
      <c r="K74" s="97"/>
      <c r="L74" s="97"/>
      <c r="M74" s="308"/>
      <c r="N74" s="308"/>
      <c r="O74" s="308"/>
      <c r="P74" s="308"/>
      <c r="Q74" s="308"/>
      <c r="R74" s="308"/>
      <c r="S74" s="308"/>
      <c r="T74" s="308"/>
      <c r="U74" s="308"/>
    </row>
    <row r="75" ht="62.25" hidden="1" customHeight="1">
      <c r="A75" s="36"/>
      <c r="B75" s="358" t="str">
        <f>Résultats!B76</f>
        <v>10.8</v>
      </c>
      <c r="C75" s="260" t="str">
        <f>Résultats!C76</f>
        <v>A</v>
      </c>
      <c r="D75" s="260" t="str">
        <f>Résultats!E76</f>
        <v/>
      </c>
      <c r="E75" s="341" t="str">
        <f>Résultats!F76</f>
        <v xml:space="preserve">Pour chaque page web, les contenus cachés ont-ils vocation à être ignorés par les technologies d’assistance ?</v>
      </c>
      <c r="F75" s="345" t="s">
        <v>7</v>
      </c>
      <c r="G75" s="345"/>
      <c r="H75" s="97"/>
      <c r="I75" s="97"/>
      <c r="J75" s="97"/>
      <c r="K75" s="97"/>
      <c r="L75" s="97"/>
      <c r="M75" s="308"/>
      <c r="N75" s="308"/>
      <c r="O75" s="308"/>
      <c r="P75" s="308"/>
      <c r="Q75" s="308"/>
      <c r="R75" s="308"/>
      <c r="S75" s="308"/>
      <c r="T75" s="308"/>
      <c r="U75" s="308"/>
    </row>
    <row r="76" ht="62.25" hidden="1" customHeight="1">
      <c r="A76" s="36"/>
      <c r="B76" s="358" t="str">
        <f>Résultats!B77</f>
        <v>10.9</v>
      </c>
      <c r="C76" s="260" t="str">
        <f>Résultats!C77</f>
        <v>A</v>
      </c>
      <c r="D76" s="260" t="str">
        <f>Résultats!E77</f>
        <v/>
      </c>
      <c r="E76" s="341" t="str">
        <f>Résultats!F77</f>
        <v xml:space="preserve">Dans chaque page web, l’information ne doit pas être donnée uniquement par la forme, taille ou position. Cette règle est-elle respectée ?</v>
      </c>
      <c r="F76" s="345" t="s">
        <v>7</v>
      </c>
      <c r="G76" s="345"/>
      <c r="H76" s="97"/>
      <c r="I76" s="97"/>
      <c r="J76" s="97"/>
      <c r="K76" s="97"/>
      <c r="L76" s="97"/>
      <c r="M76" s="308"/>
      <c r="N76" s="308"/>
      <c r="O76" s="308"/>
      <c r="P76" s="308"/>
      <c r="Q76" s="308"/>
      <c r="R76" s="308"/>
      <c r="S76" s="308"/>
      <c r="T76" s="308"/>
      <c r="U76" s="308"/>
    </row>
    <row r="77" ht="62.25" hidden="1" customHeight="1">
      <c r="A77" s="36"/>
      <c r="B77" s="358" t="str">
        <f>Résultats!B78</f>
        <v>10.10</v>
      </c>
      <c r="C77" s="260" t="str">
        <f>Résultats!C78</f>
        <v>A</v>
      </c>
      <c r="D77" s="260" t="str">
        <f>Résultats!E78</f>
        <v/>
      </c>
      <c r="E77" s="341" t="str">
        <f>Résultats!F78</f>
        <v xml:space="preserve">Dans chaque page web, l’information ne doit pas être donnée par la forme, taille ou position uniquement. Cette règle est-elle implémentée de façon pertinente ?</v>
      </c>
      <c r="F77" s="345" t="s">
        <v>7</v>
      </c>
      <c r="G77" s="345"/>
      <c r="H77" s="97"/>
      <c r="I77" s="97"/>
      <c r="J77" s="97"/>
      <c r="K77" s="97"/>
      <c r="L77" s="97"/>
      <c r="M77" s="308"/>
      <c r="N77" s="308"/>
      <c r="O77" s="308"/>
      <c r="P77" s="308"/>
      <c r="Q77" s="308"/>
      <c r="R77" s="308"/>
      <c r="S77" s="308"/>
      <c r="T77" s="308"/>
      <c r="U77" s="308"/>
    </row>
    <row r="78" ht="75" customHeight="1">
      <c r="A78" s="36"/>
      <c r="B78" s="358" t="str">
        <f>Résultats!B79</f>
        <v>10.11</v>
      </c>
      <c r="C78" s="260" t="str">
        <f>Résultats!C79</f>
        <v>AA</v>
      </c>
      <c r="D78" s="260" t="str">
        <f>Résultats!E79</f>
        <v/>
      </c>
      <c r="E78" s="341" t="str">
        <f>Résultats!F79</f>
        <v xml:space="preserve">Pour chaque page web, les contenus peuvent-ils être présentés sans perte d’information ou de fonctionnalité et sans avoir recours soit à un défilement vertical pour une fenêtre ayant une hauteur de 256 px, soit à un défilement horizontal pour une fenêtre ayant une largeur de 320 px (hors cas particuliers) ?</v>
      </c>
      <c r="F78" s="345" t="s">
        <v>7</v>
      </c>
      <c r="G78" s="345"/>
      <c r="H78" s="97" t="s">
        <v>471</v>
      </c>
      <c r="I78" s="97" t="s">
        <v>476</v>
      </c>
      <c r="J78" s="97" t="s">
        <v>507</v>
      </c>
      <c r="K78" s="350" t="s">
        <v>528</v>
      </c>
      <c r="L78" s="350" t="s">
        <v>492</v>
      </c>
      <c r="M78" s="308"/>
      <c r="N78" s="308"/>
      <c r="O78" s="308"/>
      <c r="P78" s="308"/>
      <c r="Q78" s="308"/>
      <c r="R78" s="308"/>
      <c r="S78" s="308"/>
      <c r="T78" s="308"/>
      <c r="U78" s="308"/>
    </row>
    <row r="79" ht="62.25" hidden="1" customHeight="1">
      <c r="A79" s="36"/>
      <c r="B79" s="358" t="str">
        <f>Résultats!B80</f>
        <v>10.12</v>
      </c>
      <c r="C79" s="260" t="str">
        <f>Résultats!C80</f>
        <v>AA</v>
      </c>
      <c r="D79" s="260" t="str">
        <f>Résultats!E80</f>
        <v/>
      </c>
      <c r="E79" s="341" t="str">
        <f>Résultats!F80</f>
        <v xml:space="preserve">Dans chaque page web, les propriétés d’espacement du texte peuvent-elles être redéfinies par l’utilisateur sans perte de contenu ou de fonctionnalité (hors cas particuliers) ?</v>
      </c>
      <c r="F79" s="345" t="s">
        <v>7</v>
      </c>
      <c r="G79" s="345"/>
      <c r="H79" s="97"/>
      <c r="I79" s="97"/>
      <c r="J79" s="97"/>
      <c r="K79" s="97"/>
      <c r="L79" s="97"/>
      <c r="M79" s="308"/>
      <c r="N79" s="308"/>
      <c r="O79" s="308"/>
      <c r="P79" s="308"/>
      <c r="Q79" s="308"/>
      <c r="R79" s="308"/>
      <c r="S79" s="308"/>
      <c r="T79" s="308"/>
      <c r="U79" s="308"/>
    </row>
    <row r="80" ht="62.25" hidden="1" customHeight="1">
      <c r="A80" s="36"/>
      <c r="B80" s="358" t="str">
        <f>Résultats!B81</f>
        <v>10.13</v>
      </c>
      <c r="C80" s="260" t="str">
        <f>Résultats!C81</f>
        <v>AA</v>
      </c>
      <c r="D80" s="260" t="str">
        <f>Résultats!E81</f>
        <v/>
      </c>
      <c r="E80" s="341" t="str">
        <f>Résultats!F81</f>
        <v xml:space="preserve">Dans chaque page web, les contenus additionnels apparaissant à la prise de focus ou au survol d’un composant d’interface sont-ils contrôlables par l’utilisateur (hors cas particuliers) ?</v>
      </c>
      <c r="F80" s="345" t="s">
        <v>7</v>
      </c>
      <c r="G80" s="345"/>
      <c r="H80" s="97"/>
      <c r="I80" s="97"/>
      <c r="J80" s="97"/>
      <c r="K80" s="97"/>
      <c r="L80" s="97"/>
      <c r="M80" s="308"/>
      <c r="N80" s="308"/>
      <c r="O80" s="308"/>
      <c r="P80" s="308"/>
      <c r="Q80" s="308"/>
      <c r="R80" s="308"/>
      <c r="S80" s="308"/>
      <c r="T80" s="308"/>
      <c r="U80" s="308"/>
    </row>
    <row r="81" ht="62.25" hidden="1" customHeight="1">
      <c r="A81" s="46"/>
      <c r="B81" s="358" t="str">
        <f>Résultats!B82</f>
        <v>10.14</v>
      </c>
      <c r="C81" s="260" t="str">
        <f>Résultats!C82</f>
        <v>A</v>
      </c>
      <c r="D81" s="260" t="str">
        <f>Résultats!E82</f>
        <v/>
      </c>
      <c r="E81" s="341" t="str">
        <f>Résultats!F82</f>
        <v xml:space="preserve">Dans chaque page web, les contenus additionnels apparaissant via les styles CSS uniquement peuvent-ils être rendus visibles au clavier et par tout dispositif de pointage ?</v>
      </c>
      <c r="F81" s="345" t="s">
        <v>7</v>
      </c>
      <c r="G81" s="345"/>
      <c r="H81" s="97"/>
      <c r="I81" s="97"/>
      <c r="J81" s="97"/>
      <c r="K81" s="97"/>
      <c r="L81" s="97"/>
      <c r="M81" s="308"/>
      <c r="N81" s="308"/>
      <c r="O81" s="308"/>
      <c r="P81" s="308"/>
      <c r="Q81" s="308"/>
      <c r="R81" s="308"/>
      <c r="S81" s="308"/>
      <c r="T81" s="308"/>
      <c r="U81" s="308"/>
    </row>
    <row r="82" ht="62.25" hidden="1" customHeight="1">
      <c r="A82" s="355" t="s">
        <v>456</v>
      </c>
      <c r="B82" s="358" t="str">
        <f>Résultats!B83</f>
        <v>11.1</v>
      </c>
      <c r="C82" s="260" t="str">
        <f>Résultats!C83</f>
        <v>A</v>
      </c>
      <c r="D82" s="260" t="str">
        <f>Résultats!E83</f>
        <v>x</v>
      </c>
      <c r="E82" s="341" t="str">
        <f>Résultats!F83</f>
        <v xml:space="preserve">Chaque champ de formulaire a-t-il une étiquette ?</v>
      </c>
      <c r="F82" s="345" t="s">
        <v>7</v>
      </c>
      <c r="G82" s="345"/>
      <c r="H82" s="97"/>
      <c r="I82" s="97"/>
      <c r="J82" s="97"/>
      <c r="K82" s="97"/>
      <c r="L82" s="97"/>
      <c r="M82" s="308"/>
      <c r="N82" s="308"/>
      <c r="O82" s="308"/>
      <c r="P82" s="308"/>
      <c r="Q82" s="308"/>
      <c r="R82" s="308"/>
      <c r="S82" s="308"/>
      <c r="T82" s="308"/>
      <c r="U82" s="308"/>
    </row>
    <row r="83" ht="62.25" hidden="1" customHeight="1">
      <c r="A83" s="36"/>
      <c r="B83" s="358" t="str">
        <f>Résultats!B84</f>
        <v>11.2</v>
      </c>
      <c r="C83" s="260" t="str">
        <f>Résultats!C84</f>
        <v>A</v>
      </c>
      <c r="D83" s="260" t="str">
        <f>Résultats!E84</f>
        <v>x</v>
      </c>
      <c r="E83" s="341" t="str">
        <f>Résultats!F84</f>
        <v xml:space="preserve">Chaque étiquette associée à un champ de formulaire est-elle pertinente (hors cas particuliers) ?</v>
      </c>
      <c r="F83" s="345" t="s">
        <v>7</v>
      </c>
      <c r="G83" s="345"/>
      <c r="H83" s="97"/>
      <c r="I83" s="97"/>
      <c r="J83" s="97"/>
      <c r="K83" s="97"/>
      <c r="L83" s="97"/>
      <c r="M83" s="308"/>
      <c r="N83" s="308"/>
      <c r="O83" s="308"/>
      <c r="P83" s="308"/>
      <c r="Q83" s="308"/>
      <c r="R83" s="308"/>
      <c r="S83" s="308"/>
      <c r="T83" s="308"/>
      <c r="U83" s="308"/>
    </row>
    <row r="84" ht="62.25" hidden="1" customHeight="1">
      <c r="A84" s="36"/>
      <c r="B84" s="259" t="str">
        <f>Résultats!B85</f>
        <v>11.3</v>
      </c>
      <c r="C84" s="260" t="str">
        <f>Résultats!C85</f>
        <v>AA</v>
      </c>
      <c r="D84" s="260" t="str">
        <f>Résultats!E85</f>
        <v/>
      </c>
      <c r="E84" s="341" t="str">
        <f>Résultats!F85</f>
        <v xml:space="preserve">Dans chaque formulaire, chaque étiquette associée à un champ de formulaire ayant la même fonction et répétée plusieurs fois dans une même page ou dans un ensemble de pages est-elle cohérente ?</v>
      </c>
      <c r="F84" s="345" t="s">
        <v>10</v>
      </c>
      <c r="G84" s="345"/>
      <c r="H84" s="97"/>
      <c r="I84" s="97"/>
      <c r="J84" s="97"/>
      <c r="K84" s="97"/>
      <c r="L84" s="97"/>
      <c r="M84" s="308"/>
      <c r="N84" s="308"/>
      <c r="O84" s="308"/>
      <c r="P84" s="308"/>
      <c r="Q84" s="308"/>
      <c r="R84" s="308"/>
      <c r="S84" s="308"/>
      <c r="T84" s="308"/>
      <c r="U84" s="308"/>
    </row>
    <row r="85" ht="62.25" customHeight="1">
      <c r="A85" s="36"/>
      <c r="B85" s="259" t="str">
        <f>Résultats!B86</f>
        <v>11.4</v>
      </c>
      <c r="C85" s="260" t="str">
        <f>Résultats!C86</f>
        <v>AA</v>
      </c>
      <c r="D85" s="260" t="str">
        <f>Résultats!E86</f>
        <v/>
      </c>
      <c r="E85" s="341" t="str">
        <f>Résultats!F86</f>
        <v xml:space="preserve">Dans chaque formulaire, chaque étiquette de champ et son champ associé sont-ils accolés (hors cas particuliers) ?</v>
      </c>
      <c r="F85" s="345" t="s">
        <v>7</v>
      </c>
      <c r="G85" s="345"/>
      <c r="H85" s="97" t="s">
        <v>471</v>
      </c>
      <c r="I85" s="97" t="s">
        <v>479</v>
      </c>
      <c r="J85" s="97" t="s">
        <v>529</v>
      </c>
      <c r="K85" s="354" t="s">
        <v>530</v>
      </c>
      <c r="L85" s="350" t="s">
        <v>492</v>
      </c>
      <c r="M85" s="308"/>
      <c r="N85" s="308"/>
      <c r="O85" s="308"/>
      <c r="P85" s="308"/>
      <c r="Q85" s="308"/>
      <c r="R85" s="308"/>
      <c r="S85" s="308"/>
      <c r="T85" s="308"/>
      <c r="U85" s="308"/>
    </row>
    <row r="86" ht="62.25" hidden="1" customHeight="1">
      <c r="A86" s="36"/>
      <c r="B86" s="259" t="str">
        <f>Résultats!B87</f>
        <v>11.5</v>
      </c>
      <c r="C86" s="260" t="str">
        <f>Résultats!C87</f>
        <v>A</v>
      </c>
      <c r="D86" s="260" t="str">
        <f>Résultats!E87</f>
        <v>x</v>
      </c>
      <c r="E86" s="341" t="str">
        <f>Résultats!F87</f>
        <v xml:space="preserve">Dans chaque formulaire, les champs de même nature sont-ils regroupés, si nécessaire ?</v>
      </c>
      <c r="F86" s="345" t="s">
        <v>10</v>
      </c>
      <c r="G86" s="345"/>
      <c r="H86" s="97"/>
      <c r="I86" s="97"/>
      <c r="J86" s="97"/>
      <c r="K86" s="97"/>
      <c r="L86" s="97"/>
      <c r="M86" s="308"/>
      <c r="N86" s="308"/>
      <c r="O86" s="308"/>
      <c r="P86" s="308"/>
      <c r="Q86" s="308"/>
      <c r="R86" s="308"/>
      <c r="S86" s="308"/>
      <c r="T86" s="308"/>
      <c r="U86" s="308"/>
    </row>
    <row r="87" ht="62.25" hidden="1" customHeight="1">
      <c r="A87" s="36"/>
      <c r="B87" s="259" t="str">
        <f>Résultats!B88</f>
        <v>11.6</v>
      </c>
      <c r="C87" s="260" t="str">
        <f>Résultats!C88</f>
        <v>A</v>
      </c>
      <c r="D87" s="260" t="str">
        <f>Résultats!E88</f>
        <v>x</v>
      </c>
      <c r="E87" s="341" t="str">
        <f>Résultats!F88</f>
        <v xml:space="preserve">Dans chaque formulaire, chaque regroupement de champs de même nature a-t-il une légende ?</v>
      </c>
      <c r="F87" s="345" t="s">
        <v>10</v>
      </c>
      <c r="G87" s="345"/>
      <c r="H87" s="97"/>
      <c r="I87" s="97"/>
      <c r="J87" s="97"/>
      <c r="K87" s="97"/>
      <c r="L87" s="97"/>
      <c r="M87" s="308"/>
      <c r="N87" s="308"/>
      <c r="O87" s="308"/>
      <c r="P87" s="308"/>
      <c r="Q87" s="308"/>
      <c r="R87" s="308"/>
      <c r="S87" s="308"/>
      <c r="T87" s="308"/>
      <c r="U87" s="308"/>
    </row>
    <row r="88" ht="62.25" hidden="1" customHeight="1">
      <c r="A88" s="36"/>
      <c r="B88" s="259" t="str">
        <f>Résultats!B89</f>
        <v>11.7</v>
      </c>
      <c r="C88" s="260" t="str">
        <f>Résultats!C89</f>
        <v>A</v>
      </c>
      <c r="D88" s="260" t="str">
        <f>Résultats!E89</f>
        <v/>
      </c>
      <c r="E88" s="341" t="str">
        <f>Résultats!F89</f>
        <v xml:space="preserve">Dans chaque formulaire, chaque légende associée à un regroupement de champs de même nature est-elle pertinente ?</v>
      </c>
      <c r="F88" s="345" t="s">
        <v>10</v>
      </c>
      <c r="G88" s="345"/>
      <c r="H88" s="97"/>
      <c r="I88" s="97"/>
      <c r="J88" s="97"/>
      <c r="K88" s="97"/>
      <c r="L88" s="97"/>
      <c r="M88" s="308"/>
      <c r="N88" s="308"/>
      <c r="O88" s="308"/>
      <c r="P88" s="308"/>
      <c r="Q88" s="308"/>
      <c r="R88" s="308"/>
      <c r="S88" s="308"/>
      <c r="T88" s="308"/>
      <c r="U88" s="308"/>
    </row>
    <row r="89" ht="62.25" hidden="1" customHeight="1">
      <c r="A89" s="36"/>
      <c r="B89" s="259" t="str">
        <f>Résultats!B90</f>
        <v>11.8</v>
      </c>
      <c r="C89" s="260" t="str">
        <f>Résultats!C90</f>
        <v>A</v>
      </c>
      <c r="D89" s="260" t="str">
        <f>Résultats!E90</f>
        <v/>
      </c>
      <c r="E89" s="341" t="str">
        <f>Résultats!F90</f>
        <v xml:space="preserve">Dans chaque formulaire, les items de même nature d’une liste de choix sont-ils regroupés de manière pertinente ?</v>
      </c>
      <c r="F89" s="345" t="s">
        <v>10</v>
      </c>
      <c r="G89" s="345"/>
      <c r="H89" s="97"/>
      <c r="I89" s="97"/>
      <c r="J89" s="97"/>
      <c r="K89" s="97"/>
      <c r="L89" s="97"/>
      <c r="M89" s="308"/>
      <c r="N89" s="308"/>
      <c r="O89" s="308"/>
      <c r="P89" s="308"/>
      <c r="Q89" s="308"/>
      <c r="R89" s="308"/>
      <c r="S89" s="308"/>
      <c r="T89" s="308"/>
      <c r="U89" s="308"/>
    </row>
    <row r="90" ht="62.25" hidden="1" customHeight="1">
      <c r="A90" s="36"/>
      <c r="B90" s="259" t="str">
        <f>Résultats!B91</f>
        <v>11.9</v>
      </c>
      <c r="C90" s="260" t="str">
        <f>Résultats!C91</f>
        <v>A</v>
      </c>
      <c r="D90" s="260" t="str">
        <f>Résultats!E91</f>
        <v>x</v>
      </c>
      <c r="E90" s="341" t="str">
        <f>Résultats!F91</f>
        <v xml:space="preserve">Dans chaque formulaire, l’intitulé de chaque bouton est-il pertinent (hors cas particuliers) ?</v>
      </c>
      <c r="F90" s="345" t="s">
        <v>7</v>
      </c>
      <c r="G90" s="345"/>
      <c r="H90" s="97"/>
      <c r="I90" s="97"/>
      <c r="J90" s="97"/>
      <c r="K90" s="97"/>
      <c r="L90" s="97"/>
      <c r="M90" s="308"/>
      <c r="N90" s="308"/>
      <c r="O90" s="308"/>
      <c r="P90" s="308"/>
      <c r="Q90" s="308"/>
      <c r="R90" s="308"/>
      <c r="S90" s="308"/>
      <c r="T90" s="308"/>
      <c r="U90" s="308"/>
    </row>
    <row r="91" ht="62.25" hidden="1" customHeight="1">
      <c r="A91" s="36"/>
      <c r="B91" s="259" t="str">
        <f>Résultats!B92</f>
        <v>11.10</v>
      </c>
      <c r="C91" s="260" t="str">
        <f>Résultats!C92</f>
        <v>A</v>
      </c>
      <c r="D91" s="260" t="str">
        <f>Résultats!E92</f>
        <v>x</v>
      </c>
      <c r="E91" s="341" t="str">
        <f>Résultats!F92</f>
        <v xml:space="preserve">Dans chaque formulaire, le contrôle de saisie est-il utilisé de manière pertinente (hors cas particuliers) ?</v>
      </c>
      <c r="F91" s="345" t="s">
        <v>10</v>
      </c>
      <c r="G91" s="345"/>
      <c r="H91" s="97"/>
      <c r="I91" s="97"/>
      <c r="J91" s="97"/>
      <c r="K91" s="97"/>
      <c r="L91" s="97"/>
      <c r="M91" s="308"/>
      <c r="N91" s="308"/>
      <c r="O91" s="308"/>
      <c r="P91" s="308"/>
      <c r="Q91" s="308"/>
      <c r="R91" s="308"/>
      <c r="S91" s="308"/>
      <c r="T91" s="308"/>
      <c r="U91" s="308"/>
    </row>
    <row r="92" ht="62.25" hidden="1" customHeight="1">
      <c r="A92" s="36"/>
      <c r="B92" s="259" t="str">
        <f>Résultats!B93</f>
        <v>11.11</v>
      </c>
      <c r="C92" s="260" t="str">
        <f>Résultats!C93</f>
        <v>AA</v>
      </c>
      <c r="D92" s="260" t="str">
        <f>Résultats!E93</f>
        <v/>
      </c>
      <c r="E92" s="341" t="str">
        <f>Résultats!F93</f>
        <v xml:space="preserve">Dans chaque formulaire, le contrôle de saisie est-il accompagné, si nécessaire, de suggestions facilitant la correction des erreurs de saisie ?</v>
      </c>
      <c r="F92" s="345" t="s">
        <v>10</v>
      </c>
      <c r="G92" s="345"/>
      <c r="H92" s="97"/>
      <c r="I92" s="97"/>
      <c r="J92" s="97"/>
      <c r="K92" s="97"/>
      <c r="L92" s="97"/>
      <c r="M92" s="308"/>
      <c r="N92" s="308"/>
      <c r="O92" s="308"/>
      <c r="P92" s="308"/>
      <c r="Q92" s="308"/>
      <c r="R92" s="308"/>
      <c r="S92" s="308"/>
      <c r="T92" s="308"/>
      <c r="U92" s="308"/>
    </row>
    <row r="93" ht="62.25" hidden="1" customHeight="1">
      <c r="A93" s="36"/>
      <c r="B93" s="259" t="str">
        <f>Résultats!B94</f>
        <v>11.12</v>
      </c>
      <c r="C93" s="260" t="str">
        <f>Résultats!C94</f>
        <v>AA</v>
      </c>
      <c r="D93" s="260" t="str">
        <f>Résultats!E94</f>
        <v/>
      </c>
      <c r="E93" s="341" t="str">
        <f>Résultats!F94</f>
        <v xml:space="preserve">Pour chaque formulaire qui modifie ou supprime des données, ou qui transmet des réponses à un test ou à un examen, ou dont la validation a des conséquences financières ou juridiques, les données saisies peuvent-elles être modifiées, mises à jour ou récupérées par l’utilisateur ?</v>
      </c>
      <c r="F93" s="345" t="s">
        <v>10</v>
      </c>
      <c r="G93" s="345"/>
      <c r="H93" s="97"/>
      <c r="I93" s="97"/>
      <c r="J93" s="97"/>
      <c r="K93" s="97"/>
      <c r="L93" s="97"/>
      <c r="M93" s="308"/>
      <c r="N93" s="308"/>
      <c r="O93" s="308"/>
      <c r="P93" s="308"/>
      <c r="Q93" s="308"/>
      <c r="R93" s="308"/>
      <c r="S93" s="308"/>
      <c r="T93" s="308"/>
      <c r="U93" s="308"/>
    </row>
    <row r="94" ht="62.25" hidden="1" customHeight="1">
      <c r="A94" s="46"/>
      <c r="B94" s="259" t="str">
        <f>Résultats!B95</f>
        <v>11.13</v>
      </c>
      <c r="C94" s="260" t="str">
        <f>Résultats!C95</f>
        <v>AA</v>
      </c>
      <c r="D94" s="260" t="str">
        <f>Résultats!E95</f>
        <v/>
      </c>
      <c r="E94" s="341" t="str">
        <f>Résultats!F95</f>
        <v xml:space="preserve">La finalité d’un champ de saisie peut-elle être déduite pour faciliter le remplissage automatique des champs avec les données de l’utilisateur ?</v>
      </c>
      <c r="F94" s="345" t="s">
        <v>10</v>
      </c>
      <c r="G94" s="345"/>
      <c r="H94" s="97"/>
      <c r="I94" s="97"/>
      <c r="J94" s="97"/>
      <c r="K94" s="97"/>
      <c r="L94" s="97"/>
      <c r="M94" s="308"/>
      <c r="N94" s="308"/>
      <c r="O94" s="308"/>
      <c r="P94" s="308"/>
      <c r="Q94" s="308"/>
      <c r="R94" s="308"/>
      <c r="S94" s="308"/>
      <c r="T94" s="308"/>
      <c r="U94" s="308"/>
    </row>
    <row r="95" ht="62.25" hidden="1" customHeight="1">
      <c r="A95" s="355" t="s">
        <v>457</v>
      </c>
      <c r="B95" s="259" t="str">
        <f>Résultats!B96</f>
        <v>12.1</v>
      </c>
      <c r="C95" s="260" t="str">
        <f>Résultats!C96</f>
        <v>AA</v>
      </c>
      <c r="D95" s="260" t="str">
        <f>Résultats!E96</f>
        <v/>
      </c>
      <c r="E95" s="341" t="str">
        <f>Résultats!F96</f>
        <v xml:space="preserve">Chaque ensemble de pages dispose-t-il de deux systèmes de navigation différents, au moins (hors cas particuliers) ?</v>
      </c>
      <c r="F95" s="345" t="s">
        <v>10</v>
      </c>
      <c r="G95" s="345"/>
      <c r="H95" s="97"/>
      <c r="I95" s="97"/>
      <c r="J95" s="97"/>
      <c r="K95" s="97"/>
      <c r="L95" s="97"/>
      <c r="M95" s="308"/>
      <c r="N95" s="308"/>
      <c r="O95" s="308"/>
      <c r="P95" s="308"/>
      <c r="Q95" s="308"/>
      <c r="R95" s="308"/>
      <c r="S95" s="308"/>
      <c r="T95" s="308"/>
      <c r="U95" s="308"/>
    </row>
    <row r="96" ht="62.25" hidden="1" customHeight="1">
      <c r="A96" s="36"/>
      <c r="B96" s="259" t="str">
        <f>Résultats!B97</f>
        <v>12.2</v>
      </c>
      <c r="C96" s="260" t="str">
        <f>Résultats!C97</f>
        <v>AA</v>
      </c>
      <c r="D96" s="260" t="str">
        <f>Résultats!E97</f>
        <v/>
      </c>
      <c r="E96" s="341" t="str">
        <f>Résultats!F97</f>
        <v xml:space="preserve">Dans chaque ensemble de pages, le menu et les barres de navigation sont-ils toujours à la même place (hors cas particuliers) ?</v>
      </c>
      <c r="F96" s="345" t="s">
        <v>7</v>
      </c>
      <c r="G96" s="345"/>
      <c r="H96" s="97"/>
      <c r="I96" s="97"/>
      <c r="J96" s="97"/>
      <c r="K96" s="97"/>
      <c r="L96" s="97"/>
      <c r="M96" s="308"/>
      <c r="N96" s="308"/>
      <c r="O96" s="308"/>
      <c r="P96" s="308"/>
      <c r="Q96" s="308"/>
      <c r="R96" s="308"/>
      <c r="S96" s="308"/>
      <c r="T96" s="308"/>
      <c r="U96" s="308"/>
    </row>
    <row r="97" ht="62.25" hidden="1" customHeight="1">
      <c r="A97" s="36"/>
      <c r="B97" s="259" t="str">
        <f>Résultats!B98</f>
        <v>12.3</v>
      </c>
      <c r="C97" s="260" t="str">
        <f>Résultats!C98</f>
        <v>AA</v>
      </c>
      <c r="D97" s="260" t="str">
        <f>Résultats!E98</f>
        <v/>
      </c>
      <c r="E97" s="341" t="str">
        <f>Résultats!F98</f>
        <v xml:space="preserve">La page « plan du site » est-elle pertinente ?</v>
      </c>
      <c r="F97" s="345" t="s">
        <v>10</v>
      </c>
      <c r="G97" s="345"/>
      <c r="H97" s="97"/>
      <c r="I97" s="97"/>
      <c r="J97" s="97"/>
      <c r="K97" s="97"/>
      <c r="L97" s="97"/>
      <c r="M97" s="308"/>
      <c r="N97" s="308"/>
      <c r="O97" s="308"/>
      <c r="P97" s="308"/>
      <c r="Q97" s="308"/>
      <c r="R97" s="308"/>
      <c r="S97" s="308"/>
      <c r="T97" s="308"/>
      <c r="U97" s="308"/>
    </row>
    <row r="98" ht="62.25" hidden="1" customHeight="1">
      <c r="A98" s="36"/>
      <c r="B98" s="259" t="str">
        <f>Résultats!B99</f>
        <v>12.4</v>
      </c>
      <c r="C98" s="260" t="str">
        <f>Résultats!C99</f>
        <v>AA</v>
      </c>
      <c r="D98" s="260" t="str">
        <f>Résultats!E99</f>
        <v/>
      </c>
      <c r="E98" s="341" t="str">
        <f>Résultats!F99</f>
        <v xml:space="preserve">Dans chaque ensemble de pages, la page « plan du site » est-elle atteignable de manière identique ?</v>
      </c>
      <c r="F98" s="345" t="s">
        <v>10</v>
      </c>
      <c r="G98" s="345"/>
      <c r="H98" s="97"/>
      <c r="I98" s="97"/>
      <c r="J98" s="97"/>
      <c r="K98" s="97"/>
      <c r="L98" s="97"/>
      <c r="M98" s="308"/>
      <c r="N98" s="308"/>
      <c r="O98" s="308"/>
      <c r="P98" s="308"/>
      <c r="Q98" s="308"/>
      <c r="R98" s="308"/>
      <c r="S98" s="308"/>
      <c r="T98" s="308"/>
      <c r="U98" s="308"/>
    </row>
    <row r="99" ht="62.25" hidden="1" customHeight="1">
      <c r="A99" s="36"/>
      <c r="B99" s="358" t="str">
        <f>'Résultats'!B100</f>
        <v>12.5</v>
      </c>
      <c r="C99" s="260" t="str">
        <f>'Résultats'!C100</f>
        <v>AA</v>
      </c>
      <c r="D99" s="260" t="str">
        <f>'Résultats'!E100</f>
        <v/>
      </c>
      <c r="E99" s="341" t="str">
        <f>'Résultats'!F100</f>
        <v xml:space="preserve">Dans chaque ensemble de pages, le moteur de recherche est-il atteignable de manière identique ?</v>
      </c>
      <c r="F99" s="345" t="s">
        <v>10</v>
      </c>
      <c r="G99" s="345"/>
      <c r="H99" s="97"/>
      <c r="I99" s="97"/>
      <c r="J99" s="97"/>
      <c r="K99" s="97"/>
      <c r="L99" s="97"/>
      <c r="M99" s="308"/>
      <c r="N99" s="308"/>
      <c r="O99" s="308"/>
      <c r="P99" s="308"/>
      <c r="Q99" s="308"/>
      <c r="R99" s="308"/>
      <c r="S99" s="308"/>
      <c r="T99" s="308"/>
      <c r="U99" s="308"/>
    </row>
    <row r="100" ht="76.5" hidden="1" customHeight="1">
      <c r="A100" s="36"/>
      <c r="B100" s="358" t="str">
        <f>Résultats!B101</f>
        <v>12.6</v>
      </c>
      <c r="C100" s="260" t="str">
        <f>Résultats!C101</f>
        <v>A</v>
      </c>
      <c r="D100" s="260" t="str">
        <f>Résultats!E101</f>
        <v/>
      </c>
      <c r="E100" s="341" t="str">
        <f>Résultats!F101</f>
        <v xml:space="preserve">Les zones de regroupement de contenus présentes dans plusieurs pages web (zones d’en-tête, de navigation principale, de contenu principal, de pied de page et de moteur de recherche) peuvent-elles être atteintes ou évitées ?</v>
      </c>
      <c r="F100" s="345" t="s">
        <v>7</v>
      </c>
      <c r="G100" s="345"/>
      <c r="H100" s="97"/>
      <c r="I100" s="97"/>
      <c r="J100" s="97"/>
      <c r="K100" s="97"/>
      <c r="L100" s="97"/>
      <c r="M100" s="308"/>
      <c r="N100" s="308"/>
      <c r="O100" s="308"/>
      <c r="P100" s="308"/>
      <c r="Q100" s="308"/>
      <c r="R100" s="308"/>
      <c r="S100" s="308"/>
      <c r="T100" s="308"/>
      <c r="U100" s="308"/>
    </row>
    <row r="101" ht="62.25" hidden="1" customHeight="1">
      <c r="A101" s="36"/>
      <c r="B101" s="358" t="str">
        <f>Résultats!B102</f>
        <v>12.7</v>
      </c>
      <c r="C101" s="260" t="str">
        <f>Résultats!C102</f>
        <v>A</v>
      </c>
      <c r="D101" s="260" t="str">
        <f>Résultats!E102</f>
        <v/>
      </c>
      <c r="E101" s="341" t="str">
        <f>Résultats!F102</f>
        <v xml:space="preserve">Dans chaque page web, un lien d’évitement ou d’accès rapide à la zone de contenu principal est-il présent (hors cas particuliers) ?</v>
      </c>
      <c r="F101" s="345" t="s">
        <v>7</v>
      </c>
      <c r="G101" s="345"/>
      <c r="H101" s="97"/>
      <c r="I101" s="97"/>
      <c r="J101" s="97"/>
      <c r="K101" s="97"/>
      <c r="L101" s="97"/>
      <c r="M101" s="308"/>
      <c r="N101" s="308"/>
      <c r="O101" s="308"/>
      <c r="P101" s="308"/>
      <c r="Q101" s="308"/>
      <c r="R101" s="308"/>
      <c r="S101" s="308"/>
      <c r="T101" s="308"/>
      <c r="U101" s="308"/>
    </row>
    <row r="102" ht="62.25" hidden="1" customHeight="1">
      <c r="A102" s="36"/>
      <c r="B102" s="358" t="str">
        <f>Résultats!B103</f>
        <v>12.8</v>
      </c>
      <c r="C102" s="260" t="str">
        <f>Résultats!C103</f>
        <v>A</v>
      </c>
      <c r="D102" s="260" t="str">
        <f>Résultats!E103</f>
        <v>x</v>
      </c>
      <c r="E102" s="341" t="str">
        <f>Résultats!F103</f>
        <v xml:space="preserve">Dans chaque page web, l’ordre de tabulation est-il cohérent ?</v>
      </c>
      <c r="F102" s="345" t="s">
        <v>7</v>
      </c>
      <c r="G102" s="345"/>
      <c r="H102" s="97"/>
      <c r="I102" s="97"/>
      <c r="J102" s="97"/>
      <c r="K102" s="97"/>
      <c r="L102" s="97"/>
      <c r="M102" s="308"/>
      <c r="N102" s="308"/>
      <c r="O102" s="308"/>
      <c r="P102" s="308"/>
      <c r="Q102" s="308"/>
      <c r="R102" s="308"/>
      <c r="S102" s="308"/>
      <c r="T102" s="308"/>
      <c r="U102" s="308"/>
    </row>
    <row r="103" ht="62.25" hidden="1" customHeight="1">
      <c r="A103" s="36"/>
      <c r="B103" s="358" t="str">
        <f>Résultats!B104</f>
        <v>12.9</v>
      </c>
      <c r="C103" s="260" t="str">
        <f>Résultats!C104</f>
        <v>A</v>
      </c>
      <c r="D103" s="260" t="str">
        <f>Résultats!E104</f>
        <v>x</v>
      </c>
      <c r="E103" s="341" t="str">
        <f>Résultats!F104</f>
        <v xml:space="preserve">Dans chaque page web, la navigation ne doit pas contenir de piège au clavier. Cette règle est-elle respectée ?</v>
      </c>
      <c r="F103" s="345" t="s">
        <v>7</v>
      </c>
      <c r="G103" s="345"/>
      <c r="H103" s="97"/>
      <c r="I103" s="97"/>
      <c r="J103" s="97"/>
      <c r="K103" s="97"/>
      <c r="L103" s="97"/>
      <c r="M103" s="308"/>
      <c r="N103" s="308"/>
      <c r="O103" s="308"/>
      <c r="P103" s="308"/>
      <c r="Q103" s="308"/>
      <c r="R103" s="308"/>
      <c r="S103" s="308"/>
      <c r="T103" s="308"/>
      <c r="U103" s="308"/>
    </row>
    <row r="104" ht="62.25" hidden="1" customHeight="1">
      <c r="A104" s="36"/>
      <c r="B104" s="358" t="str">
        <f>Résultats!B105</f>
        <v>12.10</v>
      </c>
      <c r="C104" s="260" t="str">
        <f>Résultats!C105</f>
        <v>A</v>
      </c>
      <c r="D104" s="260" t="str">
        <f>Résultats!E105</f>
        <v/>
      </c>
      <c r="E104" s="341" t="str">
        <f>Résultats!F105</f>
        <v xml:space="preserve">Dans chaque page web, les raccourcis clavier n’utilisant qu’une seule touche (lettre minuscule ou majuscule, ponctuation, chiffre ou symbole) sont-ils contrôlables par l’utilisateur ?</v>
      </c>
      <c r="F104" s="345" t="s">
        <v>10</v>
      </c>
      <c r="G104" s="345"/>
      <c r="H104" s="97"/>
      <c r="I104" s="97"/>
      <c r="J104" s="97"/>
      <c r="K104" s="97"/>
      <c r="L104" s="97"/>
      <c r="M104" s="308"/>
      <c r="N104" s="308"/>
      <c r="O104" s="308"/>
      <c r="P104" s="308"/>
      <c r="Q104" s="308"/>
      <c r="R104" s="308"/>
      <c r="S104" s="308"/>
      <c r="T104" s="308"/>
      <c r="U104" s="308"/>
    </row>
    <row r="105" ht="62.25" hidden="1" customHeight="1">
      <c r="A105" s="46"/>
      <c r="B105" s="358" t="str">
        <f>Résultats!B106</f>
        <v>12.11</v>
      </c>
      <c r="C105" s="260" t="str">
        <f>Résultats!C106</f>
        <v>A</v>
      </c>
      <c r="D105" s="260" t="str">
        <f>Résultats!E106</f>
        <v/>
      </c>
      <c r="E105" s="341" t="str">
        <f>Résultats!F106</f>
        <v xml:space="preserve">Dans chaque page web, les contenus additionnels apparaissant au survol, à la prise de focus ou à l’activation d’un composant d’interface sont-ils si nécessaire atteignables au clavier ?</v>
      </c>
      <c r="F105" s="345" t="s">
        <v>7</v>
      </c>
      <c r="G105" s="345"/>
      <c r="H105" s="97"/>
      <c r="I105" s="97"/>
      <c r="J105" s="97"/>
      <c r="K105" s="97"/>
      <c r="L105" s="97"/>
      <c r="M105" s="308"/>
      <c r="N105" s="308"/>
      <c r="O105" s="308"/>
      <c r="P105" s="308"/>
      <c r="Q105" s="308"/>
      <c r="R105" s="308"/>
      <c r="S105" s="308"/>
      <c r="T105" s="308"/>
      <c r="U105" s="308"/>
    </row>
    <row r="106" ht="62.25" hidden="1" customHeight="1">
      <c r="A106" s="355" t="s">
        <v>458</v>
      </c>
      <c r="B106" s="358" t="str">
        <f>Résultats!B107</f>
        <v>13.1</v>
      </c>
      <c r="C106" s="260" t="str">
        <f>Résultats!C107</f>
        <v>A</v>
      </c>
      <c r="D106" s="260" t="str">
        <f>Résultats!E107</f>
        <v/>
      </c>
      <c r="E106" s="341" t="str">
        <f>Résultats!F107</f>
        <v xml:space="preserve">Pour chaque page web, l’utilisateur a-t-il le contrôle de chaque limite de temps modifiant le contenu (hors cas particuliers) ?</v>
      </c>
      <c r="F106" s="345" t="s">
        <v>10</v>
      </c>
      <c r="G106" s="345"/>
      <c r="H106" s="97"/>
      <c r="I106" s="97"/>
      <c r="J106" s="97"/>
      <c r="K106" s="97"/>
      <c r="L106" s="97"/>
      <c r="M106" s="308"/>
      <c r="N106" s="308"/>
      <c r="O106" s="308"/>
      <c r="P106" s="308"/>
      <c r="Q106" s="308"/>
      <c r="R106" s="308"/>
      <c r="S106" s="308"/>
      <c r="T106" s="308"/>
      <c r="U106" s="308"/>
    </row>
    <row r="107" ht="62.25" hidden="1" customHeight="1">
      <c r="A107" s="36"/>
      <c r="B107" s="358" t="str">
        <f>Résultats!B108</f>
        <v>13.2</v>
      </c>
      <c r="C107" s="260" t="str">
        <f>Résultats!C108</f>
        <v>A</v>
      </c>
      <c r="D107" s="260" t="str">
        <f>Résultats!E108</f>
        <v/>
      </c>
      <c r="E107" s="341" t="str">
        <f>Résultats!F108</f>
        <v xml:space="preserve">Dans chaque page web, l’ouverture d’une nouvelle fenêtre ne doit pas être déclenchée sans action de l’utilisateur. Cette règle est-elle respectée ?</v>
      </c>
      <c r="F107" s="345" t="s">
        <v>7</v>
      </c>
      <c r="G107" s="345"/>
      <c r="H107" s="97"/>
      <c r="I107" s="97"/>
      <c r="J107" s="97"/>
      <c r="K107" s="97"/>
      <c r="L107" s="97"/>
      <c r="M107" s="308"/>
      <c r="N107" s="308"/>
      <c r="O107" s="308"/>
      <c r="P107" s="308"/>
      <c r="Q107" s="308"/>
      <c r="R107" s="308"/>
      <c r="S107" s="308"/>
      <c r="T107" s="308"/>
      <c r="U107" s="308"/>
    </row>
    <row r="108" ht="62.25" hidden="1" customHeight="1">
      <c r="A108" s="36"/>
      <c r="B108" s="358" t="str">
        <f>Résultats!B109</f>
        <v>13.3</v>
      </c>
      <c r="C108" s="260" t="str">
        <f>Résultats!C109</f>
        <v>A</v>
      </c>
      <c r="D108" s="260" t="str">
        <f>Résultats!E109</f>
        <v/>
      </c>
      <c r="E108" s="341" t="str">
        <f>Résultats!F109</f>
        <v xml:space="preserve">Dans chaque page web, chaque document bureautique en téléchargement possède-t-il, si nécessaire, une version accessible (hors cas particuliers) ?</v>
      </c>
      <c r="F108" s="345" t="s">
        <v>10</v>
      </c>
      <c r="G108" s="345"/>
      <c r="H108" s="97"/>
      <c r="I108" s="97"/>
      <c r="J108" s="97"/>
      <c r="K108" s="97"/>
      <c r="L108" s="97"/>
      <c r="M108" s="308"/>
      <c r="N108" s="308"/>
      <c r="O108" s="308"/>
      <c r="P108" s="308"/>
      <c r="Q108" s="308"/>
      <c r="R108" s="308"/>
      <c r="S108" s="308"/>
      <c r="T108" s="308"/>
      <c r="U108" s="308"/>
    </row>
    <row r="109" ht="62.25" hidden="1" customHeight="1">
      <c r="A109" s="36"/>
      <c r="B109" s="358" t="str">
        <f>Résultats!B110</f>
        <v>13.4</v>
      </c>
      <c r="C109" s="260" t="str">
        <f>Résultats!C110</f>
        <v>A</v>
      </c>
      <c r="D109" s="260" t="str">
        <f>Résultats!E110</f>
        <v/>
      </c>
      <c r="E109" s="341" t="str">
        <f>Résultats!F110</f>
        <v xml:space="preserve">Pour chaque document bureautique ayant une version accessible, cette version offre-t-elle la même information ?</v>
      </c>
      <c r="F109" s="345" t="s">
        <v>10</v>
      </c>
      <c r="G109" s="345"/>
      <c r="H109" s="97"/>
      <c r="I109" s="97"/>
      <c r="J109" s="97"/>
      <c r="K109" s="97"/>
      <c r="L109" s="97"/>
      <c r="M109" s="308"/>
      <c r="N109" s="308"/>
      <c r="O109" s="308"/>
      <c r="P109" s="308"/>
      <c r="Q109" s="308"/>
      <c r="R109" s="308"/>
      <c r="S109" s="308"/>
      <c r="T109" s="308"/>
      <c r="U109" s="308"/>
    </row>
    <row r="110" ht="62.25" hidden="1" customHeight="1">
      <c r="A110" s="36"/>
      <c r="B110" s="358" t="str">
        <f>Résultats!B111</f>
        <v>13.5</v>
      </c>
      <c r="C110" s="260" t="str">
        <f>Résultats!C111</f>
        <v>A</v>
      </c>
      <c r="D110" s="260" t="str">
        <f>Résultats!E111</f>
        <v/>
      </c>
      <c r="E110" s="341" t="str">
        <f>Résultats!F111</f>
        <v xml:space="preserve">Dans chaque page web, chaque contenu cryptique (art ASCII, émoticône, syntaxe cryptique) a-t-il une alternative ?</v>
      </c>
      <c r="F110" s="345" t="s">
        <v>10</v>
      </c>
      <c r="G110" s="345"/>
      <c r="H110" s="97"/>
      <c r="I110" s="97"/>
      <c r="J110" s="97"/>
      <c r="K110" s="97"/>
      <c r="L110" s="97"/>
      <c r="M110" s="308"/>
      <c r="N110" s="308"/>
      <c r="O110" s="308"/>
      <c r="P110" s="308"/>
      <c r="Q110" s="308"/>
      <c r="R110" s="308"/>
      <c r="S110" s="308"/>
      <c r="T110" s="308"/>
      <c r="U110" s="308"/>
    </row>
    <row r="111" ht="62.25" hidden="1" customHeight="1">
      <c r="A111" s="36"/>
      <c r="B111" s="358" t="str">
        <f>Résultats!B112</f>
        <v>13.6</v>
      </c>
      <c r="C111" s="260" t="str">
        <f>Résultats!C112</f>
        <v>A</v>
      </c>
      <c r="D111" s="260" t="str">
        <f>Résultats!E112</f>
        <v/>
      </c>
      <c r="E111" s="341" t="str">
        <f>Résultats!F112</f>
        <v xml:space="preserve">Dans chaque page web, pour chaque contenu cryptique (art ASCII, émoticône, syntaxe cryptique) ayant une alternative, cette alternative est-elle pertinente ?</v>
      </c>
      <c r="F111" s="345" t="s">
        <v>10</v>
      </c>
      <c r="G111" s="345"/>
      <c r="H111" s="97"/>
      <c r="I111" s="97"/>
      <c r="J111" s="97"/>
      <c r="K111" s="97"/>
      <c r="L111" s="97"/>
      <c r="M111" s="308"/>
      <c r="N111" s="308"/>
      <c r="O111" s="308"/>
      <c r="P111" s="308"/>
      <c r="Q111" s="308"/>
      <c r="R111" s="308"/>
      <c r="S111" s="308"/>
      <c r="T111" s="308"/>
      <c r="U111" s="308"/>
    </row>
    <row r="112" ht="62.25" hidden="1" customHeight="1">
      <c r="A112" s="36"/>
      <c r="B112" s="358" t="str">
        <f>Résultats!B113</f>
        <v>13.7</v>
      </c>
      <c r="C112" s="260" t="str">
        <f>Résultats!C113</f>
        <v>A</v>
      </c>
      <c r="D112" s="260" t="str">
        <f>Résultats!E113</f>
        <v/>
      </c>
      <c r="E112" s="341" t="str">
        <f>Résultats!F113</f>
        <v xml:space="preserve">Dans chaque page web, les changements brusques de luminosité ou les effets de flash sont-ils correctement utilisés ?</v>
      </c>
      <c r="F112" s="345" t="s">
        <v>10</v>
      </c>
      <c r="G112" s="345"/>
      <c r="H112" s="97"/>
      <c r="I112" s="97"/>
      <c r="J112" s="97"/>
      <c r="K112" s="97"/>
      <c r="L112" s="97"/>
      <c r="M112" s="308"/>
      <c r="N112" s="308"/>
      <c r="O112" s="308"/>
      <c r="P112" s="308"/>
      <c r="Q112" s="308"/>
      <c r="R112" s="308"/>
      <c r="S112" s="308"/>
      <c r="T112" s="308"/>
      <c r="U112" s="308"/>
    </row>
    <row r="113" ht="62.25" hidden="1" customHeight="1">
      <c r="A113" s="36"/>
      <c r="B113" s="358" t="str">
        <f>Résultats!B114</f>
        <v>13.8</v>
      </c>
      <c r="C113" s="260" t="str">
        <f>Résultats!C114</f>
        <v>A</v>
      </c>
      <c r="D113" s="260" t="str">
        <f>Résultats!E114</f>
        <v/>
      </c>
      <c r="E113" s="341" t="str">
        <f>Résultats!F114</f>
        <v xml:space="preserve">Dans chaque page web, chaque contenu en mouvement ou clignotant est-il contrôlable par l’utilisateur ?</v>
      </c>
      <c r="F113" s="345" t="s">
        <v>10</v>
      </c>
      <c r="G113" s="345"/>
      <c r="H113" s="97"/>
      <c r="I113" s="97"/>
      <c r="J113" s="97"/>
      <c r="K113" s="97"/>
      <c r="L113" s="97"/>
      <c r="M113" s="308"/>
      <c r="N113" s="308"/>
      <c r="O113" s="308"/>
      <c r="P113" s="308"/>
      <c r="Q113" s="308"/>
      <c r="R113" s="308"/>
      <c r="S113" s="308"/>
      <c r="T113" s="308"/>
      <c r="U113" s="308"/>
    </row>
    <row r="114" ht="62.25" hidden="1" customHeight="1">
      <c r="A114" s="36"/>
      <c r="B114" s="358" t="str">
        <f>Résultats!B115</f>
        <v>13.9</v>
      </c>
      <c r="C114" s="260" t="str">
        <f>Résultats!C115</f>
        <v>AA</v>
      </c>
      <c r="D114" s="260" t="str">
        <f>Résultats!E115</f>
        <v/>
      </c>
      <c r="E114" s="341" t="str">
        <f>Résultats!F115</f>
        <v xml:space="preserve">Dans chaque page web, le contenu proposé est-il consultable quelle que soit l’orientation de l’écran (portrait ou paysage) (hors cas particuliers) ?</v>
      </c>
      <c r="F114" s="345" t="s">
        <v>7</v>
      </c>
      <c r="G114" s="345"/>
      <c r="H114" s="97"/>
      <c r="I114" s="97"/>
      <c r="J114" s="97"/>
      <c r="K114" s="97"/>
      <c r="L114" s="97"/>
      <c r="M114" s="308"/>
      <c r="N114" s="308"/>
      <c r="O114" s="308"/>
      <c r="P114" s="308"/>
      <c r="Q114" s="308"/>
      <c r="R114" s="308"/>
      <c r="S114" s="308"/>
      <c r="T114" s="308"/>
      <c r="U114" s="308"/>
    </row>
    <row r="115" ht="62.25" hidden="1" customHeight="1">
      <c r="A115" s="36"/>
      <c r="B115" s="358" t="str">
        <f>Résultats!B116</f>
        <v>13.10</v>
      </c>
      <c r="C115" s="260" t="str">
        <f>Résultats!C116</f>
        <v>A</v>
      </c>
      <c r="D115" s="260" t="str">
        <f>Résultats!E116</f>
        <v/>
      </c>
      <c r="E115" s="341" t="str">
        <f>Résultats!F116</f>
        <v xml:space="preserve">Dans chaque page web, les fonctionnalités utilisables ou disponibles au moyen d’un geste complexe peuvent-elles être également disponibles au moyen d’un geste simple (hors cas particuliers) ?</v>
      </c>
      <c r="F115" s="345" t="s">
        <v>10</v>
      </c>
      <c r="G115" s="345"/>
      <c r="H115" s="97"/>
      <c r="I115" s="97"/>
      <c r="J115" s="97"/>
      <c r="K115" s="97"/>
      <c r="L115" s="97"/>
      <c r="M115" s="78"/>
      <c r="N115" s="78"/>
      <c r="O115" s="78"/>
      <c r="P115" s="78"/>
      <c r="Q115" s="78"/>
      <c r="R115" s="78"/>
      <c r="S115" s="78"/>
      <c r="T115" s="78"/>
      <c r="U115" s="78"/>
    </row>
    <row r="116" ht="59.25" hidden="1" customHeight="1">
      <c r="A116" s="36"/>
      <c r="B116" s="358" t="str">
        <f>Résultats!B117</f>
        <v>13.11</v>
      </c>
      <c r="C116" s="260" t="str">
        <f>Résultats!C117</f>
        <v>A</v>
      </c>
      <c r="D116" s="260" t="str">
        <f>Résultats!E117</f>
        <v/>
      </c>
      <c r="E116" s="341" t="str">
        <f>Résultats!F117</f>
        <v xml:space="preserve">Dans chaque page web, les actions déclenchées au moyen d’un dispositif de pointage sur un point unique de l’écran peuvent-elles faire l’objet d’une annulation (hors cas particuliers) ?</v>
      </c>
      <c r="F116" s="345" t="s">
        <v>10</v>
      </c>
      <c r="G116" s="345"/>
      <c r="H116" s="97"/>
      <c r="I116" s="97"/>
      <c r="J116" s="97"/>
      <c r="K116" s="97"/>
      <c r="L116" s="97"/>
      <c r="M116" s="308"/>
      <c r="N116" s="308"/>
      <c r="O116" s="308"/>
      <c r="P116" s="308"/>
      <c r="Q116" s="308"/>
      <c r="R116" s="308"/>
      <c r="S116" s="308"/>
      <c r="T116" s="308"/>
      <c r="U116" s="308"/>
    </row>
    <row r="117" hidden="1">
      <c r="A117" s="46"/>
      <c r="B117" s="358" t="str">
        <f>Résultats!B118</f>
        <v>13.12</v>
      </c>
      <c r="C117" s="260" t="str">
        <f>Résultats!C118</f>
        <v>A</v>
      </c>
      <c r="D117" s="260" t="str">
        <f>Résultats!E118</f>
        <v/>
      </c>
      <c r="E117" s="341" t="str">
        <f>Résultats!F118</f>
        <v xml:space="preserve">Dans chaque page web, les fonctionnalités qui impliquent un mouvement de l’appareil ou vers l’appareil peuvent-elles être satisfaites de manière alternative (hors cas particuliers) ?</v>
      </c>
      <c r="F117" s="345" t="s">
        <v>10</v>
      </c>
      <c r="G117" s="345"/>
      <c r="H117" s="97"/>
      <c r="I117" s="97"/>
      <c r="J117" s="97"/>
      <c r="K117" s="97"/>
      <c r="L117" s="97"/>
      <c r="M117" s="308"/>
      <c r="N117" s="308"/>
      <c r="O117" s="308"/>
      <c r="P117" s="308"/>
      <c r="Q117" s="308"/>
      <c r="R117" s="308"/>
      <c r="S117" s="308"/>
      <c r="T117" s="308"/>
      <c r="U117" s="308"/>
    </row>
  </sheetData>
  <autoFilter ref="$B$11:$L$117">
    <filterColumn colId="4">
      <filters>
        <filter val="nc"/>
      </filters>
    </filterColumn>
  </autoFilter>
  <mergeCells count="23">
    <mergeCell ref="C3:F3"/>
    <mergeCell ref="B4:B10"/>
    <mergeCell ref="C4:C10"/>
    <mergeCell ref="D4:D10"/>
    <mergeCell ref="G4:G10"/>
    <mergeCell ref="H4:H10"/>
    <mergeCell ref="I4:I10"/>
    <mergeCell ref="J4:J10"/>
    <mergeCell ref="K4:K10"/>
    <mergeCell ref="L4:L10"/>
    <mergeCell ref="A12:A20"/>
    <mergeCell ref="A21:A22"/>
    <mergeCell ref="A23:A25"/>
    <mergeCell ref="A26:A38"/>
    <mergeCell ref="A39:A46"/>
    <mergeCell ref="A47:A48"/>
    <mergeCell ref="A49:A53"/>
    <mergeCell ref="A54:A63"/>
    <mergeCell ref="A64:A67"/>
    <mergeCell ref="A68:A81"/>
    <mergeCell ref="A82:A94"/>
    <mergeCell ref="A95:A105"/>
    <mergeCell ref="A106:A117"/>
  </mergeCells>
  <dataValidations count="2" disablePrompts="0">
    <dataValidation sqref="H12:H117" type="list" allowBlank="1" errorStyle="stop" imeMode="noControl" operator="between" showDropDown="0" showErrorMessage="0" showInputMessage="0">
      <formula1>'Paramètres'!$A$2:$A$5</formula1>
    </dataValidation>
    <dataValidation sqref="I12:I117" type="list" allowBlank="1" errorStyle="stop" imeMode="noControl" operator="between" showDropDown="0" showErrorMessage="0" showInputMessage="0">
      <formula1>'Paramètres'!$D$2:$D$5</formula1>
    </dataValidation>
  </dataValidations>
  <hyperlinks>
    <hyperlink r:id="rId1" ref="L54"/>
    <hyperlink r:id="rId1" ref="L55"/>
  </hyperlinks>
  <printOptions headings="0" gridLines="0"/>
  <pageMargins left="0.69999999999999996" right="0.69999999999999996" top="0.75" bottom="0.75" header="0" footer="0"/>
  <pageSetup paperSize="9" scale="100" fitToWidth="1" fitToHeight="1" pageOrder="downThenOver" orientation="landscape" usePrinterDefaults="1" blackAndWhite="0" draft="0" cellComments="none" useFirstPageNumber="0" errors="displayed" horizontalDpi="600" verticalDpi="600" copies="1"/>
  <headerFooter/>
  <extLst>
    <ext xmlns:x14="http://schemas.microsoft.com/office/spreadsheetml/2009/9/main" uri="{78C0D931-6437-407d-A8EE-F0AAD7539E65}">
      <x14:conditionalFormattings>
        <x14:conditionalFormatting xmlns:xm="http://schemas.microsoft.com/office/excel/2006/main">
          <x14:cfRule type="cellIs" priority="11" operator="equal" id="{00EE00F3-00C5-4C60-BEC7-003D008D00AC}">
            <xm:f>"na"</xm:f>
            <x14:dxf>
              <font/>
              <fill>
                <patternFill patternType="solid">
                  <fgColor rgb="FFFCE8B2"/>
                  <bgColor rgb="FFFCE8B2"/>
                </patternFill>
              </fill>
              <border>
                <left style="none"/>
                <right style="none"/>
                <top style="none"/>
                <bottom style="none"/>
                <diagonal style="none"/>
              </border>
            </x14:dxf>
          </x14:cfRule>
          <xm:sqref>F1:F2 C2 F4:F117</xm:sqref>
        </x14:conditionalFormatting>
        <x14:conditionalFormatting xmlns:xm="http://schemas.microsoft.com/office/excel/2006/main">
          <x14:cfRule type="cellIs" priority="10" operator="equal" id="{003E00BB-00B2-47C3-B67B-002A00C2007D}">
            <xm:f>"nt"</xm:f>
            <x14:dxf>
              <font>
                <color indexed="65"/>
              </font>
              <fill>
                <patternFill patternType="solid">
                  <fgColor rgb="FF757575"/>
                  <bgColor rgb="FF757575"/>
                </patternFill>
              </fill>
              <border>
                <left style="none"/>
                <right style="none"/>
                <top style="none"/>
                <bottom style="none"/>
                <diagonal style="none"/>
              </border>
            </x14:dxf>
          </x14:cfRule>
          <xm:sqref>F11:F117</xm:sqref>
        </x14:conditionalFormatting>
        <x14:conditionalFormatting xmlns:xm="http://schemas.microsoft.com/office/excel/2006/main">
          <x14:cfRule type="cellIs" priority="9" operator="equal" id="{00AD0020-00D0-47CA-8BD7-000C002A006F}">
            <xm:f>"nc"</xm:f>
            <x14:dxf>
              <font/>
              <fill>
                <patternFill patternType="solid">
                  <fgColor rgb="FFF4C7C3"/>
                  <bgColor rgb="FFF4C7C3"/>
                </patternFill>
              </fill>
              <border>
                <left style="none"/>
                <right style="none"/>
                <top style="none"/>
                <bottom style="none"/>
                <diagonal style="none"/>
              </border>
            </x14:dxf>
          </x14:cfRule>
          <xm:sqref>F11:F117</xm:sqref>
        </x14:conditionalFormatting>
        <x14:conditionalFormatting xmlns:xm="http://schemas.microsoft.com/office/excel/2006/main">
          <x14:cfRule type="cellIs" priority="8" operator="equal" id="{003300A9-00B5-4387-BABE-00AA00CF0098}">
            <xm:f>"c"</xm:f>
            <x14:dxf>
              <font/>
              <fill>
                <patternFill patternType="solid">
                  <fgColor rgb="FFB7E1CD"/>
                  <bgColor rgb="FFB7E1CD"/>
                </patternFill>
              </fill>
              <border>
                <left style="none"/>
                <right style="none"/>
                <top style="none"/>
                <bottom style="none"/>
                <diagonal style="none"/>
              </border>
            </x14:dxf>
          </x14:cfRule>
          <xm:sqref>F11:F117</xm:sqref>
        </x14:conditionalFormatting>
        <x14:conditionalFormatting xmlns:xm="http://schemas.microsoft.com/office/excel/2006/main">
          <x14:cfRule type="cellIs" priority="7" operator="equal" id="{00280090-0021-45AB-AE71-002E00E60042}">
            <xm:f>"NT"</xm:f>
            <x14:dxf>
              <font/>
              <fill>
                <patternFill patternType="solid">
                  <fgColor indexed="65"/>
                  <bgColor indexed="65"/>
                </patternFill>
              </fill>
              <border>
                <left style="none"/>
                <right style="none"/>
                <top style="none"/>
                <bottom style="none"/>
                <diagonal style="none"/>
              </border>
            </x14:dxf>
          </x14:cfRule>
          <xm:sqref>O4:R4</xm:sqref>
        </x14:conditionalFormatting>
        <x14:conditionalFormatting xmlns:xm="http://schemas.microsoft.com/office/excel/2006/main">
          <x14:cfRule type="cellIs" priority="6" operator="equal" id="{00DB00E5-003F-456C-BBE2-008400BA00E3}">
            <xm:f>"NA"</xm:f>
            <x14:dxf>
              <font/>
              <fill>
                <patternFill patternType="solid">
                  <fgColor rgb="FFFCE8B2"/>
                  <bgColor rgb="FFFCE8B2"/>
                </patternFill>
              </fill>
              <border>
                <left style="none"/>
                <right style="none"/>
                <top style="none"/>
                <bottom style="none"/>
                <diagonal style="none"/>
              </border>
            </x14:dxf>
          </x14:cfRule>
          <xm:sqref>O4:R4</xm:sqref>
        </x14:conditionalFormatting>
        <x14:conditionalFormatting xmlns:xm="http://schemas.microsoft.com/office/excel/2006/main">
          <x14:cfRule type="cellIs" priority="5" operator="equal" id="{005A00E2-0027-4CC1-9C2C-000700F1006A}">
            <xm:f>"NC"</xm:f>
            <x14:dxf>
              <font/>
              <fill>
                <patternFill patternType="solid">
                  <fgColor rgb="FFF4C7C3"/>
                  <bgColor rgb="FFF4C7C3"/>
                </patternFill>
              </fill>
              <border>
                <left style="none"/>
                <right style="none"/>
                <top style="none"/>
                <bottom style="none"/>
                <diagonal style="none"/>
              </border>
            </x14:dxf>
          </x14:cfRule>
          <xm:sqref>O4:R4</xm:sqref>
        </x14:conditionalFormatting>
        <x14:conditionalFormatting xmlns:xm="http://schemas.microsoft.com/office/excel/2006/main">
          <x14:cfRule type="cellIs" priority="4" operator="equal" id="{008300B1-00FC-4C41-8105-0053008C00F7}">
            <xm:f>"C"</xm:f>
            <x14:dxf>
              <font/>
              <fill>
                <patternFill patternType="solid">
                  <fgColor rgb="FFB7E1CD"/>
                  <bgColor rgb="FFB7E1CD"/>
                </patternFill>
              </fill>
              <border>
                <left style="none"/>
                <right style="none"/>
                <top style="none"/>
                <bottom style="none"/>
                <diagonal style="none"/>
              </border>
            </x14:dxf>
          </x14:cfRule>
          <xm:sqref>O4:R4</xm:sqref>
        </x14:conditionalFormatting>
        <x14:conditionalFormatting xmlns:xm="http://schemas.microsoft.com/office/excel/2006/main">
          <x14:cfRule type="cellIs" priority="4" operator="equal" id="{00E400B5-00B5-4C00-A3F9-002500DF00E2}">
            <xm:f>"na"</xm:f>
            <x14:dxf>
              <font/>
              <fill>
                <patternFill patternType="solid">
                  <fgColor rgb="FFFCE8B2"/>
                  <bgColor rgb="FFFCE8B2"/>
                </patternFill>
              </fill>
              <border>
                <left style="none"/>
                <right style="none"/>
                <top style="none"/>
                <bottom style="none"/>
                <diagonal style="none"/>
              </border>
            </x14:dxf>
          </x14:cfRule>
          <xm:sqref>F11</xm:sqref>
        </x14:conditionalFormatting>
        <x14:conditionalFormatting xmlns:xm="http://schemas.microsoft.com/office/excel/2006/main">
          <x14:cfRule type="cellIs" priority="4" operator="equal" id="{00E200B8-0070-4478-9EDF-008B00390070}">
            <xm:f>"na"</xm:f>
            <x14:dxf>
              <font/>
              <fill>
                <patternFill patternType="solid">
                  <fgColor rgb="FFFCE8B2"/>
                  <bgColor rgb="FFFCE8B2"/>
                </patternFill>
              </fill>
              <border>
                <left style="none"/>
                <right style="none"/>
                <top style="none"/>
                <bottom style="none"/>
                <diagonal style="none"/>
              </border>
            </x14:dxf>
          </x14:cfRule>
          <xm:sqref>F25</xm:sqref>
        </x14:conditionalFormatting>
        <x14:conditionalFormatting xmlns:xm="http://schemas.microsoft.com/office/excel/2006/main">
          <x14:cfRule type="cellIs" priority="4" operator="equal" id="{00DE007D-00F9-4AE7-8B72-001700BF0061}">
            <xm:f>"na"</xm:f>
            <x14:dxf>
              <font/>
              <fill>
                <patternFill patternType="solid">
                  <fgColor rgb="FFFCE8B2"/>
                  <bgColor rgb="FFFCE8B2"/>
                </patternFill>
              </fill>
              <border>
                <left style="none"/>
                <right style="none"/>
                <top style="none"/>
                <bottom style="none"/>
                <diagonal style="none"/>
              </border>
            </x14:dxf>
          </x14:cfRule>
          <xm:sqref>F49</xm:sqref>
        </x14:conditionalFormatting>
        <x14:conditionalFormatting xmlns:xm="http://schemas.microsoft.com/office/excel/2006/main">
          <x14:cfRule type="cellIs" priority="4" operator="equal" id="{00AE0049-000D-4ACC-B633-005C00D00085}">
            <xm:f>"na"</xm:f>
            <x14:dxf>
              <font/>
              <fill>
                <patternFill patternType="solid">
                  <fgColor rgb="FFFCE8B2"/>
                  <bgColor rgb="FFFCE8B2"/>
                </patternFill>
              </fill>
              <border>
                <left style="none"/>
                <right style="none"/>
                <top style="none"/>
                <bottom style="none"/>
                <diagonal style="none"/>
              </border>
            </x14:dxf>
          </x14:cfRule>
          <xm:sqref>F64</xm:sqref>
        </x14:conditionalFormatting>
        <x14:conditionalFormatting xmlns:xm="http://schemas.microsoft.com/office/excel/2006/main">
          <x14:cfRule type="cellIs" priority="4" operator="equal" id="{009300D0-00F0-4A23-9C54-003B006E00EC}">
            <xm:f>"na"</xm:f>
            <x14:dxf>
              <font/>
              <fill>
                <patternFill patternType="solid">
                  <fgColor rgb="FFFCE8B2"/>
                  <bgColor rgb="FFFCE8B2"/>
                </patternFill>
              </fill>
              <border>
                <left style="none"/>
                <right style="none"/>
                <top style="none"/>
                <bottom style="none"/>
                <diagonal style="none"/>
              </border>
            </x14:dxf>
          </x14:cfRule>
          <xm:sqref>F78</xm:sqref>
        </x14:conditionalFormatting>
        <x14:conditionalFormatting xmlns:xm="http://schemas.microsoft.com/office/excel/2006/main">
          <x14:cfRule type="cellIs" priority="4" operator="equal" id="{002D0084-0028-49CB-8CCC-0070005B0029}">
            <xm:f>"na"</xm:f>
            <x14:dxf>
              <font/>
              <fill>
                <patternFill patternType="solid">
                  <fgColor rgb="FFFCE8B2"/>
                  <bgColor rgb="FFFCE8B2"/>
                </patternFill>
              </fill>
              <border>
                <left style="none"/>
                <right style="none"/>
                <top style="none"/>
                <bottom style="none"/>
                <diagonal style="none"/>
              </border>
            </x14:dxf>
          </x14:cfRule>
          <xm:sqref>F85</xm:sqref>
        </x14:conditionalFormatting>
        <x14:conditionalFormatting xmlns:xm="http://schemas.microsoft.com/office/excel/2006/main">
          <x14:cfRule type="cellIs" priority="3" operator="equal" id="{001900AC-00CD-4F94-B711-0050009B00E7}">
            <xm:f>"d"</xm:f>
            <x14:dxf>
              <font/>
              <fill>
                <patternFill patternType="solid">
                  <fgColor rgb="FFFFD966"/>
                  <bgColor rgb="FFFFD966"/>
                </patternFill>
              </fill>
              <border>
                <left style="none"/>
                <right style="none"/>
                <top style="none"/>
                <bottom style="none"/>
                <diagonal style="none"/>
              </border>
            </x14:dxf>
          </x14:cfRule>
          <xm:sqref>G12:G117</xm:sqref>
        </x14:conditionalFormatting>
        <x14:conditionalFormatting xmlns:xm="http://schemas.microsoft.com/office/excel/2006/main">
          <x14:cfRule type="cellIs" priority="3" operator="equal" id="{00010017-0028-4F15-AE77-00DF0008009D}">
            <xm:f>"nt"</xm:f>
            <x14:dxf>
              <font>
                <color indexed="65"/>
              </font>
              <fill>
                <patternFill patternType="solid">
                  <fgColor rgb="FF757575"/>
                  <bgColor rgb="FF757575"/>
                </patternFill>
              </fill>
              <border>
                <left style="none"/>
                <right style="none"/>
                <top style="none"/>
                <bottom style="none"/>
                <diagonal style="none"/>
              </border>
            </x14:dxf>
          </x14:cfRule>
          <xm:sqref>F11</xm:sqref>
        </x14:conditionalFormatting>
        <x14:conditionalFormatting xmlns:xm="http://schemas.microsoft.com/office/excel/2006/main">
          <x14:cfRule type="cellIs" priority="3" operator="equal" id="{006B004D-00BE-4542-A5C6-00EE00520096}">
            <xm:f>"nt"</xm:f>
            <x14:dxf>
              <font>
                <color indexed="65"/>
              </font>
              <fill>
                <patternFill patternType="solid">
                  <fgColor rgb="FF757575"/>
                  <bgColor rgb="FF757575"/>
                </patternFill>
              </fill>
              <border>
                <left style="none"/>
                <right style="none"/>
                <top style="none"/>
                <bottom style="none"/>
                <diagonal style="none"/>
              </border>
            </x14:dxf>
          </x14:cfRule>
          <xm:sqref>F25</xm:sqref>
        </x14:conditionalFormatting>
        <x14:conditionalFormatting xmlns:xm="http://schemas.microsoft.com/office/excel/2006/main">
          <x14:cfRule type="cellIs" priority="3" operator="equal" id="{00CC0012-0090-4DE5-B561-000C00BD001A}">
            <xm:f>"nt"</xm:f>
            <x14:dxf>
              <font>
                <color indexed="65"/>
              </font>
              <fill>
                <patternFill patternType="solid">
                  <fgColor rgb="FF757575"/>
                  <bgColor rgb="FF757575"/>
                </patternFill>
              </fill>
              <border>
                <left style="none"/>
                <right style="none"/>
                <top style="none"/>
                <bottom style="none"/>
                <diagonal style="none"/>
              </border>
            </x14:dxf>
          </x14:cfRule>
          <xm:sqref>F49</xm:sqref>
        </x14:conditionalFormatting>
        <x14:conditionalFormatting xmlns:xm="http://schemas.microsoft.com/office/excel/2006/main">
          <x14:cfRule type="cellIs" priority="3" operator="equal" id="{00CC00D8-0047-482F-A7E0-009B0062002B}">
            <xm:f>"nt"</xm:f>
            <x14:dxf>
              <font>
                <color indexed="65"/>
              </font>
              <fill>
                <patternFill patternType="solid">
                  <fgColor rgb="FF757575"/>
                  <bgColor rgb="FF757575"/>
                </patternFill>
              </fill>
              <border>
                <left style="none"/>
                <right style="none"/>
                <top style="none"/>
                <bottom style="none"/>
                <diagonal style="none"/>
              </border>
            </x14:dxf>
          </x14:cfRule>
          <xm:sqref>F64</xm:sqref>
        </x14:conditionalFormatting>
        <x14:conditionalFormatting xmlns:xm="http://schemas.microsoft.com/office/excel/2006/main">
          <x14:cfRule type="cellIs" priority="3" operator="equal" id="{00750067-004C-47DF-84C5-003500B70050}">
            <xm:f>"nt"</xm:f>
            <x14:dxf>
              <font>
                <color indexed="65"/>
              </font>
              <fill>
                <patternFill patternType="solid">
                  <fgColor rgb="FF757575"/>
                  <bgColor rgb="FF757575"/>
                </patternFill>
              </fill>
              <border>
                <left style="none"/>
                <right style="none"/>
                <top style="none"/>
                <bottom style="none"/>
                <diagonal style="none"/>
              </border>
            </x14:dxf>
          </x14:cfRule>
          <xm:sqref>F78</xm:sqref>
        </x14:conditionalFormatting>
        <x14:conditionalFormatting xmlns:xm="http://schemas.microsoft.com/office/excel/2006/main">
          <x14:cfRule type="cellIs" priority="3" operator="equal" id="{002D004B-007C-4F13-A041-002F0055009E}">
            <xm:f>"nt"</xm:f>
            <x14:dxf>
              <font>
                <color indexed="65"/>
              </font>
              <fill>
                <patternFill patternType="solid">
                  <fgColor rgb="FF757575"/>
                  <bgColor rgb="FF757575"/>
                </patternFill>
              </fill>
              <border>
                <left style="none"/>
                <right style="none"/>
                <top style="none"/>
                <bottom style="none"/>
                <diagonal style="none"/>
              </border>
            </x14:dxf>
          </x14:cfRule>
          <xm:sqref>F85</xm:sqref>
        </x14:conditionalFormatting>
        <x14:conditionalFormatting xmlns:xm="http://schemas.microsoft.com/office/excel/2006/main">
          <x14:cfRule type="cellIs" priority="2" operator="equal" id="{001400EA-0025-44E8-B535-001300580039}">
            <xm:f>"NT"</xm:f>
            <x14:dxf>
              <font>
                <color indexed="65"/>
              </font>
              <fill>
                <patternFill patternType="solid">
                  <fgColor rgb="FF757575"/>
                  <bgColor rgb="FF757575"/>
                </patternFill>
              </fill>
              <border>
                <left style="none"/>
                <right style="none"/>
                <top style="none"/>
                <bottom style="none"/>
                <diagonal style="none"/>
              </border>
            </x14:dxf>
          </x14:cfRule>
          <xm:sqref>O4:R4</xm:sqref>
        </x14:conditionalFormatting>
        <x14:conditionalFormatting xmlns:xm="http://schemas.microsoft.com/office/excel/2006/main">
          <x14:cfRule type="cellIs" priority="2" operator="equal" id="{001D0084-00AC-41CD-BEEE-00D300850088}">
            <xm:f>"nc"</xm:f>
            <x14:dxf>
              <font/>
              <fill>
                <patternFill patternType="solid">
                  <fgColor rgb="FFF4C7C3"/>
                  <bgColor rgb="FFF4C7C3"/>
                </patternFill>
              </fill>
              <border>
                <left style="none"/>
                <right style="none"/>
                <top style="none"/>
                <bottom style="none"/>
                <diagonal style="none"/>
              </border>
            </x14:dxf>
          </x14:cfRule>
          <xm:sqref>F11</xm:sqref>
        </x14:conditionalFormatting>
        <x14:conditionalFormatting xmlns:xm="http://schemas.microsoft.com/office/excel/2006/main">
          <x14:cfRule type="cellIs" priority="2" operator="equal" id="{00A400B8-00E9-4606-8E93-008200B90063}">
            <xm:f>"nc"</xm:f>
            <x14:dxf>
              <font/>
              <fill>
                <patternFill patternType="solid">
                  <fgColor rgb="FFF4C7C3"/>
                  <bgColor rgb="FFF4C7C3"/>
                </patternFill>
              </fill>
              <border>
                <left style="none"/>
                <right style="none"/>
                <top style="none"/>
                <bottom style="none"/>
                <diagonal style="none"/>
              </border>
            </x14:dxf>
          </x14:cfRule>
          <xm:sqref>F25</xm:sqref>
        </x14:conditionalFormatting>
        <x14:conditionalFormatting xmlns:xm="http://schemas.microsoft.com/office/excel/2006/main">
          <x14:cfRule type="cellIs" priority="2" operator="equal" id="{009C007F-00D0-4663-89EA-008500E7003E}">
            <xm:f>"nc"</xm:f>
            <x14:dxf>
              <font/>
              <fill>
                <patternFill patternType="solid">
                  <fgColor rgb="FFF4C7C3"/>
                  <bgColor rgb="FFF4C7C3"/>
                </patternFill>
              </fill>
              <border>
                <left style="none"/>
                <right style="none"/>
                <top style="none"/>
                <bottom style="none"/>
                <diagonal style="none"/>
              </border>
            </x14:dxf>
          </x14:cfRule>
          <xm:sqref>F49</xm:sqref>
        </x14:conditionalFormatting>
        <x14:conditionalFormatting xmlns:xm="http://schemas.microsoft.com/office/excel/2006/main">
          <x14:cfRule type="cellIs" priority="2" operator="equal" id="{00400025-00A5-43B8-8A70-00BA00920028}">
            <xm:f>"nc"</xm:f>
            <x14:dxf>
              <font/>
              <fill>
                <patternFill patternType="solid">
                  <fgColor rgb="FFF4C7C3"/>
                  <bgColor rgb="FFF4C7C3"/>
                </patternFill>
              </fill>
              <border>
                <left style="none"/>
                <right style="none"/>
                <top style="none"/>
                <bottom style="none"/>
                <diagonal style="none"/>
              </border>
            </x14:dxf>
          </x14:cfRule>
          <xm:sqref>F64</xm:sqref>
        </x14:conditionalFormatting>
        <x14:conditionalFormatting xmlns:xm="http://schemas.microsoft.com/office/excel/2006/main">
          <x14:cfRule type="cellIs" priority="2" operator="equal" id="{00080014-007B-40A4-8BC0-00F700F8002A}">
            <xm:f>"nc"</xm:f>
            <x14:dxf>
              <font/>
              <fill>
                <patternFill patternType="solid">
                  <fgColor rgb="FFF4C7C3"/>
                  <bgColor rgb="FFF4C7C3"/>
                </patternFill>
              </fill>
              <border>
                <left style="none"/>
                <right style="none"/>
                <top style="none"/>
                <bottom style="none"/>
                <diagonal style="none"/>
              </border>
            </x14:dxf>
          </x14:cfRule>
          <xm:sqref>F78</xm:sqref>
        </x14:conditionalFormatting>
        <x14:conditionalFormatting xmlns:xm="http://schemas.microsoft.com/office/excel/2006/main">
          <x14:cfRule type="cellIs" priority="2" operator="equal" id="{00BF00DF-0003-4D80-8665-004B00970035}">
            <xm:f>"nc"</xm:f>
            <x14:dxf>
              <font/>
              <fill>
                <patternFill patternType="solid">
                  <fgColor rgb="FFF4C7C3"/>
                  <bgColor rgb="FFF4C7C3"/>
                </patternFill>
              </fill>
              <border>
                <left style="none"/>
                <right style="none"/>
                <top style="none"/>
                <bottom style="none"/>
                <diagonal style="none"/>
              </border>
            </x14:dxf>
          </x14:cfRule>
          <xm:sqref>F85</xm:sqref>
        </x14:conditionalFormatting>
        <x14:conditionalFormatting xmlns:xm="http://schemas.microsoft.com/office/excel/2006/main">
          <x14:cfRule type="cellIs" priority="1" operator="equal" id="{005D00EB-0090-4035-BD41-0011006400EB}">
            <xm:f>"x"</xm:f>
            <x14:dxf>
              <font>
                <color theme="0"/>
              </font>
              <fill>
                <patternFill patternType="solid">
                  <fgColor rgb="FF007891"/>
                  <bgColor rgb="FF007891"/>
                </patternFill>
              </fill>
              <border>
                <left style="none"/>
                <right style="none"/>
                <top style="none"/>
                <bottom style="none"/>
                <diagonal style="none"/>
              </border>
            </x14:dxf>
          </x14:cfRule>
          <xm:sqref>D12:D117</xm:sqref>
        </x14:conditionalFormatting>
        <x14:conditionalFormatting xmlns:xm="http://schemas.microsoft.com/office/excel/2006/main">
          <x14:cfRule type="cellIs" priority="1" operator="equal" id="{0075001B-0093-414A-A6C5-006E00A50023}">
            <xm:f>"c"</xm:f>
            <x14:dxf>
              <font/>
              <fill>
                <patternFill patternType="solid">
                  <fgColor rgb="FFB7E1CD"/>
                  <bgColor rgb="FFB7E1CD"/>
                </patternFill>
              </fill>
              <border>
                <left style="none"/>
                <right style="none"/>
                <top style="none"/>
                <bottom style="none"/>
                <diagonal style="none"/>
              </border>
            </x14:dxf>
          </x14:cfRule>
          <xm:sqref>F11</xm:sqref>
        </x14:conditionalFormatting>
        <x14:conditionalFormatting xmlns:xm="http://schemas.microsoft.com/office/excel/2006/main">
          <x14:cfRule type="cellIs" priority="1" operator="equal" id="{00C30038-0081-4E8E-8482-006C0012008C}">
            <xm:f>"c"</xm:f>
            <x14:dxf>
              <font/>
              <fill>
                <patternFill patternType="solid">
                  <fgColor rgb="FFB7E1CD"/>
                  <bgColor rgb="FFB7E1CD"/>
                </patternFill>
              </fill>
              <border>
                <left style="none"/>
                <right style="none"/>
                <top style="none"/>
                <bottom style="none"/>
                <diagonal style="none"/>
              </border>
            </x14:dxf>
          </x14:cfRule>
          <xm:sqref>F25</xm:sqref>
        </x14:conditionalFormatting>
        <x14:conditionalFormatting xmlns:xm="http://schemas.microsoft.com/office/excel/2006/main">
          <x14:cfRule type="cellIs" priority="1" operator="equal" id="{00720057-00DD-4987-B19E-00FE00830018}">
            <xm:f>"c"</xm:f>
            <x14:dxf>
              <font/>
              <fill>
                <patternFill patternType="solid">
                  <fgColor rgb="FFB7E1CD"/>
                  <bgColor rgb="FFB7E1CD"/>
                </patternFill>
              </fill>
              <border>
                <left style="none"/>
                <right style="none"/>
                <top style="none"/>
                <bottom style="none"/>
                <diagonal style="none"/>
              </border>
            </x14:dxf>
          </x14:cfRule>
          <xm:sqref>F49</xm:sqref>
        </x14:conditionalFormatting>
        <x14:conditionalFormatting xmlns:xm="http://schemas.microsoft.com/office/excel/2006/main">
          <x14:cfRule type="cellIs" priority="1" operator="equal" id="{001C00D4-00AB-40F9-9D54-00C000680042}">
            <xm:f>"c"</xm:f>
            <x14:dxf>
              <font/>
              <fill>
                <patternFill patternType="solid">
                  <fgColor rgb="FFB7E1CD"/>
                  <bgColor rgb="FFB7E1CD"/>
                </patternFill>
              </fill>
              <border>
                <left style="none"/>
                <right style="none"/>
                <top style="none"/>
                <bottom style="none"/>
                <diagonal style="none"/>
              </border>
            </x14:dxf>
          </x14:cfRule>
          <xm:sqref>F64</xm:sqref>
        </x14:conditionalFormatting>
        <x14:conditionalFormatting xmlns:xm="http://schemas.microsoft.com/office/excel/2006/main">
          <x14:cfRule type="cellIs" priority="1" operator="equal" id="{00620010-0012-44D6-9081-00F700430051}">
            <xm:f>"c"</xm:f>
            <x14:dxf>
              <font/>
              <fill>
                <patternFill patternType="solid">
                  <fgColor rgb="FFB7E1CD"/>
                  <bgColor rgb="FFB7E1CD"/>
                </patternFill>
              </fill>
              <border>
                <left style="none"/>
                <right style="none"/>
                <top style="none"/>
                <bottom style="none"/>
                <diagonal style="none"/>
              </border>
            </x14:dxf>
          </x14:cfRule>
          <xm:sqref>F78</xm:sqref>
        </x14:conditionalFormatting>
        <x14:conditionalFormatting xmlns:xm="http://schemas.microsoft.com/office/excel/2006/main">
          <x14:cfRule type="cellIs" priority="1" operator="equal" id="{00160075-00CB-43FE-848B-0093007D0024}">
            <xm:f>"c"</xm:f>
            <x14:dxf>
              <font/>
              <fill>
                <patternFill patternType="solid">
                  <fgColor rgb="FFB7E1CD"/>
                  <bgColor rgb="FFB7E1CD"/>
                </patternFill>
              </fill>
              <border>
                <left style="none"/>
                <right style="none"/>
                <top style="none"/>
                <bottom style="none"/>
                <diagonal style="none"/>
              </border>
            </x14:dxf>
          </x14:cfRule>
          <xm:sqref>F85</xm:sqref>
        </x14:conditionalFormatting>
      </x14:conditionalFormattings>
    </ext>
    <ext xmlns:x14="http://schemas.microsoft.com/office/spreadsheetml/2009/9/main" uri="{CCE6A557-97BC-4b89-ADB6-D9C93CAAB3DF}">
      <x14:dataValidations xmlns:xm="http://schemas.microsoft.com/office/excel/2006/main" count="9" disablePrompts="0">
        <x14:dataValidation xr:uid="{00930048-0006-4251-90BB-00AE0073004F}" type="list" allowBlank="1" errorStyle="stop" imeMode="noControl" operator="between" showDropDown="0" showErrorMessage="1" showInputMessage="0">
          <x14:formula1>
            <xm:f>"nt,na,c"</xm:f>
          </x14:formula1>
          <xm:sqref>F54:F55</xm:sqref>
        </x14:dataValidation>
        <x14:dataValidation xr:uid="{00050083-00DE-4DB4-A4AA-000A0008006E}" type="list" allowBlank="1" errorStyle="stop" imeMode="noControl" operator="between" showDropDown="0" showErrorMessage="1" showInputMessage="0">
          <x14:formula1>
            <xm:f>"nt,na,c,nc"</xm:f>
          </x14:formula1>
          <xm:sqref>F12:F24 F26:F48 F50:F53 F56:F63 F65:F77 F79:F84 F86:F117</xm:sqref>
        </x14:dataValidation>
        <x14:dataValidation xr:uid="{00B1005A-00B1-438C-9352-00A0007A0021}" type="list" allowBlank="1" errorStyle="stop" imeMode="noControl" operator="between" showDropDown="0" showErrorMessage="0" showInputMessage="0">
          <x14:formula1>
            <xm:f>"d"</xm:f>
          </x14:formula1>
          <xm:sqref>G12:G117</xm:sqref>
        </x14:dataValidation>
        <x14:dataValidation xr:uid="{00080042-00D9-48B9-A17B-006300ED002E}" type="list" allowBlank="1" errorStyle="stop" imeMode="noControl" operator="between" showDropDown="0" showErrorMessage="1" showInputMessage="0">
          <x14:formula1>
            <xm:f>"nt,na,c,nc"</xm:f>
          </x14:formula1>
          <xm:sqref>F11</xm:sqref>
        </x14:dataValidation>
        <x14:dataValidation xr:uid="{00650030-0026-4EF6-8481-00DE00F0004C}" type="list" allowBlank="1" errorStyle="stop" imeMode="noControl" operator="between" showDropDown="0" showErrorMessage="1" showInputMessage="0">
          <x14:formula1>
            <xm:f>"nt,na,c,nc"</xm:f>
          </x14:formula1>
          <xm:sqref>F25</xm:sqref>
        </x14:dataValidation>
        <x14:dataValidation xr:uid="{003A00E7-0050-4119-9034-00CC003A002E}" type="list" allowBlank="1" errorStyle="stop" imeMode="noControl" operator="between" showDropDown="0" showErrorMessage="1" showInputMessage="0">
          <x14:formula1>
            <xm:f>"nt,na,c,nc"</xm:f>
          </x14:formula1>
          <xm:sqref>F49</xm:sqref>
        </x14:dataValidation>
        <x14:dataValidation xr:uid="{00670008-008D-4439-A7D9-0032008800CA}" type="list" allowBlank="1" errorStyle="stop" imeMode="noControl" operator="between" showDropDown="0" showErrorMessage="1" showInputMessage="0">
          <x14:formula1>
            <xm:f>"nt,na,c,nc"</xm:f>
          </x14:formula1>
          <xm:sqref>F64</xm:sqref>
        </x14:dataValidation>
        <x14:dataValidation xr:uid="{0091003B-00D5-4C44-A30E-0093006B007A}" type="list" allowBlank="1" errorStyle="stop" imeMode="noControl" operator="between" showDropDown="0" showErrorMessage="1" showInputMessage="0">
          <x14:formula1>
            <xm:f>"nt,na,c,nc"</xm:f>
          </x14:formula1>
          <xm:sqref>F78</xm:sqref>
        </x14:dataValidation>
        <x14:dataValidation xr:uid="{006E0021-005F-4E3F-B6AE-002E001900C5}" type="list" allowBlank="1" errorStyle="stop" imeMode="noControl" operator="between" showDropDown="0" showErrorMessage="1" showInputMessage="0">
          <x14:formula1>
            <xm:f>"nt,na,c,nc"</xm:f>
          </x14:formula1>
          <xm:sqref>F85</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666666"/>
    <outlinePr applyStyles="0" summaryBelow="0" summaryRight="0" showOutlineSymbols="1"/>
    <pageSetUpPr autoPageBreaks="1" fitToPage="0"/>
  </sheetPr>
  <sheetViews>
    <sheetView showGridLines="0" zoomScale="100" workbookViewId="0">
      <pane xSplit="6" ySplit="11" topLeftCell="G12" activePane="bottomRight" state="frozen"/>
      <selection activeCell="G12" activeCellId="0" sqref="G12"/>
    </sheetView>
  </sheetViews>
  <sheetFormatPr defaultColWidth="14.43" defaultRowHeight="15" customHeight="1"/>
  <cols>
    <col customWidth="1" min="1" max="1" width="9"/>
    <col customWidth="1" min="2" max="2" width="7.29"/>
    <col customWidth="1" min="3" max="3" width="4"/>
    <col customWidth="1" min="4" max="4" width="3.4300000000000002"/>
    <col customWidth="1" min="5" max="5" width="50.859999999999999"/>
    <col customWidth="1" min="6" max="6" width="10.710000000000001"/>
    <col customWidth="1" min="7" max="7" width="5.71"/>
    <col customWidth="1" min="8" max="8" width="9"/>
    <col customWidth="1" min="9" max="9" width="14.859999999999999"/>
    <col customWidth="1" min="10" max="10" width="43.57"/>
    <col customWidth="1" min="11" max="11" width="40.859999999999999"/>
    <col customWidth="1" min="12" max="12" width="46.289999999999999"/>
    <col customWidth="1" min="13" max="13" width="4"/>
    <col customWidth="1" min="14" max="14" width="19"/>
    <col customWidth="1" min="15" max="17" width="4.1399999999999997"/>
    <col customWidth="1" min="18" max="18" width="5.1399999999999997"/>
    <col customWidth="1" min="19" max="19" width="16.43"/>
    <col customWidth="1" min="20" max="21" width="15.43"/>
  </cols>
  <sheetData>
    <row r="1" ht="0.75" customHeight="1">
      <c r="A1" s="310"/>
      <c r="B1" s="308"/>
      <c r="C1" s="308"/>
      <c r="D1" s="308"/>
      <c r="E1" s="308"/>
      <c r="F1" s="308"/>
      <c r="G1" s="360"/>
      <c r="H1" s="308"/>
      <c r="I1" s="308"/>
      <c r="J1" s="308"/>
      <c r="K1" s="308"/>
      <c r="L1" s="308"/>
      <c r="M1" s="308"/>
      <c r="N1" s="308"/>
      <c r="O1" s="308"/>
      <c r="P1" s="308"/>
      <c r="Q1" s="308"/>
      <c r="R1" s="308"/>
      <c r="S1" s="308"/>
      <c r="T1" s="308"/>
      <c r="U1" s="308"/>
    </row>
    <row r="2" ht="16.5" customHeight="1">
      <c r="A2" s="310"/>
      <c r="B2" s="311" t="str">
        <f>F4</f>
        <v>#NAME?</v>
      </c>
      <c r="C2" s="312" t="str">
        <f>Echantillon!C19</f>
        <v xml:space="preserve">Mon profil</v>
      </c>
      <c r="D2" s="313"/>
      <c r="E2" s="313"/>
      <c r="F2" s="314"/>
      <c r="G2" s="315"/>
      <c r="H2" s="315"/>
      <c r="I2" s="315"/>
      <c r="J2" s="315"/>
      <c r="K2" s="316"/>
      <c r="L2" s="316"/>
      <c r="M2" s="317"/>
      <c r="N2" s="317"/>
      <c r="O2" s="308"/>
      <c r="P2" s="308"/>
      <c r="Q2" s="308"/>
      <c r="R2" s="308"/>
      <c r="S2" s="308"/>
      <c r="T2" s="308"/>
      <c r="U2" s="308"/>
    </row>
    <row r="3" ht="18.75" customHeight="1">
      <c r="A3" s="310"/>
      <c r="B3" s="311" t="s">
        <v>481</v>
      </c>
      <c r="C3" s="318" t="str">
        <f>Echantillon!D19</f>
        <v>https://connexion-larochelle.test.entrouvert.org/accounts/</v>
      </c>
      <c r="G3" s="315"/>
      <c r="H3" s="315"/>
      <c r="I3" s="315"/>
      <c r="J3" s="315"/>
      <c r="K3" s="315"/>
      <c r="L3" s="315"/>
      <c r="M3" s="308"/>
      <c r="N3" s="308"/>
      <c r="O3" s="308"/>
      <c r="P3" s="308"/>
      <c r="Q3" s="308"/>
      <c r="R3" s="308"/>
      <c r="S3" s="308"/>
      <c r="T3" s="308"/>
      <c r="U3" s="308"/>
    </row>
    <row r="4" ht="13.5" customHeight="1">
      <c r="A4" s="310"/>
      <c r="B4" s="319" t="s">
        <v>141</v>
      </c>
      <c r="C4" s="320" t="s">
        <v>482</v>
      </c>
      <c r="D4" s="320" t="s">
        <v>144</v>
      </c>
      <c r="E4" s="321" t="s">
        <v>145</v>
      </c>
      <c r="F4" s="321" t="str">
        <f>sheetName()</f>
        <v>#NAME?</v>
      </c>
      <c r="G4" s="320" t="s">
        <v>483</v>
      </c>
      <c r="H4" s="319" t="s">
        <v>82</v>
      </c>
      <c r="I4" s="319" t="s">
        <v>80</v>
      </c>
      <c r="J4" s="319" t="s">
        <v>484</v>
      </c>
      <c r="K4" s="319" t="s">
        <v>485</v>
      </c>
      <c r="L4" s="319" t="s">
        <v>146</v>
      </c>
      <c r="M4" s="322"/>
      <c r="N4" s="323"/>
      <c r="O4" s="324" t="s">
        <v>434</v>
      </c>
      <c r="P4" s="325" t="s">
        <v>435</v>
      </c>
      <c r="Q4" s="325" t="s">
        <v>441</v>
      </c>
      <c r="R4" s="326" t="s">
        <v>437</v>
      </c>
      <c r="S4" s="327" t="s">
        <v>486</v>
      </c>
      <c r="T4" s="328" t="s">
        <v>487</v>
      </c>
      <c r="U4" s="329" t="s">
        <v>154</v>
      </c>
    </row>
    <row r="5" ht="13.5" customHeight="1">
      <c r="A5" s="310"/>
      <c r="B5" s="36"/>
      <c r="C5" s="36"/>
      <c r="D5" s="36"/>
      <c r="E5" s="321" t="s">
        <v>147</v>
      </c>
      <c r="F5" s="321">
        <f>COUNTIF($F$12:$F$117,"c")</f>
        <v>34</v>
      </c>
      <c r="G5" s="36"/>
      <c r="H5" s="36"/>
      <c r="I5" s="36"/>
      <c r="J5" s="36"/>
      <c r="K5" s="36"/>
      <c r="L5" s="36"/>
      <c r="M5" s="308"/>
      <c r="N5" s="330" t="s">
        <v>8</v>
      </c>
      <c r="O5" s="331">
        <f>COUNTIFS($C$12:$C$117,"A",$F$12:$F$117,"c")</f>
        <v>26</v>
      </c>
      <c r="P5" s="331">
        <f>COUNTIFS($C$12:$C$117,"A",$F$12:$F$117,"nc")</f>
        <v>0</v>
      </c>
      <c r="Q5" s="331">
        <f>COUNTIFS($C$12:$C$117,"A",$F$12:$F$117,"na")</f>
        <v>56</v>
      </c>
      <c r="R5" s="331">
        <f>COUNTIFS($C$12:$C$117,"A",$F$12:$F$117,"nt")</f>
        <v>0</v>
      </c>
      <c r="S5" s="332">
        <f t="shared" ref="S5:S7" si="292">O5+P5</f>
        <v>26</v>
      </c>
      <c r="T5" s="333">
        <f t="shared" ref="T5:T7" si="293">IF(S5&gt;0,O5/S5,"-")</f>
        <v>1</v>
      </c>
      <c r="U5" s="334">
        <f>T5</f>
        <v>1</v>
      </c>
    </row>
    <row r="6" ht="13.5" customHeight="1">
      <c r="A6" s="310"/>
      <c r="B6" s="36"/>
      <c r="C6" s="36"/>
      <c r="D6" s="36"/>
      <c r="E6" s="321" t="s">
        <v>148</v>
      </c>
      <c r="F6" s="321">
        <f>COUNTIF(F12:F117,"nc")</f>
        <v>0</v>
      </c>
      <c r="G6" s="36"/>
      <c r="H6" s="36"/>
      <c r="I6" s="36"/>
      <c r="J6" s="36"/>
      <c r="K6" s="36"/>
      <c r="L6" s="36"/>
      <c r="M6" s="308"/>
      <c r="N6" s="330" t="s">
        <v>15</v>
      </c>
      <c r="O6" s="331">
        <f>COUNTIFS($C$12:$C$117,"AA",$F$12:$F$117,"c")</f>
        <v>8</v>
      </c>
      <c r="P6" s="331">
        <f>COUNTIFS($C$12:$C$117,"AA",$F$12:$F$117,"nc")</f>
        <v>0</v>
      </c>
      <c r="Q6" s="331">
        <f>COUNTIFS($C$12:$C$117,"AA",$F$12:$F$117,"na")</f>
        <v>16</v>
      </c>
      <c r="R6" s="331">
        <f>COUNTIFS($C$12:$C$117,"AA",$F$12:$F$117,"nt")</f>
        <v>0</v>
      </c>
      <c r="S6" s="332">
        <f t="shared" si="292"/>
        <v>8</v>
      </c>
      <c r="T6" s="333">
        <f t="shared" si="293"/>
        <v>1</v>
      </c>
      <c r="U6" s="335">
        <f>IF(S6&gt;0,SUM(O5:O6)/SUM(S5:S6),"-")</f>
        <v>1</v>
      </c>
    </row>
    <row r="7" ht="13.5" customHeight="1">
      <c r="A7" s="310"/>
      <c r="B7" s="36"/>
      <c r="C7" s="36"/>
      <c r="D7" s="36"/>
      <c r="E7" s="321" t="s">
        <v>488</v>
      </c>
      <c r="F7" s="321">
        <f>COUNTIF(F12:F117,"na")</f>
        <v>72</v>
      </c>
      <c r="G7" s="36"/>
      <c r="H7" s="36"/>
      <c r="I7" s="36"/>
      <c r="J7" s="36"/>
      <c r="K7" s="36"/>
      <c r="L7" s="36"/>
      <c r="M7" s="308"/>
      <c r="N7" s="330" t="s">
        <v>17</v>
      </c>
      <c r="O7" s="336">
        <f>COUNTIFS($C$12:$C$117,"AAA",$F$12:$F$117,"c")</f>
        <v>0</v>
      </c>
      <c r="P7" s="336">
        <f>COUNTIFS($C$12:$C$117,"AAA",$F$12:$F$117,"nc")</f>
        <v>0</v>
      </c>
      <c r="Q7" s="336">
        <f>COUNTIFS($C$12:$C$117,"AAA",$F$12:$F$117,"na")</f>
        <v>0</v>
      </c>
      <c r="R7" s="336">
        <f>COUNTIFS($C$12:$C$117,"AAA",$F$12:$F$117,"nt")</f>
        <v>0</v>
      </c>
      <c r="S7" s="332">
        <f t="shared" si="292"/>
        <v>0</v>
      </c>
      <c r="T7" s="333" t="str">
        <f t="shared" si="293"/>
        <v>-</v>
      </c>
      <c r="U7" s="334" t="str">
        <f>IF(S7&gt;0,SUM(O5:O7)/SUM(S5:S7),"-")</f>
        <v>-</v>
      </c>
    </row>
    <row r="8" ht="13.5" customHeight="1">
      <c r="A8" s="310"/>
      <c r="B8" s="36"/>
      <c r="C8" s="36"/>
      <c r="D8" s="36"/>
      <c r="E8" s="321" t="s">
        <v>150</v>
      </c>
      <c r="F8" s="321">
        <f>COUNTIF(F12:F117,"nt")</f>
        <v>0</v>
      </c>
      <c r="G8" s="36"/>
      <c r="H8" s="36"/>
      <c r="I8" s="36"/>
      <c r="J8" s="36"/>
      <c r="K8" s="36"/>
      <c r="L8" s="36"/>
      <c r="M8" s="308"/>
      <c r="N8" s="337" t="s">
        <v>489</v>
      </c>
      <c r="O8" s="338">
        <f t="shared" ref="O8:S8" si="294">SUM(O5:O7)</f>
        <v>34</v>
      </c>
      <c r="P8" s="338">
        <f t="shared" si="294"/>
        <v>0</v>
      </c>
      <c r="Q8" s="338">
        <f t="shared" si="294"/>
        <v>72</v>
      </c>
      <c r="R8" s="338">
        <f t="shared" si="294"/>
        <v>0</v>
      </c>
      <c r="S8" s="339">
        <f t="shared" si="294"/>
        <v>34</v>
      </c>
      <c r="T8" s="333"/>
      <c r="U8" s="330"/>
    </row>
    <row r="9" ht="13.5" customHeight="1">
      <c r="A9" s="310"/>
      <c r="B9" s="36"/>
      <c r="C9" s="36"/>
      <c r="D9" s="36"/>
      <c r="E9" s="321" t="s">
        <v>465</v>
      </c>
      <c r="F9" s="340">
        <f>F5/SUM(F5:F6)</f>
        <v>1</v>
      </c>
      <c r="G9" s="36"/>
      <c r="H9" s="36"/>
      <c r="I9" s="36"/>
      <c r="J9" s="36"/>
      <c r="K9" s="36"/>
      <c r="L9" s="36"/>
      <c r="M9" s="308"/>
      <c r="N9" s="308"/>
      <c r="O9" s="308"/>
      <c r="P9" s="308"/>
      <c r="Q9" s="308"/>
      <c r="R9" s="308"/>
      <c r="S9" s="308"/>
      <c r="T9" s="308"/>
      <c r="U9" s="308"/>
    </row>
    <row r="10" ht="13.5" customHeight="1">
      <c r="A10" s="310"/>
      <c r="B10" s="46"/>
      <c r="C10" s="46"/>
      <c r="D10" s="46"/>
      <c r="E10" s="321" t="s">
        <v>466</v>
      </c>
      <c r="F10" s="340">
        <f>F6/SUM(F5:F6)</f>
        <v>0</v>
      </c>
      <c r="G10" s="46"/>
      <c r="H10" s="46"/>
      <c r="I10" s="46"/>
      <c r="J10" s="46"/>
      <c r="K10" s="46"/>
      <c r="L10" s="46"/>
      <c r="M10" s="308"/>
      <c r="N10" s="308"/>
      <c r="O10" s="308"/>
      <c r="P10" s="308"/>
      <c r="Q10" s="308"/>
      <c r="R10" s="308"/>
      <c r="S10" s="308"/>
      <c r="T10" s="308"/>
      <c r="U10" s="308"/>
    </row>
    <row r="11" ht="16.800000000000001">
      <c r="A11" s="310"/>
      <c r="B11" s="260"/>
      <c r="C11" s="260"/>
      <c r="D11" s="260"/>
      <c r="E11" s="341"/>
      <c r="F11" s="260"/>
      <c r="G11" s="361"/>
      <c r="H11" s="342"/>
      <c r="I11" s="342"/>
      <c r="J11" s="342"/>
      <c r="K11" s="342"/>
      <c r="L11" s="342"/>
      <c r="M11" s="308"/>
      <c r="N11" s="308"/>
      <c r="O11" s="308"/>
      <c r="P11" s="308"/>
      <c r="Q11" s="308"/>
      <c r="R11" s="308"/>
      <c r="S11" s="308"/>
      <c r="T11" s="308"/>
      <c r="U11" s="308"/>
    </row>
    <row r="12" ht="62.25" customHeight="1">
      <c r="A12" s="355" t="s">
        <v>440</v>
      </c>
      <c r="B12" s="358" t="str">
        <f>'Résultats'!B13</f>
        <v>1.1</v>
      </c>
      <c r="C12" s="260" t="str">
        <f>'Résultats'!C13</f>
        <v>A</v>
      </c>
      <c r="D12" s="260" t="str">
        <f>'Résultats'!E13</f>
        <v>x</v>
      </c>
      <c r="E12" s="341" t="str">
        <f>'Résultats'!F13</f>
        <v xml:space="preserve">Chaque image porteuse d’information a-t-elle une alternative textuelle ?</v>
      </c>
      <c r="F12" s="345" t="s">
        <v>10</v>
      </c>
      <c r="G12" s="345"/>
      <c r="H12" s="97"/>
      <c r="I12" s="97"/>
      <c r="J12" s="97"/>
      <c r="K12" s="97"/>
      <c r="L12" s="97"/>
      <c r="M12" s="308"/>
      <c r="N12" s="308"/>
      <c r="O12" s="308"/>
      <c r="P12" s="308"/>
      <c r="Q12" s="308"/>
      <c r="R12" s="308"/>
      <c r="S12" s="308"/>
      <c r="T12" s="308"/>
      <c r="U12" s="308"/>
    </row>
    <row r="13" ht="62.25" customHeight="1">
      <c r="A13" s="36"/>
      <c r="B13" s="358" t="str">
        <f>Résultats!B14</f>
        <v>1.2</v>
      </c>
      <c r="C13" s="260" t="str">
        <f>Résultats!C14</f>
        <v>A</v>
      </c>
      <c r="D13" s="260" t="str">
        <f>Résultats!E14</f>
        <v/>
      </c>
      <c r="E13" s="341" t="str">
        <f>Résultats!F14</f>
        <v xml:space="preserve">Chaque image de décoration est-elle correctement ignorée par les technologies d’assistance ?</v>
      </c>
      <c r="F13" s="345" t="s">
        <v>7</v>
      </c>
      <c r="G13" s="345"/>
      <c r="H13" s="97"/>
      <c r="I13" s="97"/>
      <c r="J13" s="97"/>
      <c r="K13" s="97"/>
      <c r="L13" s="97"/>
      <c r="M13" s="308"/>
      <c r="N13" s="308"/>
      <c r="O13" s="308"/>
      <c r="P13" s="308"/>
      <c r="Q13" s="308"/>
      <c r="R13" s="308"/>
      <c r="S13" s="308"/>
      <c r="T13" s="308"/>
      <c r="U13" s="308"/>
    </row>
    <row r="14" ht="62.25" customHeight="1">
      <c r="A14" s="36"/>
      <c r="B14" s="358" t="str">
        <f>Résultats!B15</f>
        <v>1.3</v>
      </c>
      <c r="C14" s="260" t="str">
        <f>Résultats!C15</f>
        <v>A</v>
      </c>
      <c r="D14" s="260" t="str">
        <f>Résultats!E15</f>
        <v/>
      </c>
      <c r="E14" s="341" t="str">
        <f>Résultats!F15</f>
        <v xml:space="preserve">Pour chaque image porteuse d’information ayant une alternative textuelle, cette alternative est-elle pertinente (hors cas particuliers) ?</v>
      </c>
      <c r="F14" s="345" t="s">
        <v>10</v>
      </c>
      <c r="G14" s="345"/>
      <c r="H14" s="97"/>
      <c r="I14" s="97"/>
      <c r="J14" s="97"/>
      <c r="K14" s="97"/>
      <c r="L14" s="97"/>
      <c r="M14" s="308"/>
      <c r="N14" s="308"/>
      <c r="O14" s="308"/>
      <c r="P14" s="308"/>
      <c r="Q14" s="308"/>
      <c r="R14" s="308"/>
      <c r="S14" s="308"/>
      <c r="T14" s="308"/>
      <c r="U14" s="308"/>
    </row>
    <row r="15" ht="62.25" customHeight="1">
      <c r="A15" s="36"/>
      <c r="B15" s="358" t="str">
        <f>Résultats!B16</f>
        <v>1.4</v>
      </c>
      <c r="C15" s="260" t="str">
        <f>Résultats!C16</f>
        <v>A</v>
      </c>
      <c r="D15" s="260" t="str">
        <f>Résultats!E16</f>
        <v/>
      </c>
      <c r="E15" s="341" t="str">
        <f>Résultats!F16</f>
        <v xml:space="preserve">Pour chaque image utilisée comme CAPTCHA ou comme image-test, ayant une alternative textuelle, cette alternative permet-elle d’identifier la nature et la fonction de l’image ?</v>
      </c>
      <c r="F15" s="345" t="s">
        <v>10</v>
      </c>
      <c r="G15" s="345"/>
      <c r="H15" s="97"/>
      <c r="I15" s="97"/>
      <c r="J15" s="97"/>
      <c r="K15" s="97"/>
      <c r="L15" s="97"/>
      <c r="M15" s="308"/>
      <c r="N15" s="308"/>
      <c r="O15" s="308"/>
      <c r="P15" s="308"/>
      <c r="Q15" s="308"/>
      <c r="R15" s="308"/>
      <c r="S15" s="308"/>
      <c r="T15" s="308"/>
      <c r="U15" s="308"/>
    </row>
    <row r="16" ht="62.25" customHeight="1">
      <c r="A16" s="36"/>
      <c r="B16" s="358" t="str">
        <f>Résultats!B17</f>
        <v>1.5</v>
      </c>
      <c r="C16" s="260" t="str">
        <f>Résultats!C17</f>
        <v>A</v>
      </c>
      <c r="D16" s="260" t="str">
        <f>Résultats!E17</f>
        <v/>
      </c>
      <c r="E16" s="341" t="str">
        <f>Résultats!F17</f>
        <v xml:space="preserve">Pour chaque image utilisée comme CAPTCHA, une solution d’accès alternatif au contenu ou à la fonction du CAPTCHA est-elle présente ?</v>
      </c>
      <c r="F16" s="345" t="s">
        <v>10</v>
      </c>
      <c r="G16" s="345"/>
      <c r="H16" s="97"/>
      <c r="I16" s="97"/>
      <c r="J16" s="97"/>
      <c r="K16" s="97"/>
      <c r="L16" s="97"/>
      <c r="M16" s="308"/>
      <c r="N16" s="308"/>
      <c r="O16" s="308"/>
      <c r="P16" s="308"/>
      <c r="Q16" s="308"/>
      <c r="R16" s="308"/>
      <c r="S16" s="308"/>
      <c r="T16" s="308"/>
      <c r="U16" s="308"/>
    </row>
    <row r="17" ht="62.25" customHeight="1">
      <c r="A17" s="36"/>
      <c r="B17" s="358" t="str">
        <f>Résultats!B18</f>
        <v>1.6</v>
      </c>
      <c r="C17" s="260" t="str">
        <f>Résultats!C18</f>
        <v>A</v>
      </c>
      <c r="D17" s="260" t="str">
        <f>Résultats!E18</f>
        <v/>
      </c>
      <c r="E17" s="341" t="str">
        <f>Résultats!F18</f>
        <v xml:space="preserve">Chaque image porteuse d’information a-t-elle, si nécessaire, une description détaillée ?</v>
      </c>
      <c r="F17" s="345" t="s">
        <v>10</v>
      </c>
      <c r="G17" s="345"/>
      <c r="H17" s="97"/>
      <c r="I17" s="97"/>
      <c r="J17" s="97"/>
      <c r="K17" s="97"/>
      <c r="L17" s="97"/>
      <c r="M17" s="308"/>
      <c r="N17" s="308"/>
      <c r="O17" s="308"/>
      <c r="P17" s="308"/>
      <c r="Q17" s="308"/>
      <c r="R17" s="308"/>
      <c r="S17" s="308"/>
      <c r="T17" s="308"/>
      <c r="U17" s="308"/>
    </row>
    <row r="18" ht="62.25" customHeight="1">
      <c r="A18" s="36"/>
      <c r="B18" s="358" t="str">
        <f>Résultats!B19</f>
        <v>1.7</v>
      </c>
      <c r="C18" s="260" t="str">
        <f>Résultats!C19</f>
        <v>A</v>
      </c>
      <c r="D18" s="260" t="str">
        <f>Résultats!E19</f>
        <v/>
      </c>
      <c r="E18" s="341" t="str">
        <f>Résultats!F19</f>
        <v xml:space="preserve">Pour chaque image porteuse d’information ayant une description détaillée, cette description est-elle pertinente ?</v>
      </c>
      <c r="F18" s="345" t="s">
        <v>10</v>
      </c>
      <c r="G18" s="345"/>
      <c r="H18" s="97"/>
      <c r="I18" s="97"/>
      <c r="J18" s="97"/>
      <c r="K18" s="97"/>
      <c r="L18" s="97"/>
      <c r="M18" s="356"/>
      <c r="N18" s="356"/>
      <c r="O18" s="356"/>
      <c r="P18" s="356"/>
      <c r="Q18" s="356"/>
      <c r="R18" s="356"/>
      <c r="S18" s="356"/>
      <c r="T18" s="356"/>
      <c r="U18" s="356"/>
    </row>
    <row r="19" ht="62.25" customHeight="1">
      <c r="A19" s="36"/>
      <c r="B19" s="358" t="str">
        <f>Résultats!B20</f>
        <v>1.8</v>
      </c>
      <c r="C19" s="260" t="str">
        <f>Résultats!C20</f>
        <v>AA</v>
      </c>
      <c r="D19" s="260" t="str">
        <f>Résultats!E20</f>
        <v/>
      </c>
      <c r="E19" s="359" t="str">
        <f>Résultats!F20</f>
        <v xml:space="preserve">Chaque image texte porteuse d’information, en l’absence d’un mécanisme de remplacement, doit si possible être remplacée par du texte stylé. Cette règle est-elle respectée (hors cas particuliers) ?</v>
      </c>
      <c r="F19" s="345" t="s">
        <v>10</v>
      </c>
      <c r="G19" s="345"/>
      <c r="H19" s="97"/>
      <c r="I19" s="97"/>
      <c r="J19" s="97"/>
      <c r="K19" s="97"/>
      <c r="L19" s="97"/>
      <c r="M19" s="322"/>
      <c r="N19" s="322"/>
      <c r="O19" s="322"/>
      <c r="P19" s="322"/>
      <c r="Q19" s="322"/>
      <c r="R19" s="322"/>
      <c r="S19" s="357"/>
      <c r="T19" s="308"/>
      <c r="U19" s="308"/>
    </row>
    <row r="20" ht="62.25" customHeight="1">
      <c r="A20" s="46"/>
      <c r="B20" s="358" t="str">
        <f>Résultats!B21</f>
        <v>1.9</v>
      </c>
      <c r="C20" s="260" t="str">
        <f>Résultats!C21</f>
        <v>A</v>
      </c>
      <c r="D20" s="260" t="str">
        <f>Résultats!E21</f>
        <v/>
      </c>
      <c r="E20" s="341" t="str">
        <f>Résultats!F21</f>
        <v xml:space="preserve">Chaque légende d’image est-elle, si nécessaire, correctement reliée à l’image correspondante ?</v>
      </c>
      <c r="F20" s="345" t="s">
        <v>10</v>
      </c>
      <c r="G20" s="345"/>
      <c r="H20" s="97"/>
      <c r="I20" s="97"/>
      <c r="J20" s="97"/>
      <c r="K20" s="97"/>
      <c r="L20" s="97"/>
      <c r="M20" s="308"/>
      <c r="N20" s="308"/>
      <c r="O20" s="308"/>
      <c r="P20" s="308"/>
      <c r="Q20" s="308"/>
      <c r="R20" s="308"/>
      <c r="S20" s="308"/>
      <c r="T20" s="308"/>
      <c r="U20" s="308"/>
    </row>
    <row r="21" ht="62.25" customHeight="1">
      <c r="A21" s="355" t="s">
        <v>443</v>
      </c>
      <c r="B21" s="358" t="str">
        <f>Résultats!B22</f>
        <v>2.1</v>
      </c>
      <c r="C21" s="260" t="str">
        <f>Résultats!C22</f>
        <v>A</v>
      </c>
      <c r="D21" s="260" t="str">
        <f>Résultats!E22</f>
        <v/>
      </c>
      <c r="E21" s="341" t="str">
        <f>Résultats!F22</f>
        <v xml:space="preserve">Chaque cadre a-t-il un titre de cadre ?</v>
      </c>
      <c r="F21" s="345" t="s">
        <v>10</v>
      </c>
      <c r="G21" s="345"/>
      <c r="H21" s="97"/>
      <c r="I21" s="97"/>
      <c r="J21" s="97"/>
      <c r="K21" s="97"/>
      <c r="L21" s="97"/>
      <c r="M21" s="308"/>
      <c r="N21" s="308"/>
      <c r="O21" s="308"/>
      <c r="P21" s="308"/>
      <c r="Q21" s="308"/>
      <c r="R21" s="308"/>
      <c r="S21" s="308"/>
      <c r="T21" s="308"/>
      <c r="U21" s="308"/>
    </row>
    <row r="22" ht="62.25" customHeight="1">
      <c r="A22" s="46"/>
      <c r="B22" s="358" t="str">
        <f>Résultats!B23</f>
        <v>2.2</v>
      </c>
      <c r="C22" s="260" t="str">
        <f>Résultats!C23</f>
        <v>A</v>
      </c>
      <c r="D22" s="260" t="str">
        <f>Résultats!E23</f>
        <v/>
      </c>
      <c r="E22" s="341" t="str">
        <f>Résultats!F23</f>
        <v xml:space="preserve">Pour chaque cadre ayant un titre de cadre, ce titre de cadre est-il pertinent ?</v>
      </c>
      <c r="F22" s="345" t="s">
        <v>10</v>
      </c>
      <c r="G22" s="345"/>
      <c r="H22" s="97"/>
      <c r="I22" s="97"/>
      <c r="J22" s="97"/>
      <c r="K22" s="97"/>
      <c r="L22" s="97"/>
      <c r="M22" s="308"/>
      <c r="N22" s="308"/>
      <c r="O22" s="308"/>
      <c r="P22" s="308"/>
      <c r="Q22" s="308"/>
      <c r="R22" s="308"/>
      <c r="S22" s="308"/>
      <c r="T22" s="308"/>
      <c r="U22" s="308"/>
    </row>
    <row r="23" ht="62.25" customHeight="1">
      <c r="A23" s="355" t="s">
        <v>444</v>
      </c>
      <c r="B23" s="358" t="str">
        <f>Résultats!B24</f>
        <v>3.1</v>
      </c>
      <c r="C23" s="260" t="str">
        <f>Résultats!C24</f>
        <v>A</v>
      </c>
      <c r="D23" s="260" t="str">
        <f>Résultats!E24</f>
        <v>x</v>
      </c>
      <c r="E23" s="341" t="str">
        <f>Résultats!F24</f>
        <v xml:space="preserve">Dans chaque page web, l’information ne doit pas être donnée uniquement par la couleur. Cette règle est-elle respectée ?</v>
      </c>
      <c r="F23" s="345" t="s">
        <v>10</v>
      </c>
      <c r="G23" s="345"/>
      <c r="H23" s="97"/>
      <c r="I23" s="97"/>
      <c r="J23" s="97"/>
      <c r="K23" s="97"/>
      <c r="L23" s="97"/>
      <c r="M23" s="308"/>
      <c r="N23" s="308"/>
      <c r="O23" s="308"/>
      <c r="P23" s="308"/>
      <c r="Q23" s="308"/>
      <c r="R23" s="308"/>
      <c r="S23" s="308"/>
      <c r="T23" s="308"/>
      <c r="U23" s="308"/>
    </row>
    <row r="24" ht="62.25" customHeight="1">
      <c r="A24" s="36"/>
      <c r="B24" s="358" t="str">
        <f>Résultats!B25</f>
        <v>3.2</v>
      </c>
      <c r="C24" s="260" t="str">
        <f>Résultats!C25</f>
        <v>AA</v>
      </c>
      <c r="D24" s="260" t="str">
        <f>Résultats!E25</f>
        <v/>
      </c>
      <c r="E24" s="341" t="str">
        <f>Résultats!F25</f>
        <v xml:space="preserve">Dans chaque page web, le contraste entre la couleur du texte et la couleur de son arrière-plan est-il suffisamment élevé (hors cas particuliers) ?</v>
      </c>
      <c r="F24" s="345" t="s">
        <v>10</v>
      </c>
      <c r="G24" s="345"/>
      <c r="H24" s="97"/>
      <c r="I24" s="97"/>
      <c r="J24" s="97"/>
      <c r="K24" s="97"/>
      <c r="L24" s="97"/>
      <c r="M24" s="308"/>
      <c r="N24" s="308"/>
      <c r="O24" s="308"/>
      <c r="P24" s="308"/>
      <c r="Q24" s="308"/>
      <c r="R24" s="308"/>
      <c r="S24" s="308"/>
      <c r="T24" s="308"/>
      <c r="U24" s="308"/>
    </row>
    <row r="25" ht="62.25" customHeight="1">
      <c r="A25" s="46"/>
      <c r="B25" s="358" t="str">
        <f>Résultats!B26</f>
        <v>3.3</v>
      </c>
      <c r="C25" s="260" t="str">
        <f>Résultats!C26</f>
        <v>AA</v>
      </c>
      <c r="D25" s="260" t="str">
        <f>Résultats!E26</f>
        <v/>
      </c>
      <c r="E25" s="341" t="str">
        <f>Résultats!F26</f>
        <v xml:space="preserve">Dans chaque page web, les couleurs utilisées dans les composants d’interface ou les éléments graphiques porteurs d’informations sont-elles suffisamment contrastées (hors cas particuliers) ?</v>
      </c>
      <c r="F25" s="345" t="s">
        <v>7</v>
      </c>
      <c r="G25" s="345"/>
      <c r="H25" s="97"/>
      <c r="I25" s="97"/>
      <c r="J25" s="97"/>
      <c r="K25" s="97"/>
      <c r="L25" s="97"/>
      <c r="M25" s="308"/>
      <c r="N25" s="308"/>
      <c r="O25" s="308"/>
      <c r="P25" s="308"/>
      <c r="Q25" s="308"/>
      <c r="R25" s="308"/>
      <c r="S25" s="308"/>
      <c r="T25" s="308"/>
      <c r="U25" s="308"/>
    </row>
    <row r="26" ht="62.25" customHeight="1">
      <c r="A26" s="355" t="s">
        <v>445</v>
      </c>
      <c r="B26" s="358" t="str">
        <f>Résultats!B27</f>
        <v>4.1</v>
      </c>
      <c r="C26" s="260" t="str">
        <f>Résultats!C27</f>
        <v>A</v>
      </c>
      <c r="D26" s="260" t="str">
        <f>Résultats!E27</f>
        <v>x</v>
      </c>
      <c r="E26" s="341" t="str">
        <f>Résultats!F27</f>
        <v xml:space="preserve">Chaque média temporel pré-enregistré a-t-il, si nécessaire, une transcription textuelle ou une audiodescription (hors cas particuliers) ?</v>
      </c>
      <c r="F26" s="345" t="s">
        <v>10</v>
      </c>
      <c r="G26" s="345"/>
      <c r="H26" s="97"/>
      <c r="I26" s="97"/>
      <c r="J26" s="97"/>
      <c r="K26" s="97"/>
      <c r="L26" s="97"/>
      <c r="M26" s="308"/>
      <c r="N26" s="308"/>
      <c r="O26" s="308"/>
      <c r="P26" s="308"/>
      <c r="Q26" s="308"/>
      <c r="R26" s="308"/>
      <c r="S26" s="308"/>
      <c r="T26" s="308"/>
      <c r="U26" s="308"/>
    </row>
    <row r="27" ht="62.25" customHeight="1">
      <c r="A27" s="36"/>
      <c r="B27" s="358" t="str">
        <f>Résultats!B28</f>
        <v>4.2</v>
      </c>
      <c r="C27" s="260" t="str">
        <f>Résultats!C28</f>
        <v>A</v>
      </c>
      <c r="D27" s="260" t="str">
        <f>Résultats!E28</f>
        <v/>
      </c>
      <c r="E27" s="341" t="str">
        <f>Résultats!F28</f>
        <v xml:space="preserve">Pour chaque média temporel pré-enregistré ayant une transcription textuelle ou une audiodescription synchronisée, celles-ci sont-elles pertinentes (hors cas particuliers) ?</v>
      </c>
      <c r="F27" s="345" t="s">
        <v>10</v>
      </c>
      <c r="G27" s="345"/>
      <c r="H27" s="97"/>
      <c r="I27" s="97"/>
      <c r="J27" s="97"/>
      <c r="K27" s="97"/>
      <c r="L27" s="97"/>
      <c r="M27" s="308"/>
      <c r="N27" s="308"/>
      <c r="O27" s="308"/>
      <c r="P27" s="308"/>
      <c r="Q27" s="308"/>
      <c r="R27" s="308"/>
      <c r="S27" s="308"/>
      <c r="T27" s="308"/>
      <c r="U27" s="308"/>
    </row>
    <row r="28" ht="62.25" customHeight="1">
      <c r="A28" s="36"/>
      <c r="B28" s="358" t="str">
        <f>Résultats!B29</f>
        <v>4.3</v>
      </c>
      <c r="C28" s="260" t="str">
        <f>Résultats!C29</f>
        <v>A</v>
      </c>
      <c r="D28" s="260" t="str">
        <f>Résultats!E29</f>
        <v/>
      </c>
      <c r="E28" s="341" t="str">
        <f>Résultats!F29</f>
        <v xml:space="preserve">Chaque média temporel synchronisé pré-enregistré a-t-il, si nécessaire, des sous-titres synchronisés (hors cas particuliers) ?</v>
      </c>
      <c r="F28" s="345" t="s">
        <v>10</v>
      </c>
      <c r="G28" s="345"/>
      <c r="H28" s="97"/>
      <c r="I28" s="97"/>
      <c r="J28" s="97"/>
      <c r="K28" s="97"/>
      <c r="L28" s="97"/>
      <c r="M28" s="308"/>
      <c r="N28" s="308"/>
      <c r="O28" s="308"/>
      <c r="P28" s="308"/>
      <c r="Q28" s="308"/>
      <c r="R28" s="308"/>
      <c r="S28" s="308"/>
      <c r="T28" s="308"/>
      <c r="U28" s="308"/>
    </row>
    <row r="29" ht="62.25" customHeight="1">
      <c r="A29" s="36"/>
      <c r="B29" s="358" t="str">
        <f>Résultats!B30</f>
        <v>4.4</v>
      </c>
      <c r="C29" s="260" t="str">
        <f>Résultats!C30</f>
        <v>A</v>
      </c>
      <c r="D29" s="260" t="str">
        <f>Résultats!E30</f>
        <v/>
      </c>
      <c r="E29" s="341" t="str">
        <f>Résultats!F30</f>
        <v xml:space="preserve">Pour chaque média temporel synchronisé pré-enregistré ayant des sous-titres synchronisés, ces sous-titres sont-ils pertinents ?</v>
      </c>
      <c r="F29" s="345" t="s">
        <v>10</v>
      </c>
      <c r="G29" s="345"/>
      <c r="H29" s="97"/>
      <c r="I29" s="97"/>
      <c r="J29" s="97"/>
      <c r="K29" s="97"/>
      <c r="L29" s="97"/>
      <c r="M29" s="308"/>
      <c r="N29" s="308"/>
      <c r="O29" s="308"/>
      <c r="P29" s="308"/>
      <c r="Q29" s="308"/>
      <c r="R29" s="308"/>
      <c r="S29" s="308"/>
      <c r="T29" s="308"/>
      <c r="U29" s="308"/>
    </row>
    <row r="30" ht="62.25" customHeight="1">
      <c r="A30" s="36"/>
      <c r="B30" s="358" t="str">
        <f>Résultats!B31</f>
        <v>4.5</v>
      </c>
      <c r="C30" s="260" t="str">
        <f>Résultats!C31</f>
        <v>AA</v>
      </c>
      <c r="D30" s="260" t="str">
        <f>Résultats!E31</f>
        <v/>
      </c>
      <c r="E30" s="341" t="str">
        <f>Résultats!F31</f>
        <v xml:space="preserve">Chaque média temporel pré-enregistré a-t-il, si nécessaire, une audiodescription synchronisée (hors cas particuliers) ?</v>
      </c>
      <c r="F30" s="345" t="s">
        <v>10</v>
      </c>
      <c r="G30" s="345"/>
      <c r="H30" s="97"/>
      <c r="I30" s="97"/>
      <c r="J30" s="97"/>
      <c r="K30" s="97"/>
      <c r="L30" s="97"/>
      <c r="M30" s="308"/>
      <c r="N30" s="308"/>
      <c r="O30" s="308"/>
      <c r="P30" s="308"/>
      <c r="Q30" s="308"/>
      <c r="R30" s="308"/>
      <c r="S30" s="308"/>
      <c r="T30" s="308"/>
      <c r="U30" s="308"/>
    </row>
    <row r="31" ht="62.25" customHeight="1">
      <c r="A31" s="36"/>
      <c r="B31" s="358" t="str">
        <f>Résultats!B32</f>
        <v>4.6</v>
      </c>
      <c r="C31" s="260" t="str">
        <f>Résultats!C32</f>
        <v>AA</v>
      </c>
      <c r="D31" s="260" t="str">
        <f>Résultats!E32</f>
        <v/>
      </c>
      <c r="E31" s="341" t="str">
        <f>Résultats!F32</f>
        <v xml:space="preserve">Pour chaque média temporel pré-enregistré ayant une audiodescription synchronisée, celle-ci est-elle pertinente ?</v>
      </c>
      <c r="F31" s="345" t="s">
        <v>10</v>
      </c>
      <c r="G31" s="345"/>
      <c r="H31" s="97"/>
      <c r="I31" s="97"/>
      <c r="J31" s="97"/>
      <c r="K31" s="97"/>
      <c r="L31" s="97"/>
      <c r="M31" s="308"/>
      <c r="N31" s="308"/>
      <c r="O31" s="308"/>
      <c r="P31" s="308"/>
      <c r="Q31" s="308"/>
      <c r="R31" s="308"/>
      <c r="S31" s="308"/>
      <c r="T31" s="308"/>
      <c r="U31" s="308"/>
    </row>
    <row r="32" ht="62.25" customHeight="1">
      <c r="A32" s="36"/>
      <c r="B32" s="358" t="str">
        <f>Résultats!B33</f>
        <v>4.7</v>
      </c>
      <c r="C32" s="260" t="str">
        <f>Résultats!C33</f>
        <v>A</v>
      </c>
      <c r="D32" s="260" t="str">
        <f>Résultats!E33</f>
        <v/>
      </c>
      <c r="E32" s="341" t="str">
        <f>Résultats!F33</f>
        <v xml:space="preserve">Chaque média temporel est-il clairement identifiable (hors cas particuliers) ?</v>
      </c>
      <c r="F32" s="345" t="s">
        <v>10</v>
      </c>
      <c r="G32" s="345"/>
      <c r="H32" s="97"/>
      <c r="I32" s="97"/>
      <c r="J32" s="97"/>
      <c r="K32" s="97"/>
      <c r="L32" s="97"/>
      <c r="M32" s="308"/>
      <c r="N32" s="308"/>
      <c r="O32" s="308"/>
      <c r="P32" s="308"/>
      <c r="Q32" s="308"/>
      <c r="R32" s="308"/>
      <c r="S32" s="308"/>
      <c r="T32" s="308"/>
      <c r="U32" s="308"/>
    </row>
    <row r="33" ht="62.25" customHeight="1">
      <c r="A33" s="36"/>
      <c r="B33" s="358" t="str">
        <f>Résultats!B34</f>
        <v>4.8</v>
      </c>
      <c r="C33" s="260" t="str">
        <f>Résultats!C34</f>
        <v>A</v>
      </c>
      <c r="D33" s="260" t="str">
        <f>Résultats!E34</f>
        <v/>
      </c>
      <c r="E33" s="341" t="str">
        <f>Résultats!F34</f>
        <v xml:space="preserve">Chaque média non temporel a-t-il, si nécessaire, une alternative (hors cas particuliers) ?</v>
      </c>
      <c r="F33" s="345" t="s">
        <v>10</v>
      </c>
      <c r="G33" s="345"/>
      <c r="H33" s="97"/>
      <c r="I33" s="97"/>
      <c r="J33" s="97"/>
      <c r="K33" s="97"/>
      <c r="L33" s="97"/>
      <c r="M33" s="308"/>
      <c r="N33" s="308"/>
      <c r="O33" s="308"/>
      <c r="P33" s="308"/>
      <c r="Q33" s="308"/>
      <c r="R33" s="308"/>
      <c r="S33" s="308"/>
      <c r="T33" s="308"/>
      <c r="U33" s="308"/>
    </row>
    <row r="34" ht="62.25" customHeight="1">
      <c r="A34" s="36"/>
      <c r="B34" s="358" t="str">
        <f>Résultats!B35</f>
        <v>4.9</v>
      </c>
      <c r="C34" s="260" t="str">
        <f>Résultats!C35</f>
        <v>A</v>
      </c>
      <c r="D34" s="260" t="str">
        <f>Résultats!E35</f>
        <v/>
      </c>
      <c r="E34" s="341" t="str">
        <f>Résultats!F35</f>
        <v xml:space="preserve">Pour chaque média non temporel ayant une alternative, cette alternative est-elle pertinente ?</v>
      </c>
      <c r="F34" s="345" t="s">
        <v>10</v>
      </c>
      <c r="G34" s="345"/>
      <c r="H34" s="97"/>
      <c r="I34" s="97"/>
      <c r="J34" s="97"/>
      <c r="K34" s="97"/>
      <c r="L34" s="97"/>
      <c r="M34" s="308"/>
      <c r="N34" s="308"/>
      <c r="O34" s="308"/>
      <c r="P34" s="308"/>
      <c r="Q34" s="308"/>
      <c r="R34" s="308"/>
      <c r="S34" s="308"/>
      <c r="T34" s="308"/>
      <c r="U34" s="308"/>
    </row>
    <row r="35" ht="62.25" customHeight="1">
      <c r="A35" s="36"/>
      <c r="B35" s="358" t="str">
        <f>Résultats!B36</f>
        <v>4.10</v>
      </c>
      <c r="C35" s="260" t="str">
        <f>Résultats!C36</f>
        <v>A</v>
      </c>
      <c r="D35" s="260" t="str">
        <f>Résultats!E36</f>
        <v>x</v>
      </c>
      <c r="E35" s="341" t="str">
        <f>Résultats!F36</f>
        <v xml:space="preserve">Chaque son déclenché automatiquement est-il contrôlable par l’utilisateur ?</v>
      </c>
      <c r="F35" s="345" t="s">
        <v>10</v>
      </c>
      <c r="G35" s="345"/>
      <c r="H35" s="97"/>
      <c r="I35" s="97"/>
      <c r="J35" s="97"/>
      <c r="K35" s="97"/>
      <c r="L35" s="97"/>
      <c r="M35" s="308"/>
      <c r="N35" s="308"/>
      <c r="O35" s="308"/>
      <c r="P35" s="308"/>
      <c r="Q35" s="308"/>
      <c r="R35" s="308"/>
      <c r="S35" s="308"/>
      <c r="T35" s="308"/>
      <c r="U35" s="308"/>
    </row>
    <row r="36" ht="62.25" customHeight="1">
      <c r="A36" s="36"/>
      <c r="B36" s="358" t="str">
        <f>Résultats!B37</f>
        <v>4.11</v>
      </c>
      <c r="C36" s="260" t="str">
        <f>Résultats!C37</f>
        <v>A</v>
      </c>
      <c r="D36" s="260" t="str">
        <f>Résultats!E37</f>
        <v/>
      </c>
      <c r="E36" s="341" t="str">
        <f>Résultats!F37</f>
        <v xml:space="preserve">La consultation de chaque média temporel est-elle, si nécessaire, contrôlable par le clavier et tout dispositif de pointage ?</v>
      </c>
      <c r="F36" s="345" t="s">
        <v>10</v>
      </c>
      <c r="G36" s="345"/>
      <c r="H36" s="97"/>
      <c r="I36" s="97"/>
      <c r="J36" s="97"/>
      <c r="K36" s="97"/>
      <c r="L36" s="97"/>
      <c r="M36" s="308"/>
      <c r="N36" s="308"/>
      <c r="O36" s="308"/>
      <c r="P36" s="308"/>
      <c r="Q36" s="308"/>
      <c r="R36" s="308"/>
      <c r="S36" s="308"/>
      <c r="T36" s="308"/>
      <c r="U36" s="308"/>
    </row>
    <row r="37" ht="62.25" customHeight="1">
      <c r="A37" s="36"/>
      <c r="B37" s="358" t="str">
        <f>Résultats!B38</f>
        <v>4.12</v>
      </c>
      <c r="C37" s="260" t="str">
        <f>Résultats!C38</f>
        <v>A</v>
      </c>
      <c r="D37" s="260" t="str">
        <f>Résultats!E38</f>
        <v/>
      </c>
      <c r="E37" s="341" t="str">
        <f>Résultats!F38</f>
        <v xml:space="preserve">La consultation de chaque média non temporel est-elle contrôlable par le clavier et tout dispositif de pointage ?</v>
      </c>
      <c r="F37" s="345" t="s">
        <v>10</v>
      </c>
      <c r="G37" s="345"/>
      <c r="H37" s="97"/>
      <c r="I37" s="97"/>
      <c r="J37" s="97"/>
      <c r="K37" s="97"/>
      <c r="L37" s="97"/>
      <c r="M37" s="308"/>
      <c r="N37" s="308"/>
      <c r="O37" s="308"/>
      <c r="P37" s="308"/>
      <c r="Q37" s="308"/>
      <c r="R37" s="308"/>
      <c r="S37" s="308"/>
      <c r="T37" s="308"/>
      <c r="U37" s="308"/>
    </row>
    <row r="38" ht="62.25" customHeight="1">
      <c r="A38" s="46"/>
      <c r="B38" s="358" t="str">
        <f>Résultats!B39</f>
        <v>4.13</v>
      </c>
      <c r="C38" s="260" t="str">
        <f>Résultats!C39</f>
        <v>A</v>
      </c>
      <c r="D38" s="260" t="str">
        <f>Résultats!E39</f>
        <v/>
      </c>
      <c r="E38" s="341" t="str">
        <f>Résultats!F39</f>
        <v xml:space="preserve">Chaque média temporel et non temporel est-il compatible avec les technologies d’assistance (hors cas particuliers) ?</v>
      </c>
      <c r="F38" s="345" t="s">
        <v>10</v>
      </c>
      <c r="G38" s="345"/>
      <c r="H38" s="97"/>
      <c r="I38" s="97"/>
      <c r="J38" s="97"/>
      <c r="K38" s="97"/>
      <c r="L38" s="97"/>
      <c r="M38" s="308"/>
      <c r="N38" s="308"/>
      <c r="O38" s="308"/>
      <c r="P38" s="308"/>
      <c r="Q38" s="308"/>
      <c r="R38" s="308"/>
      <c r="S38" s="308"/>
      <c r="T38" s="308"/>
      <c r="U38" s="308"/>
    </row>
    <row r="39" ht="62.25" customHeight="1">
      <c r="A39" s="355" t="s">
        <v>450</v>
      </c>
      <c r="B39" s="358" t="str">
        <f>Résultats!B40</f>
        <v>5.1</v>
      </c>
      <c r="C39" s="260" t="str">
        <f>Résultats!C40</f>
        <v>A</v>
      </c>
      <c r="D39" s="260" t="str">
        <f>Résultats!E40</f>
        <v/>
      </c>
      <c r="E39" s="341" t="str">
        <f>Résultats!F40</f>
        <v xml:space="preserve">Chaque tableau de données complexe a-t-il un résumé ?</v>
      </c>
      <c r="F39" s="345" t="s">
        <v>10</v>
      </c>
      <c r="G39" s="345"/>
      <c r="H39" s="97"/>
      <c r="I39" s="97"/>
      <c r="J39" s="97"/>
      <c r="K39" s="97"/>
      <c r="L39" s="97"/>
      <c r="M39" s="308"/>
      <c r="N39" s="308"/>
      <c r="O39" s="308"/>
      <c r="P39" s="308"/>
      <c r="Q39" s="308"/>
      <c r="R39" s="308"/>
      <c r="S39" s="308"/>
      <c r="T39" s="308"/>
      <c r="U39" s="308"/>
    </row>
    <row r="40" ht="62.25" customHeight="1">
      <c r="A40" s="36"/>
      <c r="B40" s="358" t="str">
        <f>Résultats!B41</f>
        <v>5.2</v>
      </c>
      <c r="C40" s="260" t="str">
        <f>Résultats!C41</f>
        <v>A</v>
      </c>
      <c r="D40" s="260" t="str">
        <f>Résultats!E41</f>
        <v/>
      </c>
      <c r="E40" s="341" t="str">
        <f>Résultats!F41</f>
        <v xml:space="preserve">Pour chaque tableau de données complexe ayant un résumé, celui-ci est-il pertinent ?</v>
      </c>
      <c r="F40" s="345" t="s">
        <v>10</v>
      </c>
      <c r="G40" s="345"/>
      <c r="H40" s="97"/>
      <c r="I40" s="97"/>
      <c r="J40" s="97"/>
      <c r="K40" s="97"/>
      <c r="L40" s="97"/>
      <c r="M40" s="308"/>
      <c r="N40" s="308"/>
      <c r="O40" s="308"/>
      <c r="P40" s="308"/>
      <c r="Q40" s="308"/>
      <c r="R40" s="308"/>
      <c r="S40" s="308"/>
      <c r="T40" s="308"/>
      <c r="U40" s="308"/>
    </row>
    <row r="41" ht="62.25" customHeight="1">
      <c r="A41" s="36"/>
      <c r="B41" s="358" t="str">
        <f>Résultats!B42</f>
        <v>5.3</v>
      </c>
      <c r="C41" s="260" t="str">
        <f>Résultats!C42</f>
        <v>A</v>
      </c>
      <c r="D41" s="260" t="str">
        <f>Résultats!E42</f>
        <v>x</v>
      </c>
      <c r="E41" s="341" t="str">
        <f>Résultats!F42</f>
        <v xml:space="preserve">Pour chaque tableau de mise en forme, le contenu linéarisé reste-t-il compréhensible ?</v>
      </c>
      <c r="F41" s="345" t="s">
        <v>10</v>
      </c>
      <c r="G41" s="345"/>
      <c r="H41" s="97"/>
      <c r="I41" s="97"/>
      <c r="J41" s="97"/>
      <c r="K41" s="97"/>
      <c r="L41" s="97"/>
      <c r="M41" s="308"/>
      <c r="N41" s="308"/>
      <c r="O41" s="308"/>
      <c r="P41" s="308"/>
      <c r="Q41" s="308"/>
      <c r="R41" s="308"/>
      <c r="S41" s="308"/>
      <c r="T41" s="308"/>
      <c r="U41" s="308"/>
    </row>
    <row r="42" ht="62.25" customHeight="1">
      <c r="A42" s="36"/>
      <c r="B42" s="358" t="str">
        <f>Résultats!B43</f>
        <v>5.4</v>
      </c>
      <c r="C42" s="260" t="str">
        <f>Résultats!C43</f>
        <v>A</v>
      </c>
      <c r="D42" s="260" t="str">
        <f>Résultats!E43</f>
        <v/>
      </c>
      <c r="E42" s="341" t="str">
        <f>Résultats!F43</f>
        <v xml:space="preserve">Pour chaque tableau de données ayant un titre, le titre est-il correctement associé au tableau de données ?</v>
      </c>
      <c r="F42" s="345" t="s">
        <v>10</v>
      </c>
      <c r="G42" s="345"/>
      <c r="H42" s="97"/>
      <c r="I42" s="97"/>
      <c r="J42" s="97"/>
      <c r="K42" s="97"/>
      <c r="L42" s="97"/>
      <c r="M42" s="308"/>
      <c r="N42" s="308"/>
      <c r="O42" s="308"/>
      <c r="P42" s="308"/>
      <c r="Q42" s="308"/>
      <c r="R42" s="308"/>
      <c r="S42" s="308"/>
      <c r="T42" s="308"/>
      <c r="U42" s="308"/>
    </row>
    <row r="43" ht="62.25" customHeight="1">
      <c r="A43" s="36"/>
      <c r="B43" s="358" t="str">
        <f>Résultats!B44</f>
        <v>5.5</v>
      </c>
      <c r="C43" s="260" t="str">
        <f>Résultats!C44</f>
        <v>A</v>
      </c>
      <c r="D43" s="260" t="str">
        <f>Résultats!E44</f>
        <v/>
      </c>
      <c r="E43" s="341" t="str">
        <f>Résultats!F44</f>
        <v xml:space="preserve">Pour chaque tableau de données ayant un titre, celui-ci est-il pertinent ?</v>
      </c>
      <c r="F43" s="345" t="s">
        <v>10</v>
      </c>
      <c r="G43" s="345"/>
      <c r="H43" s="97"/>
      <c r="I43" s="97"/>
      <c r="J43" s="97"/>
      <c r="K43" s="97"/>
      <c r="L43" s="97"/>
      <c r="M43" s="308"/>
      <c r="N43" s="308"/>
      <c r="O43" s="308"/>
      <c r="P43" s="308"/>
      <c r="Q43" s="308"/>
      <c r="R43" s="308"/>
      <c r="S43" s="308"/>
      <c r="T43" s="308"/>
      <c r="U43" s="308"/>
    </row>
    <row r="44" ht="62.25" customHeight="1">
      <c r="A44" s="36"/>
      <c r="B44" s="358" t="str">
        <f>Résultats!B45</f>
        <v>5.6</v>
      </c>
      <c r="C44" s="260" t="str">
        <f>Résultats!C45</f>
        <v>A</v>
      </c>
      <c r="D44" s="260" t="str">
        <f>Résultats!E45</f>
        <v/>
      </c>
      <c r="E44" s="341" t="str">
        <f>Résultats!F45</f>
        <v xml:space="preserve">Pour chaque tableau de données, chaque en-tête de colonne et chaque en-tête de ligne sont-ils correctement déclarés ?</v>
      </c>
      <c r="F44" s="345" t="s">
        <v>10</v>
      </c>
      <c r="G44" s="345"/>
      <c r="H44" s="97"/>
      <c r="I44" s="97"/>
      <c r="J44" s="97"/>
      <c r="K44" s="97"/>
      <c r="L44" s="97"/>
      <c r="M44" s="308"/>
      <c r="N44" s="308"/>
      <c r="O44" s="308"/>
      <c r="P44" s="308"/>
      <c r="Q44" s="308"/>
      <c r="R44" s="308"/>
      <c r="S44" s="308"/>
      <c r="T44" s="308"/>
      <c r="U44" s="308"/>
    </row>
    <row r="45" ht="62.25" customHeight="1">
      <c r="A45" s="36"/>
      <c r="B45" s="358" t="str">
        <f>Résultats!B46</f>
        <v>5.7</v>
      </c>
      <c r="C45" s="260" t="str">
        <f>Résultats!C46</f>
        <v>A</v>
      </c>
      <c r="D45" s="260" t="str">
        <f>Résultats!E46</f>
        <v>x</v>
      </c>
      <c r="E45" s="341" t="str">
        <f>Résultats!F46</f>
        <v xml:space="preserve">Pour chaque tableau de données, la technique appropriée permettant d’associer chaque cellule avec ses en-têtes est-elle utilisée (hors cas particuliers) ?</v>
      </c>
      <c r="F45" s="345" t="s">
        <v>10</v>
      </c>
      <c r="G45" s="345"/>
      <c r="H45" s="97"/>
      <c r="I45" s="97"/>
      <c r="J45" s="97"/>
      <c r="K45" s="97"/>
      <c r="L45" s="97"/>
      <c r="M45" s="308"/>
      <c r="N45" s="308"/>
      <c r="O45" s="308"/>
      <c r="P45" s="308"/>
      <c r="Q45" s="308"/>
      <c r="R45" s="308"/>
      <c r="S45" s="308"/>
      <c r="T45" s="308"/>
      <c r="U45" s="308"/>
    </row>
    <row r="46" ht="62.25" customHeight="1">
      <c r="A46" s="46"/>
      <c r="B46" s="358" t="str">
        <f>Résultats!B47</f>
        <v>5.8</v>
      </c>
      <c r="C46" s="260" t="str">
        <f>Résultats!C47</f>
        <v>A</v>
      </c>
      <c r="D46" s="260" t="str">
        <f>Résultats!E47</f>
        <v/>
      </c>
      <c r="E46" s="341" t="str">
        <f>Résultats!F47</f>
        <v xml:space="preserve">Chaque tableau de mise en forme ne doit pas utiliser d’éléments propres aux tableaux de données. Cette règle est-elle respectée ?</v>
      </c>
      <c r="F46" s="345" t="s">
        <v>10</v>
      </c>
      <c r="G46" s="345"/>
      <c r="H46" s="97"/>
      <c r="I46" s="97"/>
      <c r="J46" s="97"/>
      <c r="K46" s="97"/>
      <c r="L46" s="97"/>
      <c r="M46" s="308"/>
      <c r="N46" s="308"/>
      <c r="O46" s="308"/>
      <c r="P46" s="308"/>
      <c r="Q46" s="308"/>
      <c r="R46" s="308"/>
      <c r="S46" s="308"/>
      <c r="T46" s="308"/>
      <c r="U46" s="308"/>
    </row>
    <row r="47" ht="62.25" customHeight="1">
      <c r="A47" s="355" t="s">
        <v>451</v>
      </c>
      <c r="B47" s="358" t="str">
        <f>Résultats!B48</f>
        <v>6.1</v>
      </c>
      <c r="C47" s="260" t="str">
        <f>Résultats!C48</f>
        <v>A</v>
      </c>
      <c r="D47" s="260" t="str">
        <f>Résultats!E48</f>
        <v>x</v>
      </c>
      <c r="E47" s="341" t="str">
        <f>Résultats!F48</f>
        <v xml:space="preserve">Chaque lien est-il explicite (hors cas particuliers) ?</v>
      </c>
      <c r="F47" s="345" t="s">
        <v>10</v>
      </c>
      <c r="G47" s="345"/>
      <c r="H47" s="97"/>
      <c r="I47" s="97"/>
      <c r="J47" s="97"/>
      <c r="K47" s="97"/>
      <c r="L47" s="97"/>
      <c r="M47" s="308"/>
      <c r="N47" s="308"/>
      <c r="O47" s="308"/>
      <c r="P47" s="308"/>
      <c r="Q47" s="308"/>
      <c r="R47" s="308"/>
      <c r="S47" s="308"/>
      <c r="T47" s="308"/>
      <c r="U47" s="308"/>
    </row>
    <row r="48" ht="62.25" customHeight="1">
      <c r="A48" s="46"/>
      <c r="B48" s="358" t="str">
        <f>Résultats!B49</f>
        <v>6.2</v>
      </c>
      <c r="C48" s="260" t="str">
        <f>Résultats!C49</f>
        <v>A</v>
      </c>
      <c r="D48" s="260" t="str">
        <f>Résultats!E49</f>
        <v>x</v>
      </c>
      <c r="E48" s="341" t="str">
        <f>Résultats!F49</f>
        <v xml:space="preserve">Dans chaque page web, chaque lien a-t-il un intitulé ?</v>
      </c>
      <c r="F48" s="345" t="s">
        <v>10</v>
      </c>
      <c r="G48" s="345"/>
      <c r="H48" s="97"/>
      <c r="I48" s="97"/>
      <c r="J48" s="97"/>
      <c r="K48" s="97"/>
      <c r="L48" s="97"/>
      <c r="M48" s="308"/>
      <c r="N48" s="308"/>
      <c r="O48" s="308"/>
      <c r="P48" s="308"/>
      <c r="Q48" s="308"/>
      <c r="R48" s="308"/>
      <c r="S48" s="308"/>
      <c r="T48" s="308"/>
      <c r="U48" s="308"/>
    </row>
    <row r="49" ht="62.25" customHeight="1">
      <c r="A49" s="355" t="s">
        <v>452</v>
      </c>
      <c r="B49" s="358" t="str">
        <f>Résultats!B50</f>
        <v>7.1</v>
      </c>
      <c r="C49" s="260" t="str">
        <f>Résultats!C50</f>
        <v>A</v>
      </c>
      <c r="D49" s="260" t="str">
        <f>Résultats!E50</f>
        <v>x</v>
      </c>
      <c r="E49" s="341" t="str">
        <f>Résultats!F50</f>
        <v xml:space="preserve">Chaque script est-il, si nécessaire, compatible avec les technologies d’assistance ?</v>
      </c>
      <c r="F49" s="345" t="s">
        <v>10</v>
      </c>
      <c r="G49" s="345"/>
      <c r="H49" s="97"/>
      <c r="I49" s="97"/>
      <c r="J49" s="97"/>
      <c r="K49" s="97"/>
      <c r="L49" s="97"/>
      <c r="M49" s="308"/>
      <c r="N49" s="308"/>
      <c r="O49" s="308"/>
      <c r="P49" s="308"/>
      <c r="Q49" s="308"/>
      <c r="R49" s="308"/>
      <c r="S49" s="308"/>
      <c r="T49" s="308"/>
      <c r="U49" s="308"/>
    </row>
    <row r="50" ht="62.25" customHeight="1">
      <c r="A50" s="36"/>
      <c r="B50" s="358" t="str">
        <f>Résultats!B51</f>
        <v>7.2</v>
      </c>
      <c r="C50" s="260" t="str">
        <f>Résultats!C51</f>
        <v>A</v>
      </c>
      <c r="D50" s="260" t="str">
        <f>Résultats!E51</f>
        <v/>
      </c>
      <c r="E50" s="341" t="str">
        <f>Résultats!F51</f>
        <v xml:space="preserve">Pour chaque script ayant une alternative, cette alternative est-elle pertinente ?</v>
      </c>
      <c r="F50" s="345" t="s">
        <v>10</v>
      </c>
      <c r="G50" s="345"/>
      <c r="H50" s="97"/>
      <c r="I50" s="97"/>
      <c r="J50" s="97"/>
      <c r="K50" s="97"/>
      <c r="L50" s="97"/>
      <c r="M50" s="308"/>
      <c r="N50" s="308"/>
      <c r="O50" s="308"/>
      <c r="P50" s="308"/>
      <c r="Q50" s="308"/>
      <c r="R50" s="308"/>
      <c r="S50" s="308"/>
      <c r="T50" s="308"/>
      <c r="U50" s="308"/>
    </row>
    <row r="51" ht="62.25" customHeight="1">
      <c r="A51" s="36"/>
      <c r="B51" s="358" t="str">
        <f>Résultats!B52</f>
        <v>7.3</v>
      </c>
      <c r="C51" s="260" t="str">
        <f>Résultats!C52</f>
        <v>A</v>
      </c>
      <c r="D51" s="260" t="str">
        <f>Résultats!E52</f>
        <v>x</v>
      </c>
      <c r="E51" s="341" t="str">
        <f>Résultats!F52</f>
        <v xml:space="preserve">Chaque script est-il contrôlable par le clavier et par tout dispositif de pointage (hors cas particuliers) ?</v>
      </c>
      <c r="F51" s="345" t="s">
        <v>7</v>
      </c>
      <c r="G51" s="345"/>
      <c r="H51" s="97"/>
      <c r="I51" s="97"/>
      <c r="J51" s="97"/>
      <c r="K51" s="97"/>
      <c r="L51" s="97"/>
      <c r="M51" s="308"/>
      <c r="N51" s="308"/>
      <c r="O51" s="308"/>
      <c r="P51" s="308"/>
      <c r="Q51" s="308"/>
      <c r="R51" s="308"/>
      <c r="S51" s="308"/>
      <c r="T51" s="308"/>
      <c r="U51" s="308"/>
    </row>
    <row r="52" ht="62.25" customHeight="1">
      <c r="A52" s="36"/>
      <c r="B52" s="358" t="str">
        <f>Résultats!B53</f>
        <v>7.4</v>
      </c>
      <c r="C52" s="260" t="str">
        <f>Résultats!C53</f>
        <v>A</v>
      </c>
      <c r="D52" s="260" t="str">
        <f>Résultats!E53</f>
        <v/>
      </c>
      <c r="E52" s="341" t="str">
        <f>Résultats!F53</f>
        <v xml:space="preserve">Pour chaque script qui initie un changement de contexte, l’utilisateur est-il averti ou en a-t-il le contrôle ?</v>
      </c>
      <c r="F52" s="345" t="s">
        <v>7</v>
      </c>
      <c r="G52" s="345"/>
      <c r="H52" s="97"/>
      <c r="I52" s="97"/>
      <c r="J52" s="97"/>
      <c r="K52" s="97"/>
      <c r="L52" s="97"/>
      <c r="M52" s="308"/>
      <c r="N52" s="308"/>
      <c r="O52" s="308"/>
      <c r="P52" s="308"/>
      <c r="Q52" s="308"/>
      <c r="R52" s="308"/>
      <c r="S52" s="308"/>
      <c r="T52" s="308"/>
      <c r="U52" s="308"/>
    </row>
    <row r="53" ht="62.25" customHeight="1">
      <c r="A53" s="46"/>
      <c r="B53" s="358" t="str">
        <f>Résultats!B54</f>
        <v>7.5</v>
      </c>
      <c r="C53" s="260" t="str">
        <f>Résultats!C54</f>
        <v>AA</v>
      </c>
      <c r="D53" s="260" t="str">
        <f>Résultats!E54</f>
        <v/>
      </c>
      <c r="E53" s="341" t="str">
        <f>Résultats!F54</f>
        <v xml:space="preserve">Dans chaque page web, les messages de statut sont-ils correctement restitués par les technologies d’assistance ?</v>
      </c>
      <c r="F53" s="345" t="s">
        <v>10</v>
      </c>
      <c r="G53" s="345"/>
      <c r="H53" s="97"/>
      <c r="I53" s="97"/>
      <c r="J53" s="97"/>
      <c r="K53" s="97"/>
      <c r="L53" s="97"/>
      <c r="M53" s="308"/>
      <c r="N53" s="308"/>
      <c r="O53" s="308"/>
      <c r="P53" s="308"/>
      <c r="Q53" s="308"/>
      <c r="R53" s="308"/>
      <c r="S53" s="308"/>
      <c r="T53" s="308"/>
      <c r="U53" s="308"/>
    </row>
    <row r="54" ht="62.25" customHeight="1">
      <c r="A54" s="355" t="s">
        <v>453</v>
      </c>
      <c r="B54" s="358" t="str">
        <f>Résultats!B55</f>
        <v>8.1</v>
      </c>
      <c r="C54" s="260" t="str">
        <f>Résultats!C55</f>
        <v>A</v>
      </c>
      <c r="D54" s="260" t="str">
        <f>Résultats!E55</f>
        <v/>
      </c>
      <c r="E54" s="341" t="str">
        <f>Résultats!F55</f>
        <v xml:space="preserve">Chaque page web est-elle définie par un type de document ?</v>
      </c>
      <c r="F54" s="345" t="s">
        <v>7</v>
      </c>
      <c r="G54" s="345"/>
      <c r="H54" s="97"/>
      <c r="I54" s="97"/>
      <c r="J54" s="97"/>
      <c r="K54" s="97"/>
      <c r="L54" s="352" t="s">
        <v>500</v>
      </c>
      <c r="M54" s="308"/>
      <c r="N54" s="308"/>
      <c r="O54" s="308"/>
      <c r="P54" s="308"/>
      <c r="Q54" s="308"/>
      <c r="R54" s="308"/>
      <c r="S54" s="308"/>
      <c r="T54" s="308"/>
      <c r="U54" s="308"/>
    </row>
    <row r="55" ht="62.25" customHeight="1">
      <c r="A55" s="36"/>
      <c r="B55" s="358" t="str">
        <f>Résultats!B56</f>
        <v>8.2</v>
      </c>
      <c r="C55" s="260" t="str">
        <f>Résultats!C56</f>
        <v>A</v>
      </c>
      <c r="D55" s="260" t="str">
        <f>Résultats!E56</f>
        <v/>
      </c>
      <c r="E55" s="341" t="str">
        <f>Résultats!F56</f>
        <v xml:space="preserve">Pour chaque page web, le code source généré est-il valide selon le type de document spécifié ?</v>
      </c>
      <c r="F55" s="345" t="s">
        <v>10</v>
      </c>
      <c r="G55" s="345"/>
      <c r="H55" s="97"/>
      <c r="I55" s="97"/>
      <c r="J55" s="97"/>
      <c r="K55" s="97"/>
      <c r="L55" s="352" t="s">
        <v>500</v>
      </c>
      <c r="M55" s="308"/>
      <c r="N55" s="308"/>
      <c r="O55" s="308"/>
      <c r="P55" s="308"/>
      <c r="Q55" s="308"/>
      <c r="R55" s="308"/>
      <c r="S55" s="308"/>
      <c r="T55" s="308"/>
      <c r="U55" s="308"/>
    </row>
    <row r="56" ht="62.25" customHeight="1">
      <c r="A56" s="36"/>
      <c r="B56" s="358" t="str">
        <f>Résultats!B57</f>
        <v>8.3</v>
      </c>
      <c r="C56" s="260" t="str">
        <f>Résultats!C57</f>
        <v>A</v>
      </c>
      <c r="D56" s="260" t="str">
        <f>Résultats!E57</f>
        <v>x</v>
      </c>
      <c r="E56" s="341" t="str">
        <f>Résultats!F57</f>
        <v xml:space="preserve">Dans chaque page web, la langue par défaut est-elle présente ?</v>
      </c>
      <c r="F56" s="345" t="s">
        <v>7</v>
      </c>
      <c r="G56" s="345"/>
      <c r="H56" s="97"/>
      <c r="I56" s="97"/>
      <c r="J56" s="97"/>
      <c r="K56" s="97"/>
      <c r="L56" s="97"/>
      <c r="M56" s="308"/>
      <c r="N56" s="308"/>
      <c r="O56" s="308"/>
      <c r="P56" s="308"/>
      <c r="Q56" s="308"/>
      <c r="R56" s="308"/>
      <c r="S56" s="308"/>
      <c r="T56" s="308"/>
      <c r="U56" s="308"/>
    </row>
    <row r="57" ht="62.25" customHeight="1">
      <c r="A57" s="36"/>
      <c r="B57" s="358" t="str">
        <f>Résultats!B58</f>
        <v>8.4</v>
      </c>
      <c r="C57" s="260" t="str">
        <f>Résultats!C58</f>
        <v>A</v>
      </c>
      <c r="D57" s="260" t="str">
        <f>Résultats!E58</f>
        <v>x</v>
      </c>
      <c r="E57" s="341" t="str">
        <f>Résultats!F58</f>
        <v xml:space="preserve">Pour chaque page web ayant une langue par défaut, le code de langue est-il pertinent ?</v>
      </c>
      <c r="F57" s="345" t="s">
        <v>7</v>
      </c>
      <c r="G57" s="345"/>
      <c r="H57" s="97"/>
      <c r="I57" s="97"/>
      <c r="J57" s="97"/>
      <c r="K57" s="97"/>
      <c r="L57" s="97"/>
      <c r="M57" s="308"/>
      <c r="N57" s="308"/>
      <c r="O57" s="308"/>
      <c r="P57" s="308"/>
      <c r="Q57" s="308"/>
      <c r="R57" s="308"/>
      <c r="S57" s="308"/>
      <c r="T57" s="308"/>
      <c r="U57" s="308"/>
    </row>
    <row r="58" ht="62.25" customHeight="1">
      <c r="A58" s="36"/>
      <c r="B58" s="259" t="str">
        <f>Résultats!B59</f>
        <v>8.5</v>
      </c>
      <c r="C58" s="260" t="str">
        <f>Résultats!C59</f>
        <v>A</v>
      </c>
      <c r="D58" s="260" t="str">
        <f>Résultats!E59</f>
        <v>x</v>
      </c>
      <c r="E58" s="341" t="str">
        <f>Résultats!F59</f>
        <v xml:space="preserve">Chaque page web a-t-elle un titre de page ?</v>
      </c>
      <c r="F58" s="345" t="s">
        <v>7</v>
      </c>
      <c r="G58" s="345"/>
      <c r="H58" s="97"/>
      <c r="I58" s="97"/>
      <c r="J58" s="97"/>
      <c r="K58" s="97"/>
      <c r="L58" s="97"/>
      <c r="M58" s="308"/>
      <c r="N58" s="308"/>
      <c r="O58" s="308"/>
      <c r="P58" s="308"/>
      <c r="Q58" s="308"/>
      <c r="R58" s="308"/>
      <c r="S58" s="308"/>
      <c r="T58" s="308"/>
      <c r="U58" s="308"/>
    </row>
    <row r="59" ht="62.25" customHeight="1">
      <c r="A59" s="36"/>
      <c r="B59" s="259" t="str">
        <f>Résultats!B60</f>
        <v>8.6</v>
      </c>
      <c r="C59" s="260" t="str">
        <f>Résultats!C60</f>
        <v>A</v>
      </c>
      <c r="D59" s="260" t="str">
        <f>Résultats!E60</f>
        <v/>
      </c>
      <c r="E59" s="341" t="str">
        <f>Résultats!F60</f>
        <v xml:space="preserve">Pour chaque page web ayant un titre de page, ce titre est-il pertinent ?</v>
      </c>
      <c r="F59" s="345" t="s">
        <v>7</v>
      </c>
      <c r="G59" s="345"/>
      <c r="H59" s="97"/>
      <c r="I59" s="97"/>
      <c r="J59" s="97"/>
      <c r="K59" s="97"/>
      <c r="L59" s="97"/>
      <c r="M59" s="308"/>
      <c r="N59" s="308"/>
      <c r="O59" s="308"/>
      <c r="P59" s="308"/>
      <c r="Q59" s="308"/>
      <c r="R59" s="308"/>
      <c r="S59" s="308"/>
      <c r="T59" s="308"/>
      <c r="U59" s="308"/>
    </row>
    <row r="60" ht="62.25" customHeight="1">
      <c r="A60" s="36"/>
      <c r="B60" s="259" t="str">
        <f>Résultats!B61</f>
        <v>8.7</v>
      </c>
      <c r="C60" s="260" t="str">
        <f>Résultats!C61</f>
        <v>AA</v>
      </c>
      <c r="D60" s="260" t="str">
        <f>Résultats!E61</f>
        <v/>
      </c>
      <c r="E60" s="341" t="str">
        <f>Résultats!F61</f>
        <v xml:space="preserve">Dans chaque page web, chaque changement de langue est-il indiqué dans le code source (hors cas particuliers) ?</v>
      </c>
      <c r="F60" s="345" t="s">
        <v>10</v>
      </c>
      <c r="G60" s="345"/>
      <c r="H60" s="97"/>
      <c r="I60" s="97"/>
      <c r="J60" s="97"/>
      <c r="K60" s="97"/>
      <c r="L60" s="97"/>
      <c r="M60" s="308"/>
      <c r="N60" s="308"/>
      <c r="O60" s="308"/>
      <c r="P60" s="308"/>
      <c r="Q60" s="308"/>
      <c r="R60" s="308"/>
      <c r="S60" s="308"/>
      <c r="T60" s="308"/>
      <c r="U60" s="308"/>
    </row>
    <row r="61" ht="62.25" customHeight="1">
      <c r="A61" s="36"/>
      <c r="B61" s="259" t="str">
        <f>Résultats!B62</f>
        <v>8.8</v>
      </c>
      <c r="C61" s="260" t="str">
        <f>Résultats!C62</f>
        <v>AA</v>
      </c>
      <c r="D61" s="260" t="str">
        <f>Résultats!E62</f>
        <v/>
      </c>
      <c r="E61" s="341" t="str">
        <f>Résultats!F62</f>
        <v xml:space="preserve">Dans chaque page web, le code de langue de chaque changement de langue est-il valide et pertinent ?</v>
      </c>
      <c r="F61" s="345" t="s">
        <v>10</v>
      </c>
      <c r="G61" s="345"/>
      <c r="H61" s="97"/>
      <c r="I61" s="97"/>
      <c r="J61" s="97"/>
      <c r="K61" s="97"/>
      <c r="L61" s="97"/>
      <c r="M61" s="308"/>
      <c r="N61" s="308"/>
      <c r="O61" s="308"/>
      <c r="P61" s="308"/>
      <c r="Q61" s="308"/>
      <c r="R61" s="308"/>
      <c r="S61" s="308"/>
      <c r="T61" s="308"/>
      <c r="U61" s="308"/>
    </row>
    <row r="62" ht="62.25" customHeight="1">
      <c r="A62" s="36"/>
      <c r="B62" s="259" t="str">
        <f>Résultats!B63</f>
        <v>8.9</v>
      </c>
      <c r="C62" s="260" t="str">
        <f>Résultats!C63</f>
        <v>A</v>
      </c>
      <c r="D62" s="260" t="str">
        <f>Résultats!E63</f>
        <v/>
      </c>
      <c r="E62" s="341" t="str">
        <f>Résultats!F63</f>
        <v xml:space="preserve">Dans chaque page web, les balises ne doivent pas être utilisées uniquement à des fins de présentation. Cette règle est-elle respectée ?</v>
      </c>
      <c r="F62" s="345" t="s">
        <v>7</v>
      </c>
      <c r="G62" s="345"/>
      <c r="H62" s="97"/>
      <c r="I62" s="97"/>
      <c r="J62" s="97"/>
      <c r="K62" s="97"/>
      <c r="L62" s="97"/>
      <c r="M62" s="308"/>
      <c r="N62" s="308"/>
      <c r="O62" s="308"/>
      <c r="P62" s="308"/>
      <c r="Q62" s="308"/>
      <c r="R62" s="308"/>
      <c r="S62" s="308"/>
      <c r="T62" s="308"/>
      <c r="U62" s="308"/>
    </row>
    <row r="63" ht="62.25" customHeight="1">
      <c r="A63" s="46"/>
      <c r="B63" s="358" t="str">
        <f>Résultats!B64</f>
        <v>8.10</v>
      </c>
      <c r="C63" s="260" t="str">
        <f>Résultats!C64</f>
        <v>A</v>
      </c>
      <c r="D63" s="260" t="str">
        <f>Résultats!E64</f>
        <v/>
      </c>
      <c r="E63" s="341" t="str">
        <f>Résultats!F64</f>
        <v xml:space="preserve">Dans chaque page web, les changements du sens de lecture sont-ils signalés ?</v>
      </c>
      <c r="F63" s="345" t="s">
        <v>10</v>
      </c>
      <c r="G63" s="345"/>
      <c r="H63" s="97"/>
      <c r="I63" s="97"/>
      <c r="J63" s="97"/>
      <c r="K63" s="97"/>
      <c r="L63" s="97"/>
      <c r="M63" s="308"/>
      <c r="N63" s="308"/>
      <c r="O63" s="308"/>
      <c r="P63" s="308"/>
      <c r="Q63" s="308"/>
      <c r="R63" s="308"/>
      <c r="S63" s="308"/>
      <c r="T63" s="308"/>
      <c r="U63" s="308"/>
    </row>
    <row r="64" ht="62.25" customHeight="1">
      <c r="A64" s="355" t="s">
        <v>454</v>
      </c>
      <c r="B64" s="358" t="str">
        <f>Résultats!B65</f>
        <v>9.1</v>
      </c>
      <c r="C64" s="260" t="str">
        <f>Résultats!C65</f>
        <v>A</v>
      </c>
      <c r="D64" s="260" t="str">
        <f>Résultats!E65</f>
        <v>x</v>
      </c>
      <c r="E64" s="341" t="str">
        <f>Résultats!F65</f>
        <v xml:space="preserve">Dans chaque page web, l’information est-elle structurée par l’utilisation appropriée de titres ?</v>
      </c>
      <c r="F64" s="345" t="s">
        <v>7</v>
      </c>
      <c r="G64" s="345"/>
      <c r="H64" s="97"/>
      <c r="I64" s="97"/>
      <c r="J64" s="97"/>
      <c r="K64" s="97"/>
      <c r="L64" s="97"/>
      <c r="M64" s="308"/>
      <c r="N64" s="308"/>
      <c r="O64" s="308"/>
      <c r="P64" s="308"/>
      <c r="Q64" s="308"/>
      <c r="R64" s="308"/>
      <c r="S64" s="308"/>
      <c r="T64" s="308"/>
      <c r="U64" s="308"/>
    </row>
    <row r="65" ht="62.25" customHeight="1">
      <c r="A65" s="36"/>
      <c r="B65" s="358" t="str">
        <f>Résultats!B66</f>
        <v>9.2</v>
      </c>
      <c r="C65" s="260" t="str">
        <f>Résultats!C66</f>
        <v>A</v>
      </c>
      <c r="D65" s="260" t="str">
        <f>Résultats!E66</f>
        <v/>
      </c>
      <c r="E65" s="341" t="str">
        <f>Résultats!F66</f>
        <v xml:space="preserve">Dans chaque page web, la structure du document est-elle cohérente (hors cas particuliers) ?</v>
      </c>
      <c r="F65" s="345" t="s">
        <v>7</v>
      </c>
      <c r="G65" s="345"/>
      <c r="H65" s="97"/>
      <c r="I65" s="97"/>
      <c r="J65" s="97"/>
      <c r="K65" s="97"/>
      <c r="L65" s="97"/>
      <c r="M65" s="308"/>
      <c r="N65" s="308"/>
      <c r="O65" s="308"/>
      <c r="P65" s="308"/>
      <c r="Q65" s="308"/>
      <c r="R65" s="308"/>
      <c r="S65" s="308"/>
      <c r="T65" s="308"/>
      <c r="U65" s="308"/>
    </row>
    <row r="66" ht="62.25" customHeight="1">
      <c r="A66" s="36"/>
      <c r="B66" s="358" t="str">
        <f>Résultats!B67</f>
        <v>9.3</v>
      </c>
      <c r="C66" s="260" t="str">
        <f>Résultats!C67</f>
        <v>A</v>
      </c>
      <c r="D66" s="260" t="str">
        <f>Résultats!E67</f>
        <v/>
      </c>
      <c r="E66" s="341" t="str">
        <f>Résultats!F67</f>
        <v xml:space="preserve">Dans chaque page web, chaque liste est-elle correctement structurée ?</v>
      </c>
      <c r="F66" s="345" t="s">
        <v>7</v>
      </c>
      <c r="G66" s="345"/>
      <c r="H66" s="97"/>
      <c r="I66" s="97"/>
      <c r="J66" s="97"/>
      <c r="K66" s="97"/>
      <c r="L66" s="97"/>
      <c r="M66" s="308"/>
      <c r="N66" s="308"/>
      <c r="O66" s="308"/>
      <c r="P66" s="308"/>
      <c r="Q66" s="308"/>
      <c r="R66" s="308"/>
      <c r="S66" s="308"/>
      <c r="T66" s="308"/>
      <c r="U66" s="308"/>
    </row>
    <row r="67" ht="62.25" customHeight="1">
      <c r="A67" s="46"/>
      <c r="B67" s="358" t="str">
        <f>Résultats!B68</f>
        <v>9.4</v>
      </c>
      <c r="C67" s="260" t="str">
        <f>Résultats!C68</f>
        <v>A</v>
      </c>
      <c r="D67" s="260" t="str">
        <f>Résultats!E68</f>
        <v/>
      </c>
      <c r="E67" s="341" t="str">
        <f>Résultats!F68</f>
        <v xml:space="preserve">Dans chaque page web, chaque citation est-elle correctement indiquée ?</v>
      </c>
      <c r="F67" s="345" t="s">
        <v>10</v>
      </c>
      <c r="G67" s="345"/>
      <c r="H67" s="97"/>
      <c r="I67" s="97"/>
      <c r="J67" s="97"/>
      <c r="K67" s="97"/>
      <c r="L67" s="97"/>
      <c r="M67" s="308"/>
      <c r="N67" s="308"/>
      <c r="O67" s="308"/>
      <c r="P67" s="308"/>
      <c r="Q67" s="308"/>
      <c r="R67" s="308"/>
      <c r="S67" s="308"/>
      <c r="T67" s="308"/>
      <c r="U67" s="308"/>
    </row>
    <row r="68" ht="62.25" customHeight="1">
      <c r="A68" s="355" t="s">
        <v>455</v>
      </c>
      <c r="B68" s="358" t="str">
        <f>Résultats!B69</f>
        <v>10.1</v>
      </c>
      <c r="C68" s="260" t="str">
        <f>Résultats!C69</f>
        <v>A</v>
      </c>
      <c r="D68" s="260" t="str">
        <f>Résultats!E69</f>
        <v/>
      </c>
      <c r="E68" s="341" t="str">
        <f>Résultats!F69</f>
        <v xml:space="preserve">Dans le site web, des feuilles de styles sont-elles utilisées pour contrôler la présentation de l’information ?</v>
      </c>
      <c r="F68" s="345" t="s">
        <v>7</v>
      </c>
      <c r="G68" s="345"/>
      <c r="H68" s="97"/>
      <c r="I68" s="97"/>
      <c r="J68" s="97"/>
      <c r="K68" s="97"/>
      <c r="L68" s="97"/>
      <c r="M68" s="308"/>
      <c r="N68" s="308"/>
      <c r="O68" s="308"/>
      <c r="P68" s="308"/>
      <c r="Q68" s="308"/>
      <c r="R68" s="308"/>
      <c r="S68" s="308"/>
      <c r="T68" s="308"/>
      <c r="U68" s="308"/>
    </row>
    <row r="69" ht="62.25" customHeight="1">
      <c r="A69" s="36"/>
      <c r="B69" s="358" t="str">
        <f>Résultats!B70</f>
        <v>10.2</v>
      </c>
      <c r="C69" s="260" t="str">
        <f>Résultats!C70</f>
        <v>A</v>
      </c>
      <c r="D69" s="260" t="str">
        <f>Résultats!E70</f>
        <v/>
      </c>
      <c r="E69" s="341" t="str">
        <f>Résultats!F70</f>
        <v xml:space="preserve">Dans chaque page web, le contenu visible porteur d’information reste-t-il présent lorsque les feuilles de styles sont désactivées ?</v>
      </c>
      <c r="F69" s="345" t="s">
        <v>7</v>
      </c>
      <c r="G69" s="345"/>
      <c r="H69" s="97"/>
      <c r="I69" s="97"/>
      <c r="J69" s="97"/>
      <c r="K69" s="97"/>
      <c r="L69" s="97"/>
      <c r="M69" s="308"/>
      <c r="N69" s="308"/>
      <c r="O69" s="308"/>
      <c r="P69" s="308"/>
      <c r="Q69" s="308"/>
      <c r="R69" s="308"/>
      <c r="S69" s="308"/>
      <c r="T69" s="308"/>
      <c r="U69" s="308"/>
    </row>
    <row r="70" ht="62.25" customHeight="1">
      <c r="A70" s="36"/>
      <c r="B70" s="358" t="str">
        <f>Résultats!B71</f>
        <v>10.3</v>
      </c>
      <c r="C70" s="260" t="str">
        <f>Résultats!C71</f>
        <v>A</v>
      </c>
      <c r="D70" s="260" t="str">
        <f>Résultats!E71</f>
        <v>x</v>
      </c>
      <c r="E70" s="341" t="str">
        <f>Résultats!F71</f>
        <v xml:space="preserve">Dans chaque page web, l’information reste-t-elle compréhensible lorsque les feuilles de styles sont désactivées ?</v>
      </c>
      <c r="F70" s="345" t="s">
        <v>7</v>
      </c>
      <c r="G70" s="345"/>
      <c r="H70" s="97"/>
      <c r="I70" s="97"/>
      <c r="J70" s="97"/>
      <c r="K70" s="97"/>
      <c r="L70" s="97"/>
      <c r="M70" s="308"/>
      <c r="N70" s="308"/>
      <c r="O70" s="308"/>
      <c r="P70" s="308"/>
      <c r="Q70" s="308"/>
      <c r="R70" s="308"/>
      <c r="S70" s="308"/>
      <c r="T70" s="308"/>
      <c r="U70" s="308"/>
    </row>
    <row r="71" ht="62.25" customHeight="1">
      <c r="A71" s="36"/>
      <c r="B71" s="358" t="str">
        <f>Résultats!B72</f>
        <v>10.4</v>
      </c>
      <c r="C71" s="260" t="str">
        <f>Résultats!C72</f>
        <v>AA</v>
      </c>
      <c r="D71" s="260" t="str">
        <f>Résultats!E72</f>
        <v/>
      </c>
      <c r="E71" s="341" t="str">
        <f>Résultats!F72</f>
        <v xml:space="preserve">Dans chaque page web, le texte reste-t-il lisible lorsque la taille des caractères est augmentée jusqu’à 200%, au moins (hors cas particuliers) ?</v>
      </c>
      <c r="F71" s="345" t="s">
        <v>7</v>
      </c>
      <c r="G71" s="345"/>
      <c r="H71" s="97"/>
      <c r="I71" s="97"/>
      <c r="J71" s="97"/>
      <c r="K71" s="97"/>
      <c r="L71" s="97"/>
      <c r="M71" s="308"/>
      <c r="N71" s="308"/>
      <c r="O71" s="308"/>
      <c r="P71" s="308"/>
      <c r="Q71" s="308"/>
      <c r="R71" s="308"/>
      <c r="S71" s="308"/>
      <c r="T71" s="308"/>
      <c r="U71" s="308"/>
    </row>
    <row r="72" ht="62.25" customHeight="1">
      <c r="A72" s="36"/>
      <c r="B72" s="358" t="str">
        <f>Résultats!B73</f>
        <v>10.5</v>
      </c>
      <c r="C72" s="260" t="str">
        <f>Résultats!C73</f>
        <v>AA</v>
      </c>
      <c r="D72" s="260" t="str">
        <f>Résultats!E73</f>
        <v/>
      </c>
      <c r="E72" s="341" t="str">
        <f>Résultats!F73</f>
        <v xml:space="preserve">Dans chaque page web, les déclarations CSS de couleurs de fond d’élément et de police sont-elles correctement utilisées ?</v>
      </c>
      <c r="F72" s="345" t="s">
        <v>7</v>
      </c>
      <c r="G72" s="345"/>
      <c r="H72" s="97"/>
      <c r="I72" s="97"/>
      <c r="J72" s="97"/>
      <c r="K72" s="97"/>
      <c r="L72" s="97"/>
      <c r="M72" s="308"/>
      <c r="N72" s="308"/>
      <c r="O72" s="308"/>
      <c r="P72" s="308"/>
      <c r="Q72" s="308"/>
      <c r="R72" s="308"/>
      <c r="S72" s="308"/>
      <c r="T72" s="308"/>
      <c r="U72" s="308"/>
    </row>
    <row r="73" ht="62.25" customHeight="1">
      <c r="A73" s="36"/>
      <c r="B73" s="358" t="str">
        <f>Résultats!B74</f>
        <v>10.6</v>
      </c>
      <c r="C73" s="260" t="str">
        <f>Résultats!C74</f>
        <v>A</v>
      </c>
      <c r="D73" s="260" t="str">
        <f>Résultats!E74</f>
        <v>x</v>
      </c>
      <c r="E73" s="341" t="str">
        <f>Résultats!F74</f>
        <v xml:space="preserve">Dans chaque page web, chaque lien dont la nature n’est pas évidente est-il visible par rapport au texte environnant ?</v>
      </c>
      <c r="F73" s="345" t="s">
        <v>10</v>
      </c>
      <c r="G73" s="345"/>
      <c r="H73" s="97"/>
      <c r="I73" s="97"/>
      <c r="J73" s="97"/>
      <c r="K73" s="97"/>
      <c r="L73" s="97"/>
      <c r="M73" s="308"/>
      <c r="N73" s="308"/>
      <c r="O73" s="308"/>
      <c r="P73" s="308"/>
      <c r="Q73" s="308"/>
      <c r="R73" s="308"/>
      <c r="S73" s="308"/>
      <c r="T73" s="308"/>
      <c r="U73" s="308"/>
    </row>
    <row r="74" ht="62.25" customHeight="1">
      <c r="A74" s="36"/>
      <c r="B74" s="358" t="str">
        <f>Résultats!B75</f>
        <v>10.7</v>
      </c>
      <c r="C74" s="260" t="str">
        <f>Résultats!C75</f>
        <v>A</v>
      </c>
      <c r="D74" s="260" t="str">
        <f>Résultats!E75</f>
        <v>x</v>
      </c>
      <c r="E74" s="341" t="str">
        <f>Résultats!F75</f>
        <v xml:space="preserve">Dans chaque page web, pour chaque élément recevant le focus, la prise de focus est-elle visible ?</v>
      </c>
      <c r="F74" s="345" t="s">
        <v>7</v>
      </c>
      <c r="G74" s="345"/>
      <c r="H74" s="97"/>
      <c r="I74" s="97"/>
      <c r="J74" s="97"/>
      <c r="K74" s="97"/>
      <c r="L74" s="97"/>
      <c r="M74" s="308"/>
      <c r="N74" s="308"/>
      <c r="O74" s="308"/>
      <c r="P74" s="308"/>
      <c r="Q74" s="308"/>
      <c r="R74" s="308"/>
      <c r="S74" s="308"/>
      <c r="T74" s="308"/>
      <c r="U74" s="308"/>
    </row>
    <row r="75" ht="62.25" customHeight="1">
      <c r="A75" s="36"/>
      <c r="B75" s="358" t="str">
        <f>Résultats!B76</f>
        <v>10.8</v>
      </c>
      <c r="C75" s="260" t="str">
        <f>Résultats!C76</f>
        <v>A</v>
      </c>
      <c r="D75" s="260" t="str">
        <f>Résultats!E76</f>
        <v/>
      </c>
      <c r="E75" s="341" t="str">
        <f>Résultats!F76</f>
        <v xml:space="preserve">Pour chaque page web, les contenus cachés ont-ils vocation à être ignorés par les technologies d’assistance ?</v>
      </c>
      <c r="F75" s="345" t="s">
        <v>7</v>
      </c>
      <c r="G75" s="345"/>
      <c r="H75" s="97"/>
      <c r="I75" s="97"/>
      <c r="J75" s="97"/>
      <c r="K75" s="97"/>
      <c r="L75" s="97"/>
      <c r="M75" s="308"/>
      <c r="N75" s="308"/>
      <c r="O75" s="308"/>
      <c r="P75" s="308"/>
      <c r="Q75" s="308"/>
      <c r="R75" s="308"/>
      <c r="S75" s="308"/>
      <c r="T75" s="308"/>
      <c r="U75" s="308"/>
    </row>
    <row r="76" ht="62.25" customHeight="1">
      <c r="A76" s="36"/>
      <c r="B76" s="358" t="str">
        <f>Résultats!B77</f>
        <v>10.9</v>
      </c>
      <c r="C76" s="260" t="str">
        <f>Résultats!C77</f>
        <v>A</v>
      </c>
      <c r="D76" s="260" t="str">
        <f>Résultats!E77</f>
        <v/>
      </c>
      <c r="E76" s="341" t="str">
        <f>Résultats!F77</f>
        <v xml:space="preserve">Dans chaque page web, l’information ne doit pas être donnée uniquement par la forme, taille ou position. Cette règle est-elle respectée ?</v>
      </c>
      <c r="F76" s="345" t="s">
        <v>7</v>
      </c>
      <c r="G76" s="345"/>
      <c r="H76" s="97"/>
      <c r="I76" s="97"/>
      <c r="J76" s="97"/>
      <c r="K76" s="97"/>
      <c r="L76" s="97"/>
      <c r="M76" s="308"/>
      <c r="N76" s="308"/>
      <c r="O76" s="308"/>
      <c r="P76" s="308"/>
      <c r="Q76" s="308"/>
      <c r="R76" s="308"/>
      <c r="S76" s="308"/>
      <c r="T76" s="308"/>
      <c r="U76" s="308"/>
    </row>
    <row r="77" ht="62.25" customHeight="1">
      <c r="A77" s="36"/>
      <c r="B77" s="358" t="str">
        <f>Résultats!B78</f>
        <v>10.10</v>
      </c>
      <c r="C77" s="260" t="str">
        <f>Résultats!C78</f>
        <v>A</v>
      </c>
      <c r="D77" s="260" t="str">
        <f>Résultats!E78</f>
        <v/>
      </c>
      <c r="E77" s="341" t="str">
        <f>Résultats!F78</f>
        <v xml:space="preserve">Dans chaque page web, l’information ne doit pas être donnée par la forme, taille ou position uniquement. Cette règle est-elle implémentée de façon pertinente ?</v>
      </c>
      <c r="F77" s="345" t="s">
        <v>7</v>
      </c>
      <c r="G77" s="345"/>
      <c r="H77" s="97"/>
      <c r="I77" s="97"/>
      <c r="J77" s="97"/>
      <c r="K77" s="97"/>
      <c r="L77" s="97"/>
      <c r="M77" s="308"/>
      <c r="N77" s="308"/>
      <c r="O77" s="308"/>
      <c r="P77" s="308"/>
      <c r="Q77" s="308"/>
      <c r="R77" s="308"/>
      <c r="S77" s="308"/>
      <c r="T77" s="308"/>
      <c r="U77" s="308"/>
    </row>
    <row r="78" ht="62.25" customHeight="1">
      <c r="A78" s="36"/>
      <c r="B78" s="358" t="str">
        <f>Résultats!B79</f>
        <v>10.11</v>
      </c>
      <c r="C78" s="260" t="str">
        <f>Résultats!C79</f>
        <v>AA</v>
      </c>
      <c r="D78" s="260" t="str">
        <f>Résultats!E79</f>
        <v/>
      </c>
      <c r="E78" s="341" t="str">
        <f>Résultats!F79</f>
        <v xml:space="preserve">Pour chaque page web, les contenus peuvent-ils être présentés sans perte d’information ou de fonctionnalité et sans avoir recours soit à un défilement vertical pour une fenêtre ayant une hauteur de 256 px, soit à un défilement horizontal pour une fenêtre ayant une largeur de 320 px (hors cas particuliers) ?</v>
      </c>
      <c r="F78" s="345" t="s">
        <v>7</v>
      </c>
      <c r="G78" s="345"/>
      <c r="H78" s="97"/>
      <c r="I78" s="97"/>
      <c r="J78" s="97"/>
      <c r="K78" s="97"/>
      <c r="L78" s="97"/>
      <c r="M78" s="308"/>
      <c r="N78" s="308"/>
      <c r="O78" s="308"/>
      <c r="P78" s="308"/>
      <c r="Q78" s="308"/>
      <c r="R78" s="308"/>
      <c r="S78" s="308"/>
      <c r="T78" s="308"/>
      <c r="U78" s="308"/>
    </row>
    <row r="79" ht="62.25" customHeight="1">
      <c r="A79" s="36"/>
      <c r="B79" s="358" t="str">
        <f>Résultats!B80</f>
        <v>10.12</v>
      </c>
      <c r="C79" s="260" t="str">
        <f>Résultats!C80</f>
        <v>AA</v>
      </c>
      <c r="D79" s="260" t="str">
        <f>Résultats!E80</f>
        <v/>
      </c>
      <c r="E79" s="341" t="str">
        <f>Résultats!F80</f>
        <v xml:space="preserve">Dans chaque page web, les propriétés d’espacement du texte peuvent-elles être redéfinies par l’utilisateur sans perte de contenu ou de fonctionnalité (hors cas particuliers) ?</v>
      </c>
      <c r="F79" s="345" t="s">
        <v>7</v>
      </c>
      <c r="G79" s="345"/>
      <c r="H79" s="97"/>
      <c r="I79" s="97"/>
      <c r="J79" s="97"/>
      <c r="K79" s="97"/>
      <c r="L79" s="97"/>
      <c r="M79" s="308"/>
      <c r="N79" s="308"/>
      <c r="O79" s="308"/>
      <c r="P79" s="308"/>
      <c r="Q79" s="308"/>
      <c r="R79" s="308"/>
      <c r="S79" s="308"/>
      <c r="T79" s="308"/>
      <c r="U79" s="308"/>
    </row>
    <row r="80" ht="62.25" customHeight="1">
      <c r="A80" s="36"/>
      <c r="B80" s="358" t="str">
        <f>Résultats!B81</f>
        <v>10.13</v>
      </c>
      <c r="C80" s="260" t="str">
        <f>Résultats!C81</f>
        <v>AA</v>
      </c>
      <c r="D80" s="260" t="str">
        <f>Résultats!E81</f>
        <v/>
      </c>
      <c r="E80" s="341" t="str">
        <f>Résultats!F81</f>
        <v xml:space="preserve">Dans chaque page web, les contenus additionnels apparaissant à la prise de focus ou au survol d’un composant d’interface sont-ils contrôlables par l’utilisateur (hors cas particuliers) ?</v>
      </c>
      <c r="F80" s="345" t="s">
        <v>7</v>
      </c>
      <c r="G80" s="345"/>
      <c r="H80" s="97"/>
      <c r="I80" s="97"/>
      <c r="J80" s="97"/>
      <c r="K80" s="97"/>
      <c r="L80" s="97"/>
      <c r="M80" s="308"/>
      <c r="N80" s="308"/>
      <c r="O80" s="308"/>
      <c r="P80" s="308"/>
      <c r="Q80" s="308"/>
      <c r="R80" s="308"/>
      <c r="S80" s="308"/>
      <c r="T80" s="308"/>
      <c r="U80" s="308"/>
    </row>
    <row r="81" ht="62.25" customHeight="1">
      <c r="A81" s="46"/>
      <c r="B81" s="358" t="str">
        <f>Résultats!B82</f>
        <v>10.14</v>
      </c>
      <c r="C81" s="260" t="str">
        <f>Résultats!C82</f>
        <v>A</v>
      </c>
      <c r="D81" s="260" t="str">
        <f>Résultats!E82</f>
        <v/>
      </c>
      <c r="E81" s="341" t="str">
        <f>Résultats!F82</f>
        <v xml:space="preserve">Dans chaque page web, les contenus additionnels apparaissant via les styles CSS uniquement peuvent-ils être rendus visibles au clavier et par tout dispositif de pointage ?</v>
      </c>
      <c r="F81" s="345" t="s">
        <v>7</v>
      </c>
      <c r="G81" s="345"/>
      <c r="H81" s="97"/>
      <c r="I81" s="97"/>
      <c r="J81" s="97"/>
      <c r="K81" s="97"/>
      <c r="L81" s="97"/>
      <c r="M81" s="308"/>
      <c r="N81" s="308"/>
      <c r="O81" s="308"/>
      <c r="P81" s="308"/>
      <c r="Q81" s="308"/>
      <c r="R81" s="308"/>
      <c r="S81" s="308"/>
      <c r="T81" s="308"/>
      <c r="U81" s="308"/>
    </row>
    <row r="82" ht="62.25" customHeight="1">
      <c r="A82" s="355" t="s">
        <v>456</v>
      </c>
      <c r="B82" s="358" t="str">
        <f>Résultats!B83</f>
        <v>11.1</v>
      </c>
      <c r="C82" s="260" t="str">
        <f>Résultats!C83</f>
        <v>A</v>
      </c>
      <c r="D82" s="260" t="str">
        <f>Résultats!E83</f>
        <v>x</v>
      </c>
      <c r="E82" s="341" t="str">
        <f>Résultats!F83</f>
        <v xml:space="preserve">Chaque champ de formulaire a-t-il une étiquette ?</v>
      </c>
      <c r="F82" s="345" t="s">
        <v>10</v>
      </c>
      <c r="G82" s="345"/>
      <c r="H82" s="97"/>
      <c r="I82" s="97"/>
      <c r="J82" s="97"/>
      <c r="K82" s="97"/>
      <c r="L82" s="97"/>
      <c r="M82" s="308"/>
      <c r="N82" s="308"/>
      <c r="O82" s="308"/>
      <c r="P82" s="308"/>
      <c r="Q82" s="308"/>
      <c r="R82" s="308"/>
      <c r="S82" s="308"/>
      <c r="T82" s="308"/>
      <c r="U82" s="308"/>
    </row>
    <row r="83" ht="62.25" customHeight="1">
      <c r="A83" s="36"/>
      <c r="B83" s="358" t="str">
        <f>Résultats!B84</f>
        <v>11.2</v>
      </c>
      <c r="C83" s="260" t="str">
        <f>Résultats!C84</f>
        <v>A</v>
      </c>
      <c r="D83" s="260" t="str">
        <f>Résultats!E84</f>
        <v>x</v>
      </c>
      <c r="E83" s="341" t="str">
        <f>Résultats!F84</f>
        <v xml:space="preserve">Chaque étiquette associée à un champ de formulaire est-elle pertinente (hors cas particuliers) ?</v>
      </c>
      <c r="F83" s="345" t="s">
        <v>10</v>
      </c>
      <c r="G83" s="345"/>
      <c r="H83" s="97"/>
      <c r="I83" s="97"/>
      <c r="J83" s="97"/>
      <c r="K83" s="97"/>
      <c r="L83" s="97"/>
      <c r="M83" s="308"/>
      <c r="N83" s="308"/>
      <c r="O83" s="308"/>
      <c r="P83" s="308"/>
      <c r="Q83" s="308"/>
      <c r="R83" s="308"/>
      <c r="S83" s="308"/>
      <c r="T83" s="308"/>
      <c r="U83" s="308"/>
    </row>
    <row r="84" ht="62.25" customHeight="1">
      <c r="A84" s="36"/>
      <c r="B84" s="259" t="str">
        <f>Résultats!B85</f>
        <v>11.3</v>
      </c>
      <c r="C84" s="260" t="str">
        <f>Résultats!C85</f>
        <v>AA</v>
      </c>
      <c r="D84" s="260" t="str">
        <f>Résultats!E85</f>
        <v/>
      </c>
      <c r="E84" s="341" t="str">
        <f>Résultats!F85</f>
        <v xml:space="preserve">Dans chaque formulaire, chaque étiquette associée à un champ de formulaire ayant la même fonction et répétée plusieurs fois dans une même page ou dans un ensemble de pages est-elle cohérente ?</v>
      </c>
      <c r="F84" s="345" t="s">
        <v>10</v>
      </c>
      <c r="G84" s="345"/>
      <c r="H84" s="97"/>
      <c r="I84" s="97"/>
      <c r="J84" s="97"/>
      <c r="K84" s="97"/>
      <c r="L84" s="97"/>
      <c r="M84" s="308"/>
      <c r="N84" s="308"/>
      <c r="O84" s="308"/>
      <c r="P84" s="308"/>
      <c r="Q84" s="308"/>
      <c r="R84" s="308"/>
      <c r="S84" s="308"/>
      <c r="T84" s="308"/>
      <c r="U84" s="308"/>
    </row>
    <row r="85" ht="62.25" customHeight="1">
      <c r="A85" s="36"/>
      <c r="B85" s="259" t="str">
        <f>Résultats!B86</f>
        <v>11.4</v>
      </c>
      <c r="C85" s="260" t="str">
        <f>Résultats!C86</f>
        <v>AA</v>
      </c>
      <c r="D85" s="260" t="str">
        <f>Résultats!E86</f>
        <v/>
      </c>
      <c r="E85" s="341" t="str">
        <f>Résultats!F86</f>
        <v xml:space="preserve">Dans chaque formulaire, chaque étiquette de champ et son champ associé sont-ils accolés (hors cas particuliers) ?</v>
      </c>
      <c r="F85" s="345" t="s">
        <v>10</v>
      </c>
      <c r="G85" s="345"/>
      <c r="H85" s="97"/>
      <c r="I85" s="97"/>
      <c r="J85" s="97"/>
      <c r="K85" s="97"/>
      <c r="L85" s="97"/>
      <c r="M85" s="308"/>
      <c r="N85" s="308"/>
      <c r="O85" s="308"/>
      <c r="P85" s="308"/>
      <c r="Q85" s="308"/>
      <c r="R85" s="308"/>
      <c r="S85" s="308"/>
      <c r="T85" s="308"/>
      <c r="U85" s="308"/>
    </row>
    <row r="86" ht="62.25" customHeight="1">
      <c r="A86" s="36"/>
      <c r="B86" s="259" t="str">
        <f>Résultats!B87</f>
        <v>11.5</v>
      </c>
      <c r="C86" s="260" t="str">
        <f>Résultats!C87</f>
        <v>A</v>
      </c>
      <c r="D86" s="260" t="str">
        <f>Résultats!E87</f>
        <v>x</v>
      </c>
      <c r="E86" s="341" t="str">
        <f>Résultats!F87</f>
        <v xml:space="preserve">Dans chaque formulaire, les champs de même nature sont-ils regroupés, si nécessaire ?</v>
      </c>
      <c r="F86" s="345" t="s">
        <v>10</v>
      </c>
      <c r="G86" s="345"/>
      <c r="H86" s="97"/>
      <c r="I86" s="97"/>
      <c r="J86" s="97"/>
      <c r="K86" s="97"/>
      <c r="L86" s="97"/>
      <c r="M86" s="308"/>
      <c r="N86" s="308"/>
      <c r="O86" s="308"/>
      <c r="P86" s="308"/>
      <c r="Q86" s="308"/>
      <c r="R86" s="308"/>
      <c r="S86" s="308"/>
      <c r="T86" s="308"/>
      <c r="U86" s="308"/>
    </row>
    <row r="87" ht="62.25" customHeight="1">
      <c r="A87" s="36"/>
      <c r="B87" s="259" t="str">
        <f>Résultats!B88</f>
        <v>11.6</v>
      </c>
      <c r="C87" s="260" t="str">
        <f>Résultats!C88</f>
        <v>A</v>
      </c>
      <c r="D87" s="260" t="str">
        <f>Résultats!E88</f>
        <v>x</v>
      </c>
      <c r="E87" s="341" t="str">
        <f>Résultats!F88</f>
        <v xml:space="preserve">Dans chaque formulaire, chaque regroupement de champs de même nature a-t-il une légende ?</v>
      </c>
      <c r="F87" s="345" t="s">
        <v>10</v>
      </c>
      <c r="G87" s="345"/>
      <c r="H87" s="97"/>
      <c r="I87" s="97"/>
      <c r="J87" s="97"/>
      <c r="K87" s="97"/>
      <c r="L87" s="97"/>
      <c r="M87" s="308"/>
      <c r="N87" s="308"/>
      <c r="O87" s="308"/>
      <c r="P87" s="308"/>
      <c r="Q87" s="308"/>
      <c r="R87" s="308"/>
      <c r="S87" s="308"/>
      <c r="T87" s="308"/>
      <c r="U87" s="308"/>
    </row>
    <row r="88" ht="62.25" customHeight="1">
      <c r="A88" s="36"/>
      <c r="B88" s="259" t="str">
        <f>Résultats!B89</f>
        <v>11.7</v>
      </c>
      <c r="C88" s="260" t="str">
        <f>Résultats!C89</f>
        <v>A</v>
      </c>
      <c r="D88" s="260" t="str">
        <f>Résultats!E89</f>
        <v/>
      </c>
      <c r="E88" s="341" t="str">
        <f>Résultats!F89</f>
        <v xml:space="preserve">Dans chaque formulaire, chaque légende associée à un regroupement de champs de même nature est-elle pertinente ?</v>
      </c>
      <c r="F88" s="345" t="s">
        <v>10</v>
      </c>
      <c r="G88" s="345"/>
      <c r="H88" s="97"/>
      <c r="I88" s="97"/>
      <c r="J88" s="97"/>
      <c r="K88" s="97"/>
      <c r="L88" s="97"/>
      <c r="M88" s="308"/>
      <c r="N88" s="308"/>
      <c r="O88" s="308"/>
      <c r="P88" s="308"/>
      <c r="Q88" s="308"/>
      <c r="R88" s="308"/>
      <c r="S88" s="308"/>
      <c r="T88" s="308"/>
      <c r="U88" s="308"/>
    </row>
    <row r="89" ht="62.25" customHeight="1">
      <c r="A89" s="36"/>
      <c r="B89" s="259" t="str">
        <f>Résultats!B90</f>
        <v>11.8</v>
      </c>
      <c r="C89" s="260" t="str">
        <f>Résultats!C90</f>
        <v>A</v>
      </c>
      <c r="D89" s="260" t="str">
        <f>Résultats!E90</f>
        <v/>
      </c>
      <c r="E89" s="341" t="str">
        <f>Résultats!F90</f>
        <v xml:space="preserve">Dans chaque formulaire, les items de même nature d’une liste de choix sont-ils regroupés de manière pertinente ?</v>
      </c>
      <c r="F89" s="345" t="s">
        <v>10</v>
      </c>
      <c r="G89" s="345"/>
      <c r="H89" s="97"/>
      <c r="I89" s="97"/>
      <c r="J89" s="97"/>
      <c r="K89" s="97"/>
      <c r="L89" s="97"/>
      <c r="M89" s="308"/>
      <c r="N89" s="308"/>
      <c r="O89" s="308"/>
      <c r="P89" s="308"/>
      <c r="Q89" s="308"/>
      <c r="R89" s="308"/>
      <c r="S89" s="308"/>
      <c r="T89" s="308"/>
      <c r="U89" s="308"/>
    </row>
    <row r="90" ht="62.25" customHeight="1">
      <c r="A90" s="36"/>
      <c r="B90" s="259" t="str">
        <f>Résultats!B91</f>
        <v>11.9</v>
      </c>
      <c r="C90" s="260" t="str">
        <f>Résultats!C91</f>
        <v>A</v>
      </c>
      <c r="D90" s="260" t="str">
        <f>Résultats!E91</f>
        <v>x</v>
      </c>
      <c r="E90" s="341" t="str">
        <f>Résultats!F91</f>
        <v xml:space="preserve">Dans chaque formulaire, l’intitulé de chaque bouton est-il pertinent (hors cas particuliers) ?</v>
      </c>
      <c r="F90" s="345" t="s">
        <v>10</v>
      </c>
      <c r="G90" s="345"/>
      <c r="H90" s="97"/>
      <c r="I90" s="97"/>
      <c r="J90" s="97"/>
      <c r="K90" s="97"/>
      <c r="L90" s="97"/>
      <c r="M90" s="308"/>
      <c r="N90" s="308"/>
      <c r="O90" s="308"/>
      <c r="P90" s="308"/>
      <c r="Q90" s="308"/>
      <c r="R90" s="308"/>
      <c r="S90" s="308"/>
      <c r="T90" s="308"/>
      <c r="U90" s="308"/>
    </row>
    <row r="91" ht="62.25" customHeight="1">
      <c r="A91" s="36"/>
      <c r="B91" s="259" t="str">
        <f>Résultats!B92</f>
        <v>11.10</v>
      </c>
      <c r="C91" s="260" t="str">
        <f>Résultats!C92</f>
        <v>A</v>
      </c>
      <c r="D91" s="260" t="str">
        <f>Résultats!E92</f>
        <v>x</v>
      </c>
      <c r="E91" s="341" t="str">
        <f>Résultats!F92</f>
        <v xml:space="preserve">Dans chaque formulaire, le contrôle de saisie est-il utilisé de manière pertinente (hors cas particuliers) ?</v>
      </c>
      <c r="F91" s="345" t="s">
        <v>10</v>
      </c>
      <c r="G91" s="345"/>
      <c r="H91" s="97"/>
      <c r="I91" s="97"/>
      <c r="J91" s="97"/>
      <c r="K91" s="97"/>
      <c r="L91" s="97"/>
      <c r="M91" s="308"/>
      <c r="N91" s="308"/>
      <c r="O91" s="308"/>
      <c r="P91" s="308"/>
      <c r="Q91" s="308"/>
      <c r="R91" s="308"/>
      <c r="S91" s="308"/>
      <c r="T91" s="308"/>
      <c r="U91" s="308"/>
    </row>
    <row r="92" ht="62.25" customHeight="1">
      <c r="A92" s="36"/>
      <c r="B92" s="259" t="str">
        <f>Résultats!B93</f>
        <v>11.11</v>
      </c>
      <c r="C92" s="260" t="str">
        <f>Résultats!C93</f>
        <v>AA</v>
      </c>
      <c r="D92" s="260" t="str">
        <f>Résultats!E93</f>
        <v/>
      </c>
      <c r="E92" s="341" t="str">
        <f>Résultats!F93</f>
        <v xml:space="preserve">Dans chaque formulaire, le contrôle de saisie est-il accompagné, si nécessaire, de suggestions facilitant la correction des erreurs de saisie ?</v>
      </c>
      <c r="F92" s="345" t="s">
        <v>10</v>
      </c>
      <c r="G92" s="345"/>
      <c r="H92" s="97"/>
      <c r="I92" s="97"/>
      <c r="J92" s="97"/>
      <c r="K92" s="97"/>
      <c r="L92" s="97"/>
      <c r="M92" s="308"/>
      <c r="N92" s="308"/>
      <c r="O92" s="308"/>
      <c r="P92" s="308"/>
      <c r="Q92" s="308"/>
      <c r="R92" s="308"/>
      <c r="S92" s="308"/>
      <c r="T92" s="308"/>
      <c r="U92" s="308"/>
    </row>
    <row r="93" ht="62.25" customHeight="1">
      <c r="A93" s="36"/>
      <c r="B93" s="259" t="str">
        <f>Résultats!B94</f>
        <v>11.12</v>
      </c>
      <c r="C93" s="260" t="str">
        <f>Résultats!C94</f>
        <v>AA</v>
      </c>
      <c r="D93" s="260" t="str">
        <f>Résultats!E94</f>
        <v/>
      </c>
      <c r="E93" s="341" t="str">
        <f>Résultats!F94</f>
        <v xml:space="preserve">Pour chaque formulaire qui modifie ou supprime des données, ou qui transmet des réponses à un test ou à un examen, ou dont la validation a des conséquences financières ou juridiques, les données saisies peuvent-elles être modifiées, mises à jour ou récupérées par l’utilisateur ?</v>
      </c>
      <c r="F93" s="345" t="s">
        <v>10</v>
      </c>
      <c r="G93" s="345"/>
      <c r="H93" s="97"/>
      <c r="I93" s="97"/>
      <c r="J93" s="97"/>
      <c r="K93" s="97"/>
      <c r="L93" s="97"/>
      <c r="M93" s="308"/>
      <c r="N93" s="308"/>
      <c r="O93" s="308"/>
      <c r="P93" s="308"/>
      <c r="Q93" s="308"/>
      <c r="R93" s="308"/>
      <c r="S93" s="308"/>
      <c r="T93" s="308"/>
      <c r="U93" s="308"/>
    </row>
    <row r="94" ht="62.25" customHeight="1">
      <c r="A94" s="46"/>
      <c r="B94" s="259" t="str">
        <f>Résultats!B95</f>
        <v>11.13</v>
      </c>
      <c r="C94" s="260" t="str">
        <f>Résultats!C95</f>
        <v>AA</v>
      </c>
      <c r="D94" s="260" t="str">
        <f>Résultats!E95</f>
        <v/>
      </c>
      <c r="E94" s="341" t="str">
        <f>Résultats!F95</f>
        <v xml:space="preserve">La finalité d’un champ de saisie peut-elle être déduite pour faciliter le remplissage automatique des champs avec les données de l’utilisateur ?</v>
      </c>
      <c r="F94" s="345" t="s">
        <v>10</v>
      </c>
      <c r="G94" s="345"/>
      <c r="H94" s="97"/>
      <c r="I94" s="97"/>
      <c r="J94" s="97"/>
      <c r="K94" s="97"/>
      <c r="L94" s="97"/>
      <c r="M94" s="308"/>
      <c r="N94" s="308"/>
      <c r="O94" s="308"/>
      <c r="P94" s="308"/>
      <c r="Q94" s="308"/>
      <c r="R94" s="308"/>
      <c r="S94" s="308"/>
      <c r="T94" s="308"/>
      <c r="U94" s="308"/>
    </row>
    <row r="95" ht="62.25" customHeight="1">
      <c r="A95" s="355" t="s">
        <v>457</v>
      </c>
      <c r="B95" s="259" t="str">
        <f>Résultats!B96</f>
        <v>12.1</v>
      </c>
      <c r="C95" s="260" t="str">
        <f>Résultats!C96</f>
        <v>AA</v>
      </c>
      <c r="D95" s="260" t="str">
        <f>Résultats!E96</f>
        <v/>
      </c>
      <c r="E95" s="341" t="str">
        <f>Résultats!F96</f>
        <v xml:space="preserve">Chaque ensemble de pages dispose-t-il de deux systèmes de navigation différents, au moins (hors cas particuliers) ?</v>
      </c>
      <c r="F95" s="345" t="s">
        <v>10</v>
      </c>
      <c r="G95" s="345"/>
      <c r="H95" s="97"/>
      <c r="I95" s="97"/>
      <c r="J95" s="97"/>
      <c r="K95" s="97"/>
      <c r="L95" s="97"/>
      <c r="M95" s="308"/>
      <c r="N95" s="308"/>
      <c r="O95" s="308"/>
      <c r="P95" s="308"/>
      <c r="Q95" s="308"/>
      <c r="R95" s="308"/>
      <c r="S95" s="308"/>
      <c r="T95" s="308"/>
      <c r="U95" s="308"/>
    </row>
    <row r="96" ht="62.25" customHeight="1">
      <c r="A96" s="36"/>
      <c r="B96" s="259" t="str">
        <f>Résultats!B97</f>
        <v>12.2</v>
      </c>
      <c r="C96" s="260" t="str">
        <f>Résultats!C97</f>
        <v>AA</v>
      </c>
      <c r="D96" s="260" t="str">
        <f>Résultats!E97</f>
        <v/>
      </c>
      <c r="E96" s="341" t="str">
        <f>Résultats!F97</f>
        <v xml:space="preserve">Dans chaque ensemble de pages, le menu et les barres de navigation sont-ils toujours à la même place (hors cas particuliers) ?</v>
      </c>
      <c r="F96" s="345" t="s">
        <v>7</v>
      </c>
      <c r="G96" s="345"/>
      <c r="H96" s="97"/>
      <c r="I96" s="97"/>
      <c r="J96" s="97"/>
      <c r="K96" s="97"/>
      <c r="L96" s="97"/>
      <c r="M96" s="308"/>
      <c r="N96" s="308"/>
      <c r="O96" s="308"/>
      <c r="P96" s="308"/>
      <c r="Q96" s="308"/>
      <c r="R96" s="308"/>
      <c r="S96" s="308"/>
      <c r="T96" s="308"/>
      <c r="U96" s="308"/>
    </row>
    <row r="97" ht="62.25" customHeight="1">
      <c r="A97" s="36"/>
      <c r="B97" s="259" t="str">
        <f>Résultats!B98</f>
        <v>12.3</v>
      </c>
      <c r="C97" s="260" t="str">
        <f>Résultats!C98</f>
        <v>AA</v>
      </c>
      <c r="D97" s="260" t="str">
        <f>Résultats!E98</f>
        <v/>
      </c>
      <c r="E97" s="341" t="str">
        <f>Résultats!F98</f>
        <v xml:space="preserve">La page « plan du site » est-elle pertinente ?</v>
      </c>
      <c r="F97" s="345" t="s">
        <v>10</v>
      </c>
      <c r="G97" s="345"/>
      <c r="H97" s="97"/>
      <c r="I97" s="97"/>
      <c r="J97" s="97"/>
      <c r="K97" s="97"/>
      <c r="L97" s="97"/>
      <c r="M97" s="308"/>
      <c r="N97" s="308"/>
      <c r="O97" s="308"/>
      <c r="P97" s="308"/>
      <c r="Q97" s="308"/>
      <c r="R97" s="308"/>
      <c r="S97" s="308"/>
      <c r="T97" s="308"/>
      <c r="U97" s="308"/>
    </row>
    <row r="98" ht="62.25" customHeight="1">
      <c r="A98" s="36"/>
      <c r="B98" s="259" t="str">
        <f>Résultats!B99</f>
        <v>12.4</v>
      </c>
      <c r="C98" s="260" t="str">
        <f>Résultats!C99</f>
        <v>AA</v>
      </c>
      <c r="D98" s="260" t="str">
        <f>Résultats!E99</f>
        <v/>
      </c>
      <c r="E98" s="341" t="str">
        <f>Résultats!F99</f>
        <v xml:space="preserve">Dans chaque ensemble de pages, la page « plan du site » est-elle atteignable de manière identique ?</v>
      </c>
      <c r="F98" s="345" t="s">
        <v>10</v>
      </c>
      <c r="G98" s="345"/>
      <c r="H98" s="97"/>
      <c r="I98" s="97"/>
      <c r="J98" s="97"/>
      <c r="K98" s="97"/>
      <c r="L98" s="97"/>
      <c r="M98" s="308"/>
      <c r="N98" s="308"/>
      <c r="O98" s="308"/>
      <c r="P98" s="308"/>
      <c r="Q98" s="308"/>
      <c r="R98" s="308"/>
      <c r="S98" s="308"/>
      <c r="T98" s="308"/>
      <c r="U98" s="308"/>
    </row>
    <row r="99" ht="62.25" customHeight="1">
      <c r="A99" s="36"/>
      <c r="B99" s="358" t="str">
        <f>'Résultats'!B100</f>
        <v>12.5</v>
      </c>
      <c r="C99" s="260" t="str">
        <f>'Résultats'!C100</f>
        <v>AA</v>
      </c>
      <c r="D99" s="260" t="str">
        <f>'Résultats'!E100</f>
        <v/>
      </c>
      <c r="E99" s="341" t="str">
        <f>'Résultats'!F100</f>
        <v xml:space="preserve">Dans chaque ensemble de pages, le moteur de recherche est-il atteignable de manière identique ?</v>
      </c>
      <c r="F99" s="345" t="s">
        <v>10</v>
      </c>
      <c r="G99" s="345"/>
      <c r="H99" s="97"/>
      <c r="I99" s="97"/>
      <c r="J99" s="97"/>
      <c r="K99" s="97"/>
      <c r="L99" s="97"/>
      <c r="M99" s="308"/>
      <c r="N99" s="308"/>
      <c r="O99" s="308"/>
      <c r="P99" s="308"/>
      <c r="Q99" s="308"/>
      <c r="R99" s="308"/>
      <c r="S99" s="308"/>
      <c r="T99" s="308"/>
      <c r="U99" s="308"/>
    </row>
    <row r="100">
      <c r="A100" s="36"/>
      <c r="B100" s="358" t="str">
        <f>Résultats!B101</f>
        <v>12.6</v>
      </c>
      <c r="C100" s="260" t="str">
        <f>Résultats!C101</f>
        <v>A</v>
      </c>
      <c r="D100" s="260" t="str">
        <f>Résultats!E101</f>
        <v/>
      </c>
      <c r="E100" s="341" t="str">
        <f>Résultats!F101</f>
        <v xml:space="preserve">Les zones de regroupement de contenus présentes dans plusieurs pages web (zones d’en-tête, de navigation principale, de contenu principal, de pied de page et de moteur de recherche) peuvent-elles être atteintes ou évitées ?</v>
      </c>
      <c r="F100" s="345" t="s">
        <v>7</v>
      </c>
      <c r="G100" s="345"/>
      <c r="H100" s="97"/>
      <c r="I100" s="97"/>
      <c r="J100" s="97"/>
      <c r="K100" s="97"/>
      <c r="L100" s="97"/>
      <c r="M100" s="308"/>
      <c r="N100" s="308"/>
      <c r="O100" s="308"/>
      <c r="P100" s="308"/>
      <c r="Q100" s="308"/>
      <c r="R100" s="308"/>
      <c r="S100" s="308"/>
      <c r="T100" s="308"/>
      <c r="U100" s="308"/>
    </row>
    <row r="101" ht="62.25" customHeight="1">
      <c r="A101" s="36"/>
      <c r="B101" s="358" t="str">
        <f>Résultats!B102</f>
        <v>12.7</v>
      </c>
      <c r="C101" s="260" t="str">
        <f>Résultats!C102</f>
        <v>A</v>
      </c>
      <c r="D101" s="260" t="str">
        <f>Résultats!E102</f>
        <v/>
      </c>
      <c r="E101" s="341" t="str">
        <f>Résultats!F102</f>
        <v xml:space="preserve">Dans chaque page web, un lien d’évitement ou d’accès rapide à la zone de contenu principal est-il présent (hors cas particuliers) ?</v>
      </c>
      <c r="F101" s="345" t="s">
        <v>7</v>
      </c>
      <c r="G101" s="345"/>
      <c r="H101" s="97"/>
      <c r="I101" s="97"/>
      <c r="J101" s="97"/>
      <c r="K101" s="97"/>
      <c r="L101" s="97"/>
      <c r="M101" s="308"/>
      <c r="N101" s="308"/>
      <c r="O101" s="308"/>
      <c r="P101" s="308"/>
      <c r="Q101" s="308"/>
      <c r="R101" s="308"/>
      <c r="S101" s="308"/>
      <c r="T101" s="308"/>
      <c r="U101" s="308"/>
    </row>
    <row r="102" ht="62.25" customHeight="1">
      <c r="A102" s="36"/>
      <c r="B102" s="358" t="str">
        <f>Résultats!B103</f>
        <v>12.8</v>
      </c>
      <c r="C102" s="260" t="str">
        <f>Résultats!C103</f>
        <v>A</v>
      </c>
      <c r="D102" s="260" t="str">
        <f>Résultats!E103</f>
        <v>x</v>
      </c>
      <c r="E102" s="341" t="str">
        <f>Résultats!F103</f>
        <v xml:space="preserve">Dans chaque page web, l’ordre de tabulation est-il cohérent ?</v>
      </c>
      <c r="F102" s="345" t="s">
        <v>7</v>
      </c>
      <c r="G102" s="345"/>
      <c r="H102" s="97"/>
      <c r="I102" s="97"/>
      <c r="J102" s="97"/>
      <c r="K102" s="97"/>
      <c r="L102" s="97"/>
      <c r="M102" s="308"/>
      <c r="N102" s="308"/>
      <c r="O102" s="308"/>
      <c r="P102" s="308"/>
      <c r="Q102" s="308"/>
      <c r="R102" s="308"/>
      <c r="S102" s="308"/>
      <c r="T102" s="308"/>
      <c r="U102" s="308"/>
    </row>
    <row r="103" ht="62.25" customHeight="1">
      <c r="A103" s="36"/>
      <c r="B103" s="358" t="str">
        <f>Résultats!B104</f>
        <v>12.9</v>
      </c>
      <c r="C103" s="260" t="str">
        <f>Résultats!C104</f>
        <v>A</v>
      </c>
      <c r="D103" s="260" t="str">
        <f>Résultats!E104</f>
        <v>x</v>
      </c>
      <c r="E103" s="341" t="str">
        <f>Résultats!F104</f>
        <v xml:space="preserve">Dans chaque page web, la navigation ne doit pas contenir de piège au clavier. Cette règle est-elle respectée ?</v>
      </c>
      <c r="F103" s="345" t="s">
        <v>7</v>
      </c>
      <c r="G103" s="345"/>
      <c r="H103" s="97"/>
      <c r="I103" s="97"/>
      <c r="J103" s="97"/>
      <c r="K103" s="97"/>
      <c r="L103" s="97"/>
      <c r="M103" s="308"/>
      <c r="N103" s="308"/>
      <c r="O103" s="308"/>
      <c r="P103" s="308"/>
      <c r="Q103" s="308"/>
      <c r="R103" s="308"/>
      <c r="S103" s="308"/>
      <c r="T103" s="308"/>
      <c r="U103" s="308"/>
    </row>
    <row r="104" ht="62.25" customHeight="1">
      <c r="A104" s="36"/>
      <c r="B104" s="358" t="str">
        <f>Résultats!B105</f>
        <v>12.10</v>
      </c>
      <c r="C104" s="260" t="str">
        <f>Résultats!C105</f>
        <v>A</v>
      </c>
      <c r="D104" s="260" t="str">
        <f>Résultats!E105</f>
        <v/>
      </c>
      <c r="E104" s="341" t="str">
        <f>Résultats!F105</f>
        <v xml:space="preserve">Dans chaque page web, les raccourcis clavier n’utilisant qu’une seule touche (lettre minuscule ou majuscule, ponctuation, chiffre ou symbole) sont-ils contrôlables par l’utilisateur ?</v>
      </c>
      <c r="F104" s="345" t="s">
        <v>10</v>
      </c>
      <c r="G104" s="345"/>
      <c r="H104" s="97"/>
      <c r="I104" s="97"/>
      <c r="J104" s="97"/>
      <c r="K104" s="97"/>
      <c r="L104" s="97"/>
      <c r="M104" s="308"/>
      <c r="N104" s="308"/>
      <c r="O104" s="308"/>
      <c r="P104" s="308"/>
      <c r="Q104" s="308"/>
      <c r="R104" s="308"/>
      <c r="S104" s="308"/>
      <c r="T104" s="308"/>
      <c r="U104" s="308"/>
    </row>
    <row r="105" ht="62.25" customHeight="1">
      <c r="A105" s="46"/>
      <c r="B105" s="358" t="str">
        <f>Résultats!B106</f>
        <v>12.11</v>
      </c>
      <c r="C105" s="260" t="str">
        <f>Résultats!C106</f>
        <v>A</v>
      </c>
      <c r="D105" s="260" t="str">
        <f>Résultats!E106</f>
        <v/>
      </c>
      <c r="E105" s="341" t="str">
        <f>Résultats!F106</f>
        <v xml:space="preserve">Dans chaque page web, les contenus additionnels apparaissant au survol, à la prise de focus ou à l’activation d’un composant d’interface sont-ils si nécessaire atteignables au clavier ?</v>
      </c>
      <c r="F105" s="345" t="s">
        <v>7</v>
      </c>
      <c r="G105" s="345"/>
      <c r="H105" s="97"/>
      <c r="I105" s="97"/>
      <c r="J105" s="97"/>
      <c r="K105" s="97"/>
      <c r="L105" s="97"/>
      <c r="M105" s="308"/>
      <c r="N105" s="308"/>
      <c r="O105" s="308"/>
      <c r="P105" s="308"/>
      <c r="Q105" s="308"/>
      <c r="R105" s="308"/>
      <c r="S105" s="308"/>
      <c r="T105" s="308"/>
      <c r="U105" s="308"/>
    </row>
    <row r="106" ht="62.25" customHeight="1">
      <c r="A106" s="355" t="s">
        <v>458</v>
      </c>
      <c r="B106" s="358" t="str">
        <f>Résultats!B107</f>
        <v>13.1</v>
      </c>
      <c r="C106" s="260" t="str">
        <f>Résultats!C107</f>
        <v>A</v>
      </c>
      <c r="D106" s="260" t="str">
        <f>Résultats!E107</f>
        <v/>
      </c>
      <c r="E106" s="341" t="str">
        <f>Résultats!F107</f>
        <v xml:space="preserve">Pour chaque page web, l’utilisateur a-t-il le contrôle de chaque limite de temps modifiant le contenu (hors cas particuliers) ?</v>
      </c>
      <c r="F106" s="345" t="s">
        <v>10</v>
      </c>
      <c r="G106" s="345"/>
      <c r="H106" s="97"/>
      <c r="I106" s="97"/>
      <c r="J106" s="97"/>
      <c r="K106" s="97"/>
      <c r="L106" s="97"/>
      <c r="M106" s="308"/>
      <c r="N106" s="308"/>
      <c r="O106" s="308"/>
      <c r="P106" s="308"/>
      <c r="Q106" s="308"/>
      <c r="R106" s="308"/>
      <c r="S106" s="308"/>
      <c r="T106" s="308"/>
      <c r="U106" s="308"/>
    </row>
    <row r="107" ht="62.25" customHeight="1">
      <c r="A107" s="36"/>
      <c r="B107" s="358" t="str">
        <f>Résultats!B108</f>
        <v>13.2</v>
      </c>
      <c r="C107" s="260" t="str">
        <f>Résultats!C108</f>
        <v>A</v>
      </c>
      <c r="D107" s="260" t="str">
        <f>Résultats!E108</f>
        <v/>
      </c>
      <c r="E107" s="341" t="str">
        <f>Résultats!F108</f>
        <v xml:space="preserve">Dans chaque page web, l’ouverture d’une nouvelle fenêtre ne doit pas être déclenchée sans action de l’utilisateur. Cette règle est-elle respectée ?</v>
      </c>
      <c r="F107" s="345" t="s">
        <v>7</v>
      </c>
      <c r="G107" s="345"/>
      <c r="H107" s="97"/>
      <c r="I107" s="97"/>
      <c r="J107" s="97"/>
      <c r="K107" s="97"/>
      <c r="L107" s="97"/>
      <c r="M107" s="308"/>
      <c r="N107" s="308"/>
      <c r="O107" s="308"/>
      <c r="P107" s="308"/>
      <c r="Q107" s="308"/>
      <c r="R107" s="308"/>
      <c r="S107" s="308"/>
      <c r="T107" s="308"/>
      <c r="U107" s="308"/>
    </row>
    <row r="108" ht="62.25" customHeight="1">
      <c r="A108" s="36"/>
      <c r="B108" s="358" t="str">
        <f>Résultats!B109</f>
        <v>13.3</v>
      </c>
      <c r="C108" s="260" t="str">
        <f>Résultats!C109</f>
        <v>A</v>
      </c>
      <c r="D108" s="260" t="str">
        <f>Résultats!E109</f>
        <v/>
      </c>
      <c r="E108" s="341" t="str">
        <f>Résultats!F109</f>
        <v xml:space="preserve">Dans chaque page web, chaque document bureautique en téléchargement possède-t-il, si nécessaire, une version accessible (hors cas particuliers) ?</v>
      </c>
      <c r="F108" s="345" t="s">
        <v>10</v>
      </c>
      <c r="G108" s="345"/>
      <c r="H108" s="97"/>
      <c r="I108" s="97"/>
      <c r="J108" s="97"/>
      <c r="K108" s="97"/>
      <c r="L108" s="97"/>
      <c r="M108" s="308"/>
      <c r="N108" s="308"/>
      <c r="O108" s="308"/>
      <c r="P108" s="308"/>
      <c r="Q108" s="308"/>
      <c r="R108" s="308"/>
      <c r="S108" s="308"/>
      <c r="T108" s="308"/>
      <c r="U108" s="308"/>
    </row>
    <row r="109" ht="62.25" customHeight="1">
      <c r="A109" s="36"/>
      <c r="B109" s="358" t="str">
        <f>Résultats!B110</f>
        <v>13.4</v>
      </c>
      <c r="C109" s="260" t="str">
        <f>Résultats!C110</f>
        <v>A</v>
      </c>
      <c r="D109" s="260" t="str">
        <f>Résultats!E110</f>
        <v/>
      </c>
      <c r="E109" s="341" t="str">
        <f>Résultats!F110</f>
        <v xml:space="preserve">Pour chaque document bureautique ayant une version accessible, cette version offre-t-elle la même information ?</v>
      </c>
      <c r="F109" s="345" t="s">
        <v>10</v>
      </c>
      <c r="G109" s="345"/>
      <c r="H109" s="97"/>
      <c r="I109" s="97"/>
      <c r="J109" s="97"/>
      <c r="K109" s="97"/>
      <c r="L109" s="97"/>
      <c r="M109" s="308"/>
      <c r="N109" s="308"/>
      <c r="O109" s="308"/>
      <c r="P109" s="308"/>
      <c r="Q109" s="308"/>
      <c r="R109" s="308"/>
      <c r="S109" s="308"/>
      <c r="T109" s="308"/>
      <c r="U109" s="308"/>
    </row>
    <row r="110" ht="62.25" customHeight="1">
      <c r="A110" s="36"/>
      <c r="B110" s="358" t="str">
        <f>Résultats!B111</f>
        <v>13.5</v>
      </c>
      <c r="C110" s="260" t="str">
        <f>Résultats!C111</f>
        <v>A</v>
      </c>
      <c r="D110" s="260" t="str">
        <f>Résultats!E111</f>
        <v/>
      </c>
      <c r="E110" s="341" t="str">
        <f>Résultats!F111</f>
        <v xml:space="preserve">Dans chaque page web, chaque contenu cryptique (art ASCII, émoticône, syntaxe cryptique) a-t-il une alternative ?</v>
      </c>
      <c r="F110" s="345" t="s">
        <v>10</v>
      </c>
      <c r="G110" s="345"/>
      <c r="H110" s="97"/>
      <c r="I110" s="97"/>
      <c r="J110" s="97"/>
      <c r="K110" s="97"/>
      <c r="L110" s="97"/>
      <c r="M110" s="308"/>
      <c r="N110" s="308"/>
      <c r="O110" s="308"/>
      <c r="P110" s="308"/>
      <c r="Q110" s="308"/>
      <c r="R110" s="308"/>
      <c r="S110" s="308"/>
      <c r="T110" s="308"/>
      <c r="U110" s="308"/>
    </row>
    <row r="111" ht="62.25" customHeight="1">
      <c r="A111" s="36"/>
      <c r="B111" s="358" t="str">
        <f>Résultats!B112</f>
        <v>13.6</v>
      </c>
      <c r="C111" s="260" t="str">
        <f>Résultats!C112</f>
        <v>A</v>
      </c>
      <c r="D111" s="260" t="str">
        <f>Résultats!E112</f>
        <v/>
      </c>
      <c r="E111" s="341" t="str">
        <f>Résultats!F112</f>
        <v xml:space="preserve">Dans chaque page web, pour chaque contenu cryptique (art ASCII, émoticône, syntaxe cryptique) ayant une alternative, cette alternative est-elle pertinente ?</v>
      </c>
      <c r="F111" s="345" t="s">
        <v>10</v>
      </c>
      <c r="G111" s="345"/>
      <c r="H111" s="97"/>
      <c r="I111" s="97"/>
      <c r="J111" s="97"/>
      <c r="K111" s="97"/>
      <c r="L111" s="97"/>
      <c r="M111" s="308"/>
      <c r="N111" s="308"/>
      <c r="O111" s="308"/>
      <c r="P111" s="308"/>
      <c r="Q111" s="308"/>
      <c r="R111" s="308"/>
      <c r="S111" s="308"/>
      <c r="T111" s="308"/>
      <c r="U111" s="308"/>
    </row>
    <row r="112" ht="62.25" customHeight="1">
      <c r="A112" s="36"/>
      <c r="B112" s="358" t="str">
        <f>Résultats!B113</f>
        <v>13.7</v>
      </c>
      <c r="C112" s="260" t="str">
        <f>Résultats!C113</f>
        <v>A</v>
      </c>
      <c r="D112" s="260" t="str">
        <f>Résultats!E113</f>
        <v/>
      </c>
      <c r="E112" s="341" t="str">
        <f>Résultats!F113</f>
        <v xml:space="preserve">Dans chaque page web, les changements brusques de luminosité ou les effets de flash sont-ils correctement utilisés ?</v>
      </c>
      <c r="F112" s="345" t="s">
        <v>10</v>
      </c>
      <c r="G112" s="345"/>
      <c r="H112" s="97"/>
      <c r="I112" s="97"/>
      <c r="J112" s="97"/>
      <c r="K112" s="97"/>
      <c r="L112" s="97"/>
      <c r="M112" s="308"/>
      <c r="N112" s="308"/>
      <c r="O112" s="308"/>
      <c r="P112" s="308"/>
      <c r="Q112" s="308"/>
      <c r="R112" s="308"/>
      <c r="S112" s="308"/>
      <c r="T112" s="308"/>
      <c r="U112" s="308"/>
    </row>
    <row r="113" ht="62.25" customHeight="1">
      <c r="A113" s="36"/>
      <c r="B113" s="358" t="str">
        <f>Résultats!B114</f>
        <v>13.8</v>
      </c>
      <c r="C113" s="260" t="str">
        <f>Résultats!C114</f>
        <v>A</v>
      </c>
      <c r="D113" s="260" t="str">
        <f>Résultats!E114</f>
        <v/>
      </c>
      <c r="E113" s="341" t="str">
        <f>Résultats!F114</f>
        <v xml:space="preserve">Dans chaque page web, chaque contenu en mouvement ou clignotant est-il contrôlable par l’utilisateur ?</v>
      </c>
      <c r="F113" s="345" t="s">
        <v>10</v>
      </c>
      <c r="G113" s="345"/>
      <c r="H113" s="97"/>
      <c r="I113" s="97"/>
      <c r="J113" s="97"/>
      <c r="K113" s="97"/>
      <c r="L113" s="97"/>
      <c r="M113" s="308"/>
      <c r="N113" s="308"/>
      <c r="O113" s="308"/>
      <c r="P113" s="308"/>
      <c r="Q113" s="308"/>
      <c r="R113" s="308"/>
      <c r="S113" s="308"/>
      <c r="T113" s="308"/>
      <c r="U113" s="308"/>
    </row>
    <row r="114" ht="62.25" customHeight="1">
      <c r="A114" s="36"/>
      <c r="B114" s="358" t="str">
        <f>Résultats!B115</f>
        <v>13.9</v>
      </c>
      <c r="C114" s="260" t="str">
        <f>Résultats!C115</f>
        <v>AA</v>
      </c>
      <c r="D114" s="260" t="str">
        <f>Résultats!E115</f>
        <v/>
      </c>
      <c r="E114" s="341" t="str">
        <f>Résultats!F115</f>
        <v xml:space="preserve">Dans chaque page web, le contenu proposé est-il consultable quelle que soit l’orientation de l’écran (portrait ou paysage) (hors cas particuliers) ?</v>
      </c>
      <c r="F114" s="345" t="s">
        <v>7</v>
      </c>
      <c r="G114" s="345"/>
      <c r="H114" s="97"/>
      <c r="I114" s="97"/>
      <c r="J114" s="97"/>
      <c r="K114" s="97"/>
      <c r="L114" s="97"/>
      <c r="M114" s="308"/>
      <c r="N114" s="308"/>
      <c r="O114" s="308"/>
      <c r="P114" s="308"/>
      <c r="Q114" s="308"/>
      <c r="R114" s="308"/>
      <c r="S114" s="308"/>
      <c r="T114" s="308"/>
      <c r="U114" s="308"/>
    </row>
    <row r="115" ht="62.25" customHeight="1">
      <c r="A115" s="36"/>
      <c r="B115" s="358" t="str">
        <f>Résultats!B116</f>
        <v>13.10</v>
      </c>
      <c r="C115" s="260" t="str">
        <f>Résultats!C116</f>
        <v>A</v>
      </c>
      <c r="D115" s="260" t="str">
        <f>Résultats!E116</f>
        <v/>
      </c>
      <c r="E115" s="341" t="str">
        <f>Résultats!F116</f>
        <v xml:space="preserve">Dans chaque page web, les fonctionnalités utilisables ou disponibles au moyen d’un geste complexe peuvent-elles être également disponibles au moyen d’un geste simple (hors cas particuliers) ?</v>
      </c>
      <c r="F115" s="345" t="s">
        <v>10</v>
      </c>
      <c r="G115" s="345"/>
      <c r="H115" s="97"/>
      <c r="I115" s="97"/>
      <c r="J115" s="97"/>
      <c r="K115" s="97"/>
      <c r="L115" s="97"/>
      <c r="M115" s="78"/>
      <c r="N115" s="78"/>
      <c r="O115" s="78"/>
      <c r="P115" s="78"/>
      <c r="Q115" s="78"/>
      <c r="R115" s="78"/>
      <c r="S115" s="78"/>
      <c r="T115" s="78"/>
      <c r="U115" s="78"/>
    </row>
    <row r="116" ht="59.25" customHeight="1">
      <c r="A116" s="36"/>
      <c r="B116" s="358" t="str">
        <f>Résultats!B117</f>
        <v>13.11</v>
      </c>
      <c r="C116" s="260" t="str">
        <f>Résultats!C117</f>
        <v>A</v>
      </c>
      <c r="D116" s="260" t="str">
        <f>Résultats!E117</f>
        <v/>
      </c>
      <c r="E116" s="341" t="str">
        <f>Résultats!F117</f>
        <v xml:space="preserve">Dans chaque page web, les actions déclenchées au moyen d’un dispositif de pointage sur un point unique de l’écran peuvent-elles faire l’objet d’une annulation (hors cas particuliers) ?</v>
      </c>
      <c r="F116" s="345" t="s">
        <v>10</v>
      </c>
      <c r="G116" s="345"/>
      <c r="H116" s="97"/>
      <c r="I116" s="97"/>
      <c r="J116" s="97"/>
      <c r="K116" s="97"/>
      <c r="L116" s="97"/>
      <c r="M116" s="308"/>
      <c r="N116" s="308"/>
      <c r="O116" s="308"/>
      <c r="P116" s="308"/>
      <c r="Q116" s="308"/>
      <c r="R116" s="308"/>
      <c r="S116" s="308"/>
      <c r="T116" s="308"/>
      <c r="U116" s="308"/>
    </row>
    <row r="117">
      <c r="A117" s="46"/>
      <c r="B117" s="358" t="str">
        <f>Résultats!B118</f>
        <v>13.12</v>
      </c>
      <c r="C117" s="260" t="str">
        <f>Résultats!C118</f>
        <v>A</v>
      </c>
      <c r="D117" s="260" t="str">
        <f>Résultats!E118</f>
        <v/>
      </c>
      <c r="E117" s="341" t="str">
        <f>Résultats!F118</f>
        <v xml:space="preserve">Dans chaque page web, les fonctionnalités qui impliquent un mouvement de l’appareil ou vers l’appareil peuvent-elles être satisfaites de manière alternative (hors cas particuliers) ?</v>
      </c>
      <c r="F117" s="345" t="s">
        <v>10</v>
      </c>
      <c r="G117" s="345"/>
      <c r="H117" s="97"/>
      <c r="I117" s="97"/>
      <c r="J117" s="97"/>
      <c r="K117" s="97"/>
      <c r="L117" s="97"/>
      <c r="M117" s="308"/>
      <c r="N117" s="308"/>
      <c r="O117" s="308"/>
      <c r="P117" s="308"/>
      <c r="Q117" s="308"/>
      <c r="R117" s="308"/>
      <c r="S117" s="308"/>
      <c r="T117" s="308"/>
      <c r="U117" s="308"/>
    </row>
  </sheetData>
  <autoFilter ref="$B$11:$L$117"/>
  <mergeCells count="23">
    <mergeCell ref="C3:F3"/>
    <mergeCell ref="B4:B10"/>
    <mergeCell ref="C4:C10"/>
    <mergeCell ref="D4:D10"/>
    <mergeCell ref="G4:G10"/>
    <mergeCell ref="H4:H10"/>
    <mergeCell ref="I4:I10"/>
    <mergeCell ref="J4:J10"/>
    <mergeCell ref="K4:K10"/>
    <mergeCell ref="L4:L10"/>
    <mergeCell ref="A12:A20"/>
    <mergeCell ref="A21:A22"/>
    <mergeCell ref="A23:A25"/>
    <mergeCell ref="A26:A38"/>
    <mergeCell ref="A39:A46"/>
    <mergeCell ref="A47:A48"/>
    <mergeCell ref="A49:A53"/>
    <mergeCell ref="A54:A63"/>
    <mergeCell ref="A64:A67"/>
    <mergeCell ref="A68:A81"/>
    <mergeCell ref="A82:A94"/>
    <mergeCell ref="A95:A105"/>
    <mergeCell ref="A106:A117"/>
  </mergeCells>
  <dataValidations count="2" disablePrompts="0">
    <dataValidation sqref="H12:H117" type="list" allowBlank="1" errorStyle="stop" imeMode="noControl" operator="between" showDropDown="0" showErrorMessage="0" showInputMessage="0">
      <formula1>'Paramètres'!$A$2:$A$5</formula1>
    </dataValidation>
    <dataValidation sqref="I12:I117" type="list" allowBlank="1" errorStyle="stop" imeMode="noControl" operator="between" showDropDown="0" showErrorMessage="0" showInputMessage="0">
      <formula1>'Paramètres'!$D$2:$D$5</formula1>
    </dataValidation>
  </dataValidations>
  <hyperlinks>
    <hyperlink r:id="rId1" ref="L54"/>
    <hyperlink r:id="rId1" ref="L55"/>
  </hyperlinks>
  <printOptions headings="0" gridLines="0"/>
  <pageMargins left="0.69999999999999996" right="0.69999999999999996" top="0.75" bottom="0.75" header="0" footer="0"/>
  <pageSetup paperSize="9" scale="100" fitToWidth="1" fitToHeight="1" pageOrder="downThenOver" orientation="landscape" usePrinterDefaults="1" blackAndWhite="0" draft="0" cellComments="none" useFirstPageNumber="0" errors="displayed" horizontalDpi="600" verticalDpi="600" copies="1"/>
  <headerFooter/>
  <extLst>
    <ext xmlns:x14="http://schemas.microsoft.com/office/spreadsheetml/2009/9/main" uri="{78C0D931-6437-407d-A8EE-F0AAD7539E65}">
      <x14:conditionalFormattings>
        <x14:conditionalFormatting xmlns:xm="http://schemas.microsoft.com/office/excel/2006/main">
          <x14:cfRule type="cellIs" priority="11" operator="equal" id="{000800ED-0038-423D-961E-005000ED0099}">
            <xm:f>"na"</xm:f>
            <x14:dxf>
              <font/>
              <fill>
                <patternFill patternType="solid">
                  <fgColor rgb="FFFCE8B2"/>
                  <bgColor rgb="FFFCE8B2"/>
                </patternFill>
              </fill>
              <border>
                <left style="none"/>
                <right style="none"/>
                <top style="none"/>
                <bottom style="none"/>
                <diagonal style="none"/>
              </border>
            </x14:dxf>
          </x14:cfRule>
          <xm:sqref>F1:F2 C2 F4:F117</xm:sqref>
        </x14:conditionalFormatting>
        <x14:conditionalFormatting xmlns:xm="http://schemas.microsoft.com/office/excel/2006/main">
          <x14:cfRule type="cellIs" priority="10" operator="equal" id="{00270060-0067-4FAC-B76F-005F001F00C0}">
            <xm:f>"nt"</xm:f>
            <x14:dxf>
              <font>
                <color indexed="65"/>
              </font>
              <fill>
                <patternFill patternType="solid">
                  <fgColor rgb="FF757575"/>
                  <bgColor rgb="FF757575"/>
                </patternFill>
              </fill>
              <border>
                <left style="none"/>
                <right style="none"/>
                <top style="none"/>
                <bottom style="none"/>
                <diagonal style="none"/>
              </border>
            </x14:dxf>
          </x14:cfRule>
          <xm:sqref>F11:F117</xm:sqref>
        </x14:conditionalFormatting>
        <x14:conditionalFormatting xmlns:xm="http://schemas.microsoft.com/office/excel/2006/main">
          <x14:cfRule type="cellIs" priority="9" operator="equal" id="{008D00A8-0096-48C8-A23F-005A00F300D2}">
            <xm:f>"nc"</xm:f>
            <x14:dxf>
              <font/>
              <fill>
                <patternFill patternType="solid">
                  <fgColor rgb="FFF4C7C3"/>
                  <bgColor rgb="FFF4C7C3"/>
                </patternFill>
              </fill>
              <border>
                <left style="none"/>
                <right style="none"/>
                <top style="none"/>
                <bottom style="none"/>
                <diagonal style="none"/>
              </border>
            </x14:dxf>
          </x14:cfRule>
          <xm:sqref>F11:F117</xm:sqref>
        </x14:conditionalFormatting>
        <x14:conditionalFormatting xmlns:xm="http://schemas.microsoft.com/office/excel/2006/main">
          <x14:cfRule type="cellIs" priority="8" operator="equal" id="{00CF005D-006A-4D35-AD91-004900D600AF}">
            <xm:f>"c"</xm:f>
            <x14:dxf>
              <font/>
              <fill>
                <patternFill patternType="solid">
                  <fgColor rgb="FFB7E1CD"/>
                  <bgColor rgb="FFB7E1CD"/>
                </patternFill>
              </fill>
              <border>
                <left style="none"/>
                <right style="none"/>
                <top style="none"/>
                <bottom style="none"/>
                <diagonal style="none"/>
              </border>
            </x14:dxf>
          </x14:cfRule>
          <xm:sqref>F11:F117</xm:sqref>
        </x14:conditionalFormatting>
        <x14:conditionalFormatting xmlns:xm="http://schemas.microsoft.com/office/excel/2006/main">
          <x14:cfRule type="cellIs" priority="7" operator="equal" id="{00A5009D-006E-49E5-8376-008100AD0058}">
            <xm:f>"NT"</xm:f>
            <x14:dxf>
              <font/>
              <fill>
                <patternFill patternType="solid">
                  <fgColor indexed="65"/>
                  <bgColor indexed="65"/>
                </patternFill>
              </fill>
              <border>
                <left style="none"/>
                <right style="none"/>
                <top style="none"/>
                <bottom style="none"/>
                <diagonal style="none"/>
              </border>
            </x14:dxf>
          </x14:cfRule>
          <xm:sqref>O4:R4</xm:sqref>
        </x14:conditionalFormatting>
        <x14:conditionalFormatting xmlns:xm="http://schemas.microsoft.com/office/excel/2006/main">
          <x14:cfRule type="cellIs" priority="6" operator="equal" id="{00360061-00FE-4A63-8995-009E00FC008E}">
            <xm:f>"NA"</xm:f>
            <x14:dxf>
              <font/>
              <fill>
                <patternFill patternType="solid">
                  <fgColor rgb="FFFCE8B2"/>
                  <bgColor rgb="FFFCE8B2"/>
                </patternFill>
              </fill>
              <border>
                <left style="none"/>
                <right style="none"/>
                <top style="none"/>
                <bottom style="none"/>
                <diagonal style="none"/>
              </border>
            </x14:dxf>
          </x14:cfRule>
          <xm:sqref>O4:R4</xm:sqref>
        </x14:conditionalFormatting>
        <x14:conditionalFormatting xmlns:xm="http://schemas.microsoft.com/office/excel/2006/main">
          <x14:cfRule type="cellIs" priority="5" operator="equal" id="{00010047-00F5-4E52-ACC6-004D00BC00F1}">
            <xm:f>"NC"</xm:f>
            <x14:dxf>
              <font/>
              <fill>
                <patternFill patternType="solid">
                  <fgColor rgb="FFF4C7C3"/>
                  <bgColor rgb="FFF4C7C3"/>
                </patternFill>
              </fill>
              <border>
                <left style="none"/>
                <right style="none"/>
                <top style="none"/>
                <bottom style="none"/>
                <diagonal style="none"/>
              </border>
            </x14:dxf>
          </x14:cfRule>
          <xm:sqref>O4:R4</xm:sqref>
        </x14:conditionalFormatting>
        <x14:conditionalFormatting xmlns:xm="http://schemas.microsoft.com/office/excel/2006/main">
          <x14:cfRule type="cellIs" priority="4" operator="equal" id="{005300D0-004D-47FB-BB9B-00F0009000CB}">
            <xm:f>"C"</xm:f>
            <x14:dxf>
              <font/>
              <fill>
                <patternFill patternType="solid">
                  <fgColor rgb="FFB7E1CD"/>
                  <bgColor rgb="FFB7E1CD"/>
                </patternFill>
              </fill>
              <border>
                <left style="none"/>
                <right style="none"/>
                <top style="none"/>
                <bottom style="none"/>
                <diagonal style="none"/>
              </border>
            </x14:dxf>
          </x14:cfRule>
          <xm:sqref>O4:R4</xm:sqref>
        </x14:conditionalFormatting>
        <x14:conditionalFormatting xmlns:xm="http://schemas.microsoft.com/office/excel/2006/main">
          <x14:cfRule type="cellIs" priority="3" operator="equal" id="{004E0086-0086-4DC0-902C-00E8005100FB}">
            <xm:f>"d"</xm:f>
            <x14:dxf>
              <font/>
              <fill>
                <patternFill patternType="solid">
                  <fgColor rgb="FFFFD966"/>
                  <bgColor rgb="FFFFD966"/>
                </patternFill>
              </fill>
              <border>
                <left style="none"/>
                <right style="none"/>
                <top style="none"/>
                <bottom style="none"/>
                <diagonal style="none"/>
              </border>
            </x14:dxf>
          </x14:cfRule>
          <xm:sqref>G12:G117</xm:sqref>
        </x14:conditionalFormatting>
        <x14:conditionalFormatting xmlns:xm="http://schemas.microsoft.com/office/excel/2006/main">
          <x14:cfRule type="cellIs" priority="2" operator="equal" id="{0014001C-00EA-4523-AC68-008800240082}">
            <xm:f>"NT"</xm:f>
            <x14:dxf>
              <font>
                <color indexed="65"/>
              </font>
              <fill>
                <patternFill patternType="solid">
                  <fgColor rgb="FF757575"/>
                  <bgColor rgb="FF757575"/>
                </patternFill>
              </fill>
              <border>
                <left style="none"/>
                <right style="none"/>
                <top style="none"/>
                <bottom style="none"/>
                <diagonal style="none"/>
              </border>
            </x14:dxf>
          </x14:cfRule>
          <xm:sqref>O4:R4</xm:sqref>
        </x14:conditionalFormatting>
        <x14:conditionalFormatting xmlns:xm="http://schemas.microsoft.com/office/excel/2006/main">
          <x14:cfRule type="cellIs" priority="1" operator="equal" id="{002900F9-0015-455E-B88C-00CE006900A6}">
            <xm:f>"x"</xm:f>
            <x14:dxf>
              <font>
                <color theme="0"/>
              </font>
              <fill>
                <patternFill patternType="solid">
                  <fgColor rgb="FF007891"/>
                  <bgColor rgb="FF007891"/>
                </patternFill>
              </fill>
              <border>
                <left style="none"/>
                <right style="none"/>
                <top style="none"/>
                <bottom style="none"/>
                <diagonal style="none"/>
              </border>
            </x14:dxf>
          </x14:cfRule>
          <xm:sqref>D12:D117</xm:sqref>
        </x14:conditionalFormatting>
      </x14:conditionalFormattings>
    </ext>
    <ext xmlns:x14="http://schemas.microsoft.com/office/spreadsheetml/2009/9/main" uri="{CCE6A557-97BC-4b89-ADB6-D9C93CAAB3DF}">
      <x14:dataValidations xmlns:xm="http://schemas.microsoft.com/office/excel/2006/main" count="3" disablePrompts="0">
        <x14:dataValidation xr:uid="{003200F3-00FA-4837-9A47-002A00EA00A5}" type="list" allowBlank="1" errorStyle="stop" imeMode="noControl" operator="between" showDropDown="0" showErrorMessage="1" showInputMessage="0">
          <x14:formula1>
            <xm:f>"nt,na,c"</xm:f>
          </x14:formula1>
          <xm:sqref>F54:F55</xm:sqref>
        </x14:dataValidation>
        <x14:dataValidation xr:uid="{00E4005A-0099-4D62-A158-001300DC004C}" type="list" allowBlank="1" errorStyle="stop" imeMode="noControl" operator="between" showDropDown="0" showErrorMessage="1" showInputMessage="0">
          <x14:formula1>
            <xm:f>"nt,na,c,nc"</xm:f>
          </x14:formula1>
          <xm:sqref>F12:F53 F56:F117</xm:sqref>
        </x14:dataValidation>
        <x14:dataValidation xr:uid="{007200F5-00E6-4FCC-AA08-00CA00E200BD}" type="list" allowBlank="1" errorStyle="stop" imeMode="noControl" operator="between" showDropDown="0" showErrorMessage="0" showInputMessage="0">
          <x14:formula1>
            <xm:f>"d"</xm:f>
          </x14:formula1>
          <xm:sqref>G12:G117</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666666"/>
    <outlinePr applyStyles="0" summaryBelow="0" summaryRight="0" showOutlineSymbols="1"/>
    <pageSetUpPr autoPageBreaks="1" fitToPage="0"/>
  </sheetPr>
  <sheetViews>
    <sheetView showGridLines="0" zoomScale="100" workbookViewId="0">
      <pane xSplit="6" ySplit="11" topLeftCell="G12" activePane="bottomRight" state="frozen"/>
      <selection activeCell="G12" activeCellId="0" sqref="G12"/>
    </sheetView>
  </sheetViews>
  <sheetFormatPr defaultColWidth="14.43" defaultRowHeight="15" customHeight="1"/>
  <cols>
    <col customWidth="1" min="1" max="1" width="9"/>
    <col customWidth="1" min="2" max="2" width="7.29"/>
    <col customWidth="1" min="3" max="3" width="4"/>
    <col customWidth="1" min="4" max="4" width="3.4300000000000002"/>
    <col customWidth="1" min="5" max="5" width="50.859999999999999"/>
    <col customWidth="1" min="6" max="6" width="10.710000000000001"/>
    <col customWidth="1" min="7" max="7" width="6"/>
    <col customWidth="1" min="8" max="8" width="9"/>
    <col customWidth="1" min="9" max="9" width="14.859999999999999"/>
    <col customWidth="1" min="10" max="10" width="43.57"/>
    <col customWidth="1" min="11" max="11" width="40.859999999999999"/>
    <col customWidth="1" min="12" max="12" width="46.289999999999999"/>
    <col customWidth="1" min="13" max="13" width="4"/>
    <col customWidth="1" min="14" max="14" width="19"/>
    <col customWidth="1" min="15" max="17" width="4.1399999999999997"/>
    <col customWidth="1" min="18" max="18" width="5.1399999999999997"/>
    <col customWidth="1" min="19" max="19" width="16.43"/>
    <col customWidth="1" min="20" max="20" width="15.43"/>
    <col customWidth="1" min="21" max="21" width="16.57"/>
  </cols>
  <sheetData>
    <row r="1" ht="0.75" customHeight="1">
      <c r="A1" s="310"/>
      <c r="B1" s="308"/>
      <c r="C1" s="308"/>
      <c r="D1" s="308"/>
      <c r="E1" s="308"/>
      <c r="F1" s="308"/>
      <c r="G1" s="308"/>
      <c r="H1" s="308"/>
      <c r="I1" s="308"/>
      <c r="J1" s="308"/>
      <c r="K1" s="308"/>
      <c r="L1" s="308"/>
      <c r="M1" s="308"/>
      <c r="N1" s="308"/>
      <c r="O1" s="308"/>
      <c r="P1" s="308"/>
      <c r="Q1" s="308"/>
      <c r="R1" s="308"/>
      <c r="S1" s="308"/>
      <c r="T1" s="308"/>
      <c r="U1" s="308"/>
    </row>
    <row r="2" ht="16.5" customHeight="1">
      <c r="A2" s="310"/>
      <c r="B2" s="311" t="str">
        <f>F4</f>
        <v>#NAME?</v>
      </c>
      <c r="C2" s="312" t="str">
        <f>Echantillon!C20</f>
        <v xml:space="preserve">Page editorial type</v>
      </c>
      <c r="D2" s="313"/>
      <c r="E2" s="313"/>
      <c r="F2" s="314"/>
      <c r="G2" s="315"/>
      <c r="H2" s="315"/>
      <c r="I2" s="315"/>
      <c r="J2" s="315"/>
      <c r="K2" s="316"/>
      <c r="L2" s="316"/>
      <c r="M2" s="317"/>
      <c r="N2" s="317"/>
      <c r="O2" s="308"/>
      <c r="P2" s="308"/>
      <c r="Q2" s="308"/>
      <c r="R2" s="308"/>
      <c r="S2" s="308"/>
      <c r="T2" s="308"/>
      <c r="U2" s="308"/>
    </row>
    <row r="3" ht="18.75" customHeight="1">
      <c r="A3" s="310"/>
      <c r="B3" s="311" t="s">
        <v>481</v>
      </c>
      <c r="C3" s="318" t="str">
        <f>Echantillon!D20</f>
        <v>https://portail-larochelle.test.entrouvert.org/a-propos/page-editoriale-type/</v>
      </c>
      <c r="G3" s="315"/>
      <c r="H3" s="315"/>
      <c r="I3" s="315"/>
      <c r="J3" s="315"/>
      <c r="K3" s="315"/>
      <c r="L3" s="315"/>
      <c r="M3" s="308"/>
      <c r="N3" s="308"/>
      <c r="O3" s="308"/>
      <c r="P3" s="308"/>
      <c r="Q3" s="308"/>
      <c r="R3" s="308"/>
      <c r="S3" s="308"/>
      <c r="T3" s="308"/>
      <c r="U3" s="308"/>
    </row>
    <row r="4" ht="13.5" customHeight="1">
      <c r="A4" s="310"/>
      <c r="B4" s="319" t="s">
        <v>141</v>
      </c>
      <c r="C4" s="320" t="s">
        <v>482</v>
      </c>
      <c r="D4" s="320" t="s">
        <v>144</v>
      </c>
      <c r="E4" s="321" t="s">
        <v>145</v>
      </c>
      <c r="F4" s="321" t="str">
        <f>sheetName()</f>
        <v>#NAME?</v>
      </c>
      <c r="G4" s="320" t="s">
        <v>483</v>
      </c>
      <c r="H4" s="319" t="s">
        <v>82</v>
      </c>
      <c r="I4" s="319" t="s">
        <v>80</v>
      </c>
      <c r="J4" s="319" t="s">
        <v>484</v>
      </c>
      <c r="K4" s="319" t="s">
        <v>485</v>
      </c>
      <c r="L4" s="319" t="s">
        <v>146</v>
      </c>
      <c r="M4" s="322"/>
      <c r="N4" s="323"/>
      <c r="O4" s="324" t="s">
        <v>434</v>
      </c>
      <c r="P4" s="325" t="s">
        <v>435</v>
      </c>
      <c r="Q4" s="325" t="s">
        <v>441</v>
      </c>
      <c r="R4" s="326" t="s">
        <v>437</v>
      </c>
      <c r="S4" s="327" t="s">
        <v>486</v>
      </c>
      <c r="T4" s="328" t="s">
        <v>487</v>
      </c>
      <c r="U4" s="329" t="s">
        <v>154</v>
      </c>
    </row>
    <row r="5" ht="13.5" customHeight="1">
      <c r="A5" s="310"/>
      <c r="B5" s="36"/>
      <c r="C5" s="36"/>
      <c r="D5" s="36"/>
      <c r="E5" s="321" t="s">
        <v>147</v>
      </c>
      <c r="F5" s="321">
        <f>COUNTIF($F$12:$F$117,"c")</f>
        <v>33</v>
      </c>
      <c r="G5" s="36"/>
      <c r="H5" s="36"/>
      <c r="I5" s="36"/>
      <c r="J5" s="36"/>
      <c r="K5" s="36"/>
      <c r="L5" s="36"/>
      <c r="M5" s="308"/>
      <c r="N5" s="330" t="s">
        <v>8</v>
      </c>
      <c r="O5" s="331">
        <f>COUNTIFS($C$12:$C$117,"A",$F$12:$F$117,"c")</f>
        <v>25</v>
      </c>
      <c r="P5" s="331">
        <f>COUNTIFS($C$12:$C$117,"A",$F$12:$F$117,"nc")</f>
        <v>0</v>
      </c>
      <c r="Q5" s="331">
        <f>COUNTIFS($C$12:$C$117,"A",$F$12:$F$117,"na")</f>
        <v>57</v>
      </c>
      <c r="R5" s="331">
        <f>COUNTIFS($C$12:$C$117,"A",$F$12:$F$117,"nt")</f>
        <v>0</v>
      </c>
      <c r="S5" s="332">
        <f t="shared" ref="S5:S7" si="295">O5+P5</f>
        <v>25</v>
      </c>
      <c r="T5" s="333">
        <f t="shared" ref="T5:T7" si="296">IF(S5&gt;0,O5/S5,"-")</f>
        <v>1</v>
      </c>
      <c r="U5" s="334">
        <f>T5</f>
        <v>1</v>
      </c>
    </row>
    <row r="6" ht="13.5" customHeight="1">
      <c r="A6" s="310"/>
      <c r="B6" s="36"/>
      <c r="C6" s="36"/>
      <c r="D6" s="36"/>
      <c r="E6" s="321" t="s">
        <v>148</v>
      </c>
      <c r="F6" s="321">
        <f>COUNTIF(F12:F117,"nc")</f>
        <v>0</v>
      </c>
      <c r="G6" s="36"/>
      <c r="H6" s="36"/>
      <c r="I6" s="36"/>
      <c r="J6" s="36"/>
      <c r="K6" s="36"/>
      <c r="L6" s="36"/>
      <c r="M6" s="308"/>
      <c r="N6" s="330" t="s">
        <v>15</v>
      </c>
      <c r="O6" s="331">
        <f>COUNTIFS($C$12:$C$117,"AA",$F$12:$F$117,"c")</f>
        <v>8</v>
      </c>
      <c r="P6" s="331">
        <f>COUNTIFS($C$12:$C$117,"AA",$F$12:$F$117,"nc")</f>
        <v>0</v>
      </c>
      <c r="Q6" s="331">
        <f>COUNTIFS($C$12:$C$117,"AA",$F$12:$F$117,"na")</f>
        <v>16</v>
      </c>
      <c r="R6" s="331">
        <f>COUNTIFS($C$12:$C$117,"AA",$F$12:$F$117,"nt")</f>
        <v>0</v>
      </c>
      <c r="S6" s="332">
        <f t="shared" si="295"/>
        <v>8</v>
      </c>
      <c r="T6" s="333">
        <f t="shared" si="296"/>
        <v>1</v>
      </c>
      <c r="U6" s="335">
        <f>IF(S6&gt;0,SUM(O5:O6)/SUM(S5:S6),"-")</f>
        <v>1</v>
      </c>
    </row>
    <row r="7" ht="13.5" customHeight="1">
      <c r="A7" s="310"/>
      <c r="B7" s="36"/>
      <c r="C7" s="36"/>
      <c r="D7" s="36"/>
      <c r="E7" s="321" t="s">
        <v>488</v>
      </c>
      <c r="F7" s="321">
        <f>COUNTIF(F12:F117,"na")</f>
        <v>73</v>
      </c>
      <c r="G7" s="36"/>
      <c r="H7" s="36"/>
      <c r="I7" s="36"/>
      <c r="J7" s="36"/>
      <c r="K7" s="36"/>
      <c r="L7" s="36"/>
      <c r="M7" s="308"/>
      <c r="N7" s="330" t="s">
        <v>17</v>
      </c>
      <c r="O7" s="336">
        <f>COUNTIFS($C$12:$C$117,"AAA",$F$12:$F$117,"c")</f>
        <v>0</v>
      </c>
      <c r="P7" s="336">
        <f>COUNTIFS($C$12:$C$117,"AAA",$F$12:$F$117,"nc")</f>
        <v>0</v>
      </c>
      <c r="Q7" s="336">
        <f>COUNTIFS($C$12:$C$117,"AAA",$F$12:$F$117,"na")</f>
        <v>0</v>
      </c>
      <c r="R7" s="336">
        <f>COUNTIFS($C$12:$C$117,"AAA",$F$12:$F$117,"nt")</f>
        <v>0</v>
      </c>
      <c r="S7" s="332">
        <f t="shared" si="295"/>
        <v>0</v>
      </c>
      <c r="T7" s="333" t="str">
        <f t="shared" si="296"/>
        <v>-</v>
      </c>
      <c r="U7" s="334" t="str">
        <f>IF(S7&gt;0,SUM(O5:O7)/SUM(S5:S7),"-")</f>
        <v>-</v>
      </c>
    </row>
    <row r="8" ht="13.5" customHeight="1">
      <c r="A8" s="310"/>
      <c r="B8" s="36"/>
      <c r="C8" s="36"/>
      <c r="D8" s="36"/>
      <c r="E8" s="321" t="s">
        <v>150</v>
      </c>
      <c r="F8" s="321">
        <f>COUNTIF(F12:F117,"nt")</f>
        <v>0</v>
      </c>
      <c r="G8" s="36"/>
      <c r="H8" s="36"/>
      <c r="I8" s="36"/>
      <c r="J8" s="36"/>
      <c r="K8" s="36"/>
      <c r="L8" s="36"/>
      <c r="M8" s="308"/>
      <c r="N8" s="337" t="s">
        <v>489</v>
      </c>
      <c r="O8" s="338">
        <f t="shared" ref="O8:S8" si="297">SUM(O5:O7)</f>
        <v>33</v>
      </c>
      <c r="P8" s="338">
        <f t="shared" si="297"/>
        <v>0</v>
      </c>
      <c r="Q8" s="338">
        <f t="shared" si="297"/>
        <v>73</v>
      </c>
      <c r="R8" s="338">
        <f t="shared" si="297"/>
        <v>0</v>
      </c>
      <c r="S8" s="339">
        <f t="shared" si="297"/>
        <v>33</v>
      </c>
      <c r="T8" s="333"/>
      <c r="U8" s="330"/>
    </row>
    <row r="9" ht="13.5" customHeight="1">
      <c r="A9" s="310"/>
      <c r="B9" s="36"/>
      <c r="C9" s="36"/>
      <c r="D9" s="36"/>
      <c r="E9" s="321" t="s">
        <v>465</v>
      </c>
      <c r="F9" s="340">
        <f>F5/SUM(F5:F6)</f>
        <v>1</v>
      </c>
      <c r="G9" s="36"/>
      <c r="H9" s="36"/>
      <c r="I9" s="36"/>
      <c r="J9" s="36"/>
      <c r="K9" s="36"/>
      <c r="L9" s="36"/>
      <c r="M9" s="308"/>
      <c r="N9" s="308"/>
      <c r="O9" s="308"/>
      <c r="P9" s="308"/>
      <c r="Q9" s="308"/>
      <c r="R9" s="308"/>
      <c r="S9" s="308"/>
      <c r="T9" s="308"/>
      <c r="U9" s="308"/>
    </row>
    <row r="10" ht="13.5" customHeight="1">
      <c r="A10" s="310"/>
      <c r="B10" s="46"/>
      <c r="C10" s="46"/>
      <c r="D10" s="46"/>
      <c r="E10" s="321" t="s">
        <v>466</v>
      </c>
      <c r="F10" s="340">
        <f>F6/SUM(F5:F6)</f>
        <v>0</v>
      </c>
      <c r="G10" s="46"/>
      <c r="H10" s="46"/>
      <c r="I10" s="46"/>
      <c r="J10" s="46"/>
      <c r="K10" s="46"/>
      <c r="L10" s="46"/>
      <c r="M10" s="308"/>
      <c r="N10" s="308"/>
      <c r="O10" s="308"/>
      <c r="P10" s="308"/>
      <c r="Q10" s="308"/>
      <c r="R10" s="308"/>
      <c r="S10" s="308"/>
      <c r="T10" s="308"/>
      <c r="U10" s="308"/>
    </row>
    <row r="11" ht="16.800000000000001">
      <c r="A11" s="310"/>
      <c r="B11" s="260"/>
      <c r="C11" s="260"/>
      <c r="D11" s="260"/>
      <c r="E11" s="341"/>
      <c r="F11" s="260"/>
      <c r="G11" s="260"/>
      <c r="H11" s="342"/>
      <c r="I11" s="342"/>
      <c r="J11" s="342"/>
      <c r="K11" s="342"/>
      <c r="L11" s="342"/>
      <c r="M11" s="308"/>
      <c r="N11" s="308"/>
      <c r="O11" s="308"/>
      <c r="P11" s="308"/>
      <c r="Q11" s="308"/>
      <c r="R11" s="308"/>
      <c r="S11" s="308"/>
      <c r="T11" s="308"/>
      <c r="U11" s="308"/>
    </row>
    <row r="12" ht="68.25" customHeight="1">
      <c r="A12" s="355" t="s">
        <v>440</v>
      </c>
      <c r="B12" s="358" t="str">
        <f>'Résultats'!B13</f>
        <v>1.1</v>
      </c>
      <c r="C12" s="260" t="str">
        <f>'Résultats'!C13</f>
        <v>A</v>
      </c>
      <c r="D12" s="260" t="str">
        <f>'Résultats'!E13</f>
        <v>x</v>
      </c>
      <c r="E12" s="341" t="str">
        <f>'Résultats'!F13</f>
        <v xml:space="preserve">Chaque image porteuse d’information a-t-elle une alternative textuelle ?</v>
      </c>
      <c r="F12" s="345" t="s">
        <v>10</v>
      </c>
      <c r="G12" s="345"/>
      <c r="H12" s="97" t="s">
        <v>468</v>
      </c>
      <c r="I12" s="97" t="s">
        <v>476</v>
      </c>
      <c r="J12" s="97" t="s">
        <v>531</v>
      </c>
      <c r="K12" s="362" t="s">
        <v>532</v>
      </c>
      <c r="L12" s="349" t="s">
        <v>533</v>
      </c>
      <c r="M12" s="308"/>
      <c r="N12" s="308"/>
      <c r="O12" s="308"/>
      <c r="P12" s="308"/>
      <c r="Q12" s="308"/>
      <c r="R12" s="308"/>
      <c r="S12" s="308"/>
      <c r="T12" s="308"/>
      <c r="U12" s="308"/>
    </row>
    <row r="13" ht="62.25" hidden="1" customHeight="1">
      <c r="A13" s="36"/>
      <c r="B13" s="358" t="str">
        <f>Résultats!B14</f>
        <v>1.2</v>
      </c>
      <c r="C13" s="260" t="str">
        <f>Résultats!C14</f>
        <v>A</v>
      </c>
      <c r="D13" s="260" t="str">
        <f>Résultats!E14</f>
        <v/>
      </c>
      <c r="E13" s="341" t="str">
        <f>Résultats!F14</f>
        <v xml:space="preserve">Chaque image de décoration est-elle correctement ignorée par les technologies d’assistance ?</v>
      </c>
      <c r="F13" s="345" t="s">
        <v>7</v>
      </c>
      <c r="G13" s="345"/>
      <c r="H13" s="97"/>
      <c r="I13" s="97"/>
      <c r="J13" s="97"/>
      <c r="K13" s="97"/>
      <c r="L13" s="97"/>
      <c r="M13" s="308"/>
      <c r="N13" s="308"/>
      <c r="O13" s="308"/>
      <c r="P13" s="308"/>
      <c r="Q13" s="308"/>
      <c r="R13" s="308"/>
      <c r="S13" s="308"/>
      <c r="T13" s="308"/>
      <c r="U13" s="308"/>
    </row>
    <row r="14" ht="62.25" hidden="1" customHeight="1">
      <c r="A14" s="36"/>
      <c r="B14" s="358" t="str">
        <f>Résultats!B15</f>
        <v>1.3</v>
      </c>
      <c r="C14" s="260" t="str">
        <f>Résultats!C15</f>
        <v>A</v>
      </c>
      <c r="D14" s="260" t="str">
        <f>Résultats!E15</f>
        <v/>
      </c>
      <c r="E14" s="341" t="str">
        <f>Résultats!F15</f>
        <v xml:space="preserve">Pour chaque image porteuse d’information ayant une alternative textuelle, cette alternative est-elle pertinente (hors cas particuliers) ?</v>
      </c>
      <c r="F14" s="345" t="s">
        <v>10</v>
      </c>
      <c r="G14" s="345"/>
      <c r="H14" s="97"/>
      <c r="I14" s="97"/>
      <c r="J14" s="97"/>
      <c r="K14" s="97"/>
      <c r="L14" s="97"/>
      <c r="M14" s="308"/>
      <c r="N14" s="308"/>
      <c r="O14" s="308"/>
      <c r="P14" s="308"/>
      <c r="Q14" s="308"/>
      <c r="R14" s="308"/>
      <c r="S14" s="308"/>
      <c r="T14" s="308"/>
      <c r="U14" s="308"/>
    </row>
    <row r="15" ht="62.25" hidden="1" customHeight="1">
      <c r="A15" s="36"/>
      <c r="B15" s="358" t="str">
        <f>Résultats!B16</f>
        <v>1.4</v>
      </c>
      <c r="C15" s="260" t="str">
        <f>Résultats!C16</f>
        <v>A</v>
      </c>
      <c r="D15" s="260" t="str">
        <f>Résultats!E16</f>
        <v/>
      </c>
      <c r="E15" s="341" t="str">
        <f>Résultats!F16</f>
        <v xml:space="preserve">Pour chaque image utilisée comme CAPTCHA ou comme image-test, ayant une alternative textuelle, cette alternative permet-elle d’identifier la nature et la fonction de l’image ?</v>
      </c>
      <c r="F15" s="345" t="s">
        <v>10</v>
      </c>
      <c r="G15" s="345"/>
      <c r="H15" s="97"/>
      <c r="I15" s="97"/>
      <c r="J15" s="97"/>
      <c r="K15" s="97"/>
      <c r="L15" s="97"/>
      <c r="M15" s="308"/>
      <c r="N15" s="308"/>
      <c r="O15" s="308"/>
      <c r="P15" s="308"/>
      <c r="Q15" s="308"/>
      <c r="R15" s="308"/>
      <c r="S15" s="308"/>
      <c r="T15" s="308"/>
      <c r="U15" s="308"/>
    </row>
    <row r="16" ht="62.25" hidden="1" customHeight="1">
      <c r="A16" s="36"/>
      <c r="B16" s="358" t="str">
        <f>Résultats!B17</f>
        <v>1.5</v>
      </c>
      <c r="C16" s="260" t="str">
        <f>Résultats!C17</f>
        <v>A</v>
      </c>
      <c r="D16" s="260" t="str">
        <f>Résultats!E17</f>
        <v/>
      </c>
      <c r="E16" s="341" t="str">
        <f>Résultats!F17</f>
        <v xml:space="preserve">Pour chaque image utilisée comme CAPTCHA, une solution d’accès alternatif au contenu ou à la fonction du CAPTCHA est-elle présente ?</v>
      </c>
      <c r="F16" s="345" t="s">
        <v>10</v>
      </c>
      <c r="G16" s="345"/>
      <c r="H16" s="97"/>
      <c r="I16" s="97"/>
      <c r="J16" s="97"/>
      <c r="K16" s="97"/>
      <c r="L16" s="97"/>
      <c r="M16" s="308"/>
      <c r="N16" s="308"/>
      <c r="O16" s="308"/>
      <c r="P16" s="308"/>
      <c r="Q16" s="308"/>
      <c r="R16" s="308"/>
      <c r="S16" s="308"/>
      <c r="T16" s="308"/>
      <c r="U16" s="308"/>
    </row>
    <row r="17" ht="62.25" hidden="1" customHeight="1">
      <c r="A17" s="36"/>
      <c r="B17" s="358" t="str">
        <f>Résultats!B18</f>
        <v>1.6</v>
      </c>
      <c r="C17" s="260" t="str">
        <f>Résultats!C18</f>
        <v>A</v>
      </c>
      <c r="D17" s="260" t="str">
        <f>Résultats!E18</f>
        <v/>
      </c>
      <c r="E17" s="341" t="str">
        <f>Résultats!F18</f>
        <v xml:space="preserve">Chaque image porteuse d’information a-t-elle, si nécessaire, une description détaillée ?</v>
      </c>
      <c r="F17" s="345" t="s">
        <v>10</v>
      </c>
      <c r="G17" s="345"/>
      <c r="H17" s="97"/>
      <c r="I17" s="97"/>
      <c r="J17" s="97"/>
      <c r="K17" s="97"/>
      <c r="L17" s="97"/>
      <c r="M17" s="308"/>
      <c r="N17" s="308"/>
      <c r="O17" s="308"/>
      <c r="P17" s="308"/>
      <c r="Q17" s="308"/>
      <c r="R17" s="308"/>
      <c r="S17" s="308"/>
      <c r="T17" s="308"/>
      <c r="U17" s="308"/>
    </row>
    <row r="18" ht="62.25" hidden="1" customHeight="1">
      <c r="A18" s="36"/>
      <c r="B18" s="358" t="str">
        <f>Résultats!B19</f>
        <v>1.7</v>
      </c>
      <c r="C18" s="260" t="str">
        <f>Résultats!C19</f>
        <v>A</v>
      </c>
      <c r="D18" s="260" t="str">
        <f>Résultats!E19</f>
        <v/>
      </c>
      <c r="E18" s="341" t="str">
        <f>Résultats!F19</f>
        <v xml:space="preserve">Pour chaque image porteuse d’information ayant une description détaillée, cette description est-elle pertinente ?</v>
      </c>
      <c r="F18" s="345" t="s">
        <v>10</v>
      </c>
      <c r="G18" s="345"/>
      <c r="H18" s="97"/>
      <c r="I18" s="97"/>
      <c r="J18" s="97"/>
      <c r="K18" s="97"/>
      <c r="L18" s="97"/>
      <c r="M18" s="356"/>
      <c r="N18" s="356"/>
      <c r="O18" s="356"/>
      <c r="P18" s="356"/>
      <c r="Q18" s="356"/>
      <c r="R18" s="356"/>
      <c r="S18" s="356"/>
      <c r="T18" s="356"/>
      <c r="U18" s="356"/>
    </row>
    <row r="19" ht="62.25" hidden="1" customHeight="1">
      <c r="A19" s="36"/>
      <c r="B19" s="358" t="str">
        <f>Résultats!B20</f>
        <v>1.8</v>
      </c>
      <c r="C19" s="260" t="str">
        <f>Résultats!C20</f>
        <v>AA</v>
      </c>
      <c r="D19" s="260" t="str">
        <f>Résultats!E20</f>
        <v/>
      </c>
      <c r="E19" s="359" t="str">
        <f>Résultats!F20</f>
        <v xml:space="preserve">Chaque image texte porteuse d’information, en l’absence d’un mécanisme de remplacement, doit si possible être remplacée par du texte stylé. Cette règle est-elle respectée (hors cas particuliers) ?</v>
      </c>
      <c r="F19" s="345" t="s">
        <v>10</v>
      </c>
      <c r="G19" s="345"/>
      <c r="H19" s="97"/>
      <c r="I19" s="97"/>
      <c r="J19" s="97"/>
      <c r="K19" s="97"/>
      <c r="L19" s="97"/>
      <c r="M19" s="322"/>
      <c r="N19" s="322"/>
      <c r="O19" s="322"/>
      <c r="P19" s="322"/>
      <c r="Q19" s="322"/>
      <c r="R19" s="322"/>
      <c r="S19" s="357"/>
      <c r="T19" s="308"/>
      <c r="U19" s="308"/>
    </row>
    <row r="20" ht="62.25" hidden="1" customHeight="1">
      <c r="A20" s="46"/>
      <c r="B20" s="358" t="str">
        <f>Résultats!B21</f>
        <v>1.9</v>
      </c>
      <c r="C20" s="260" t="str">
        <f>Résultats!C21</f>
        <v>A</v>
      </c>
      <c r="D20" s="260" t="str">
        <f>Résultats!E21</f>
        <v/>
      </c>
      <c r="E20" s="341" t="str">
        <f>Résultats!F21</f>
        <v xml:space="preserve">Chaque légende d’image est-elle, si nécessaire, correctement reliée à l’image correspondante ?</v>
      </c>
      <c r="F20" s="345" t="s">
        <v>10</v>
      </c>
      <c r="G20" s="345"/>
      <c r="H20" s="97"/>
      <c r="I20" s="97"/>
      <c r="J20" s="97"/>
      <c r="K20" s="97"/>
      <c r="L20" s="97"/>
      <c r="M20" s="308"/>
      <c r="N20" s="308"/>
      <c r="O20" s="308"/>
      <c r="P20" s="308"/>
      <c r="Q20" s="308"/>
      <c r="R20" s="308"/>
      <c r="S20" s="308"/>
      <c r="T20" s="308"/>
      <c r="U20" s="308"/>
    </row>
    <row r="21" ht="62.25" hidden="1" customHeight="1">
      <c r="A21" s="355" t="s">
        <v>443</v>
      </c>
      <c r="B21" s="358" t="str">
        <f>Résultats!B22</f>
        <v>2.1</v>
      </c>
      <c r="C21" s="260" t="str">
        <f>Résultats!C22</f>
        <v>A</v>
      </c>
      <c r="D21" s="260" t="str">
        <f>Résultats!E22</f>
        <v/>
      </c>
      <c r="E21" s="341" t="str">
        <f>Résultats!F22</f>
        <v xml:space="preserve">Chaque cadre a-t-il un titre de cadre ?</v>
      </c>
      <c r="F21" s="345" t="s">
        <v>10</v>
      </c>
      <c r="G21" s="345"/>
      <c r="H21" s="97"/>
      <c r="I21" s="97"/>
      <c r="J21" s="97"/>
      <c r="K21" s="97"/>
      <c r="L21" s="97"/>
      <c r="M21" s="308"/>
      <c r="N21" s="308"/>
      <c r="O21" s="308"/>
      <c r="P21" s="308"/>
      <c r="Q21" s="308"/>
      <c r="R21" s="308"/>
      <c r="S21" s="308"/>
      <c r="T21" s="308"/>
      <c r="U21" s="308"/>
    </row>
    <row r="22" ht="62.25" hidden="1" customHeight="1">
      <c r="A22" s="46"/>
      <c r="B22" s="358" t="str">
        <f>Résultats!B23</f>
        <v>2.2</v>
      </c>
      <c r="C22" s="260" t="str">
        <f>Résultats!C23</f>
        <v>A</v>
      </c>
      <c r="D22" s="260" t="str">
        <f>Résultats!E23</f>
        <v/>
      </c>
      <c r="E22" s="341" t="str">
        <f>Résultats!F23</f>
        <v xml:space="preserve">Pour chaque cadre ayant un titre de cadre, ce titre de cadre est-il pertinent ?</v>
      </c>
      <c r="F22" s="345" t="s">
        <v>10</v>
      </c>
      <c r="G22" s="345"/>
      <c r="H22" s="97"/>
      <c r="I22" s="97"/>
      <c r="J22" s="97"/>
      <c r="K22" s="97"/>
      <c r="L22" s="97"/>
      <c r="M22" s="308"/>
      <c r="N22" s="308"/>
      <c r="O22" s="308"/>
      <c r="P22" s="308"/>
      <c r="Q22" s="308"/>
      <c r="R22" s="308"/>
      <c r="S22" s="308"/>
      <c r="T22" s="308"/>
      <c r="U22" s="308"/>
    </row>
    <row r="23" ht="62.25" hidden="1" customHeight="1">
      <c r="A23" s="355" t="s">
        <v>444</v>
      </c>
      <c r="B23" s="358" t="str">
        <f>Résultats!B24</f>
        <v>3.1</v>
      </c>
      <c r="C23" s="260" t="str">
        <f>Résultats!C24</f>
        <v>A</v>
      </c>
      <c r="D23" s="260" t="str">
        <f>Résultats!E24</f>
        <v>x</v>
      </c>
      <c r="E23" s="341" t="str">
        <f>Résultats!F24</f>
        <v xml:space="preserve">Dans chaque page web, l’information ne doit pas être donnée uniquement par la couleur. Cette règle est-elle respectée ?</v>
      </c>
      <c r="F23" s="345" t="s">
        <v>10</v>
      </c>
      <c r="G23" s="345"/>
      <c r="H23" s="97"/>
      <c r="I23" s="97"/>
      <c r="J23" s="97"/>
      <c r="K23" s="97"/>
      <c r="L23" s="97"/>
      <c r="M23" s="308"/>
      <c r="N23" s="308"/>
      <c r="O23" s="308"/>
      <c r="P23" s="308"/>
      <c r="Q23" s="308"/>
      <c r="R23" s="308"/>
      <c r="S23" s="308"/>
      <c r="T23" s="308"/>
      <c r="U23" s="308"/>
    </row>
    <row r="24" ht="62.25" hidden="1" customHeight="1">
      <c r="A24" s="36"/>
      <c r="B24" s="358" t="str">
        <f>Résultats!B25</f>
        <v>3.2</v>
      </c>
      <c r="C24" s="260" t="str">
        <f>Résultats!C25</f>
        <v>AA</v>
      </c>
      <c r="D24" s="260" t="str">
        <f>Résultats!E25</f>
        <v/>
      </c>
      <c r="E24" s="341" t="str">
        <f>Résultats!F25</f>
        <v xml:space="preserve">Dans chaque page web, le contraste entre la couleur du texte et la couleur de son arrière-plan est-il suffisamment élevé (hors cas particuliers) ?</v>
      </c>
      <c r="F24" s="345" t="s">
        <v>10</v>
      </c>
      <c r="G24" s="345"/>
      <c r="H24" s="97"/>
      <c r="I24" s="97"/>
      <c r="J24" s="97"/>
      <c r="K24" s="97"/>
      <c r="L24" s="97"/>
      <c r="M24" s="308"/>
      <c r="N24" s="308"/>
      <c r="O24" s="308"/>
      <c r="P24" s="308"/>
      <c r="Q24" s="308"/>
      <c r="R24" s="308"/>
      <c r="S24" s="308"/>
      <c r="T24" s="308"/>
      <c r="U24" s="308"/>
    </row>
    <row r="25" ht="62.25" customHeight="1">
      <c r="A25" s="46"/>
      <c r="B25" s="358" t="str">
        <f>Résultats!B26</f>
        <v>3.3</v>
      </c>
      <c r="C25" s="260" t="str">
        <f>Résultats!C26</f>
        <v>AA</v>
      </c>
      <c r="D25" s="260" t="str">
        <f>Résultats!E26</f>
        <v/>
      </c>
      <c r="E25" s="341" t="str">
        <f>Résultats!F26</f>
        <v xml:space="preserve">Dans chaque page web, les couleurs utilisées dans les composants d’interface ou les éléments graphiques porteurs d’informations sont-elles suffisamment contrastées (hors cas particuliers) ?</v>
      </c>
      <c r="F25" s="345" t="s">
        <v>7</v>
      </c>
      <c r="G25" s="345"/>
      <c r="H25" s="97" t="s">
        <v>471</v>
      </c>
      <c r="I25" s="97" t="s">
        <v>476</v>
      </c>
      <c r="J25" s="97" t="s">
        <v>534</v>
      </c>
      <c r="K25" s="350" t="s">
        <v>515</v>
      </c>
      <c r="L25" s="350" t="s">
        <v>492</v>
      </c>
      <c r="M25" s="308"/>
      <c r="N25" s="308"/>
      <c r="O25" s="308"/>
      <c r="P25" s="308"/>
      <c r="Q25" s="308"/>
      <c r="R25" s="308"/>
      <c r="S25" s="308"/>
      <c r="T25" s="308"/>
      <c r="U25" s="308"/>
    </row>
    <row r="26" ht="62.25" hidden="1" customHeight="1">
      <c r="A26" s="355" t="s">
        <v>445</v>
      </c>
      <c r="B26" s="358" t="str">
        <f>Résultats!B27</f>
        <v>4.1</v>
      </c>
      <c r="C26" s="260" t="str">
        <f>Résultats!C27</f>
        <v>A</v>
      </c>
      <c r="D26" s="260" t="str">
        <f>Résultats!E27</f>
        <v>x</v>
      </c>
      <c r="E26" s="341" t="str">
        <f>Résultats!F27</f>
        <v xml:space="preserve">Chaque média temporel pré-enregistré a-t-il, si nécessaire, une transcription textuelle ou une audiodescription (hors cas particuliers) ?</v>
      </c>
      <c r="F26" s="345" t="s">
        <v>10</v>
      </c>
      <c r="G26" s="345"/>
      <c r="H26" s="97"/>
      <c r="I26" s="97"/>
      <c r="J26" s="97"/>
      <c r="K26" s="97"/>
      <c r="L26" s="97"/>
      <c r="M26" s="308"/>
      <c r="N26" s="308"/>
      <c r="O26" s="308"/>
      <c r="P26" s="308"/>
      <c r="Q26" s="308"/>
      <c r="R26" s="308"/>
      <c r="S26" s="308"/>
      <c r="T26" s="308"/>
      <c r="U26" s="308"/>
    </row>
    <row r="27" ht="62.25" hidden="1" customHeight="1">
      <c r="A27" s="36"/>
      <c r="B27" s="358" t="str">
        <f>Résultats!B28</f>
        <v>4.2</v>
      </c>
      <c r="C27" s="260" t="str">
        <f>Résultats!C28</f>
        <v>A</v>
      </c>
      <c r="D27" s="260" t="str">
        <f>Résultats!E28</f>
        <v/>
      </c>
      <c r="E27" s="341" t="str">
        <f>Résultats!F28</f>
        <v xml:space="preserve">Pour chaque média temporel pré-enregistré ayant une transcription textuelle ou une audiodescription synchronisée, celles-ci sont-elles pertinentes (hors cas particuliers) ?</v>
      </c>
      <c r="F27" s="345" t="s">
        <v>10</v>
      </c>
      <c r="G27" s="345"/>
      <c r="H27" s="97"/>
      <c r="I27" s="97"/>
      <c r="J27" s="97"/>
      <c r="K27" s="97"/>
      <c r="L27" s="97"/>
      <c r="M27" s="308"/>
      <c r="N27" s="308"/>
      <c r="O27" s="308"/>
      <c r="P27" s="308"/>
      <c r="Q27" s="308"/>
      <c r="R27" s="308"/>
      <c r="S27" s="308"/>
      <c r="T27" s="308"/>
      <c r="U27" s="308"/>
    </row>
    <row r="28" ht="62.25" hidden="1" customHeight="1">
      <c r="A28" s="36"/>
      <c r="B28" s="358" t="str">
        <f>Résultats!B29</f>
        <v>4.3</v>
      </c>
      <c r="C28" s="260" t="str">
        <f>Résultats!C29</f>
        <v>A</v>
      </c>
      <c r="D28" s="260" t="str">
        <f>Résultats!E29</f>
        <v/>
      </c>
      <c r="E28" s="341" t="str">
        <f>Résultats!F29</f>
        <v xml:space="preserve">Chaque média temporel synchronisé pré-enregistré a-t-il, si nécessaire, des sous-titres synchronisés (hors cas particuliers) ?</v>
      </c>
      <c r="F28" s="345" t="s">
        <v>10</v>
      </c>
      <c r="G28" s="345"/>
      <c r="H28" s="97"/>
      <c r="I28" s="97"/>
      <c r="J28" s="97"/>
      <c r="K28" s="97"/>
      <c r="L28" s="97"/>
      <c r="M28" s="308"/>
      <c r="N28" s="308"/>
      <c r="O28" s="308"/>
      <c r="P28" s="308"/>
      <c r="Q28" s="308"/>
      <c r="R28" s="308"/>
      <c r="S28" s="308"/>
      <c r="T28" s="308"/>
      <c r="U28" s="308"/>
    </row>
    <row r="29" ht="62.25" hidden="1" customHeight="1">
      <c r="A29" s="36"/>
      <c r="B29" s="358" t="str">
        <f>Résultats!B30</f>
        <v>4.4</v>
      </c>
      <c r="C29" s="260" t="str">
        <f>Résultats!C30</f>
        <v>A</v>
      </c>
      <c r="D29" s="260" t="str">
        <f>Résultats!E30</f>
        <v/>
      </c>
      <c r="E29" s="341" t="str">
        <f>Résultats!F30</f>
        <v xml:space="preserve">Pour chaque média temporel synchronisé pré-enregistré ayant des sous-titres synchronisés, ces sous-titres sont-ils pertinents ?</v>
      </c>
      <c r="F29" s="345" t="s">
        <v>10</v>
      </c>
      <c r="G29" s="345"/>
      <c r="H29" s="97"/>
      <c r="I29" s="97"/>
      <c r="J29" s="97"/>
      <c r="K29" s="97"/>
      <c r="L29" s="97"/>
      <c r="M29" s="308"/>
      <c r="N29" s="308"/>
      <c r="O29" s="308"/>
      <c r="P29" s="308"/>
      <c r="Q29" s="308"/>
      <c r="R29" s="308"/>
      <c r="S29" s="308"/>
      <c r="T29" s="308"/>
      <c r="U29" s="308"/>
    </row>
    <row r="30" ht="62.25" hidden="1" customHeight="1">
      <c r="A30" s="36"/>
      <c r="B30" s="358" t="str">
        <f>Résultats!B31</f>
        <v>4.5</v>
      </c>
      <c r="C30" s="260" t="str">
        <f>Résultats!C31</f>
        <v>AA</v>
      </c>
      <c r="D30" s="260" t="str">
        <f>Résultats!E31</f>
        <v/>
      </c>
      <c r="E30" s="341" t="str">
        <f>Résultats!F31</f>
        <v xml:space="preserve">Chaque média temporel pré-enregistré a-t-il, si nécessaire, une audiodescription synchronisée (hors cas particuliers) ?</v>
      </c>
      <c r="F30" s="345" t="s">
        <v>10</v>
      </c>
      <c r="G30" s="345"/>
      <c r="H30" s="97"/>
      <c r="I30" s="97"/>
      <c r="J30" s="97"/>
      <c r="K30" s="97"/>
      <c r="L30" s="97"/>
      <c r="M30" s="308"/>
      <c r="N30" s="308"/>
      <c r="O30" s="308"/>
      <c r="P30" s="308"/>
      <c r="Q30" s="308"/>
      <c r="R30" s="308"/>
      <c r="S30" s="308"/>
      <c r="T30" s="308"/>
      <c r="U30" s="308"/>
    </row>
    <row r="31" ht="62.25" hidden="1" customHeight="1">
      <c r="A31" s="36"/>
      <c r="B31" s="358" t="str">
        <f>Résultats!B32</f>
        <v>4.6</v>
      </c>
      <c r="C31" s="260" t="str">
        <f>Résultats!C32</f>
        <v>AA</v>
      </c>
      <c r="D31" s="260" t="str">
        <f>Résultats!E32</f>
        <v/>
      </c>
      <c r="E31" s="341" t="str">
        <f>Résultats!F32</f>
        <v xml:space="preserve">Pour chaque média temporel pré-enregistré ayant une audiodescription synchronisée, celle-ci est-elle pertinente ?</v>
      </c>
      <c r="F31" s="345" t="s">
        <v>10</v>
      </c>
      <c r="G31" s="345"/>
      <c r="H31" s="97"/>
      <c r="I31" s="97"/>
      <c r="J31" s="97"/>
      <c r="K31" s="97"/>
      <c r="L31" s="97"/>
      <c r="M31" s="308"/>
      <c r="N31" s="308"/>
      <c r="O31" s="308"/>
      <c r="P31" s="308"/>
      <c r="Q31" s="308"/>
      <c r="R31" s="308"/>
      <c r="S31" s="308"/>
      <c r="T31" s="308"/>
      <c r="U31" s="308"/>
    </row>
    <row r="32" ht="62.25" hidden="1" customHeight="1">
      <c r="A32" s="36"/>
      <c r="B32" s="358" t="str">
        <f>Résultats!B33</f>
        <v>4.7</v>
      </c>
      <c r="C32" s="260" t="str">
        <f>Résultats!C33</f>
        <v>A</v>
      </c>
      <c r="D32" s="260" t="str">
        <f>Résultats!E33</f>
        <v/>
      </c>
      <c r="E32" s="341" t="str">
        <f>Résultats!F33</f>
        <v xml:space="preserve">Chaque média temporel est-il clairement identifiable (hors cas particuliers) ?</v>
      </c>
      <c r="F32" s="345" t="s">
        <v>10</v>
      </c>
      <c r="G32" s="345"/>
      <c r="H32" s="97"/>
      <c r="I32" s="97"/>
      <c r="J32" s="97"/>
      <c r="K32" s="97"/>
      <c r="L32" s="97"/>
      <c r="M32" s="308"/>
      <c r="N32" s="308"/>
      <c r="O32" s="308"/>
      <c r="P32" s="308"/>
      <c r="Q32" s="308"/>
      <c r="R32" s="308"/>
      <c r="S32" s="308"/>
      <c r="T32" s="308"/>
      <c r="U32" s="308"/>
    </row>
    <row r="33" ht="62.25" hidden="1" customHeight="1">
      <c r="A33" s="36"/>
      <c r="B33" s="358" t="str">
        <f>Résultats!B34</f>
        <v>4.8</v>
      </c>
      <c r="C33" s="260" t="str">
        <f>Résultats!C34</f>
        <v>A</v>
      </c>
      <c r="D33" s="260" t="str">
        <f>Résultats!E34</f>
        <v/>
      </c>
      <c r="E33" s="341" t="str">
        <f>Résultats!F34</f>
        <v xml:space="preserve">Chaque média non temporel a-t-il, si nécessaire, une alternative (hors cas particuliers) ?</v>
      </c>
      <c r="F33" s="345" t="s">
        <v>10</v>
      </c>
      <c r="G33" s="345"/>
      <c r="H33" s="97"/>
      <c r="I33" s="97"/>
      <c r="J33" s="97"/>
      <c r="K33" s="97"/>
      <c r="L33" s="97"/>
      <c r="M33" s="308"/>
      <c r="N33" s="308"/>
      <c r="O33" s="308"/>
      <c r="P33" s="308"/>
      <c r="Q33" s="308"/>
      <c r="R33" s="308"/>
      <c r="S33" s="308"/>
      <c r="T33" s="308"/>
      <c r="U33" s="308"/>
    </row>
    <row r="34" ht="62.25" hidden="1" customHeight="1">
      <c r="A34" s="36"/>
      <c r="B34" s="358" t="str">
        <f>Résultats!B35</f>
        <v>4.9</v>
      </c>
      <c r="C34" s="260" t="str">
        <f>Résultats!C35</f>
        <v>A</v>
      </c>
      <c r="D34" s="260" t="str">
        <f>Résultats!E35</f>
        <v/>
      </c>
      <c r="E34" s="341" t="str">
        <f>Résultats!F35</f>
        <v xml:space="preserve">Pour chaque média non temporel ayant une alternative, cette alternative est-elle pertinente ?</v>
      </c>
      <c r="F34" s="345" t="s">
        <v>10</v>
      </c>
      <c r="G34" s="345"/>
      <c r="H34" s="97"/>
      <c r="I34" s="97"/>
      <c r="J34" s="97"/>
      <c r="K34" s="97"/>
      <c r="L34" s="97"/>
      <c r="M34" s="308"/>
      <c r="N34" s="308"/>
      <c r="O34" s="308"/>
      <c r="P34" s="308"/>
      <c r="Q34" s="308"/>
      <c r="R34" s="308"/>
      <c r="S34" s="308"/>
      <c r="T34" s="308"/>
      <c r="U34" s="308"/>
    </row>
    <row r="35" ht="62.25" hidden="1" customHeight="1">
      <c r="A35" s="36"/>
      <c r="B35" s="358" t="str">
        <f>Résultats!B36</f>
        <v>4.10</v>
      </c>
      <c r="C35" s="260" t="str">
        <f>Résultats!C36</f>
        <v>A</v>
      </c>
      <c r="D35" s="260" t="str">
        <f>Résultats!E36</f>
        <v>x</v>
      </c>
      <c r="E35" s="341" t="str">
        <f>Résultats!F36</f>
        <v xml:space="preserve">Chaque son déclenché automatiquement est-il contrôlable par l’utilisateur ?</v>
      </c>
      <c r="F35" s="345" t="s">
        <v>10</v>
      </c>
      <c r="G35" s="345"/>
      <c r="H35" s="97"/>
      <c r="I35" s="97"/>
      <c r="J35" s="97"/>
      <c r="K35" s="97"/>
      <c r="L35" s="97"/>
      <c r="M35" s="308"/>
      <c r="N35" s="308"/>
      <c r="O35" s="308"/>
      <c r="P35" s="308"/>
      <c r="Q35" s="308"/>
      <c r="R35" s="308"/>
      <c r="S35" s="308"/>
      <c r="T35" s="308"/>
      <c r="U35" s="308"/>
    </row>
    <row r="36" ht="62.25" hidden="1" customHeight="1">
      <c r="A36" s="36"/>
      <c r="B36" s="358" t="str">
        <f>Résultats!B37</f>
        <v>4.11</v>
      </c>
      <c r="C36" s="260" t="str">
        <f>Résultats!C37</f>
        <v>A</v>
      </c>
      <c r="D36" s="260" t="str">
        <f>Résultats!E37</f>
        <v/>
      </c>
      <c r="E36" s="341" t="str">
        <f>Résultats!F37</f>
        <v xml:space="preserve">La consultation de chaque média temporel est-elle, si nécessaire, contrôlable par le clavier et tout dispositif de pointage ?</v>
      </c>
      <c r="F36" s="345" t="s">
        <v>10</v>
      </c>
      <c r="G36" s="345"/>
      <c r="H36" s="97"/>
      <c r="I36" s="97"/>
      <c r="J36" s="97"/>
      <c r="K36" s="97"/>
      <c r="L36" s="97"/>
      <c r="M36" s="308"/>
      <c r="N36" s="308"/>
      <c r="O36" s="308"/>
      <c r="P36" s="308"/>
      <c r="Q36" s="308"/>
      <c r="R36" s="308"/>
      <c r="S36" s="308"/>
      <c r="T36" s="308"/>
      <c r="U36" s="308"/>
    </row>
    <row r="37" ht="62.25" hidden="1" customHeight="1">
      <c r="A37" s="36"/>
      <c r="B37" s="358" t="str">
        <f>Résultats!B38</f>
        <v>4.12</v>
      </c>
      <c r="C37" s="260" t="str">
        <f>Résultats!C38</f>
        <v>A</v>
      </c>
      <c r="D37" s="260" t="str">
        <f>Résultats!E38</f>
        <v/>
      </c>
      <c r="E37" s="341" t="str">
        <f>Résultats!F38</f>
        <v xml:space="preserve">La consultation de chaque média non temporel est-elle contrôlable par le clavier et tout dispositif de pointage ?</v>
      </c>
      <c r="F37" s="345" t="s">
        <v>10</v>
      </c>
      <c r="G37" s="345"/>
      <c r="H37" s="97"/>
      <c r="I37" s="97"/>
      <c r="J37" s="97"/>
      <c r="K37" s="97"/>
      <c r="L37" s="97"/>
      <c r="M37" s="308"/>
      <c r="N37" s="308"/>
      <c r="O37" s="308"/>
      <c r="P37" s="308"/>
      <c r="Q37" s="308"/>
      <c r="R37" s="308"/>
      <c r="S37" s="308"/>
      <c r="T37" s="308"/>
      <c r="U37" s="308"/>
    </row>
    <row r="38" ht="62.25" hidden="1" customHeight="1">
      <c r="A38" s="46"/>
      <c r="B38" s="358" t="str">
        <f>Résultats!B39</f>
        <v>4.13</v>
      </c>
      <c r="C38" s="260" t="str">
        <f>Résultats!C39</f>
        <v>A</v>
      </c>
      <c r="D38" s="260" t="str">
        <f>Résultats!E39</f>
        <v/>
      </c>
      <c r="E38" s="341" t="str">
        <f>Résultats!F39</f>
        <v xml:space="preserve">Chaque média temporel et non temporel est-il compatible avec les technologies d’assistance (hors cas particuliers) ?</v>
      </c>
      <c r="F38" s="345" t="s">
        <v>10</v>
      </c>
      <c r="G38" s="345"/>
      <c r="H38" s="97"/>
      <c r="I38" s="97"/>
      <c r="J38" s="97"/>
      <c r="K38" s="97"/>
      <c r="L38" s="97"/>
      <c r="M38" s="308"/>
      <c r="N38" s="308"/>
      <c r="O38" s="308"/>
      <c r="P38" s="308"/>
      <c r="Q38" s="308"/>
      <c r="R38" s="308"/>
      <c r="S38" s="308"/>
      <c r="T38" s="308"/>
      <c r="U38" s="308"/>
    </row>
    <row r="39" ht="62.25" hidden="1" customHeight="1">
      <c r="A39" s="355" t="s">
        <v>450</v>
      </c>
      <c r="B39" s="358" t="str">
        <f>Résultats!B40</f>
        <v>5.1</v>
      </c>
      <c r="C39" s="260" t="str">
        <f>Résultats!C40</f>
        <v>A</v>
      </c>
      <c r="D39" s="260" t="str">
        <f>Résultats!E40</f>
        <v/>
      </c>
      <c r="E39" s="341" t="str">
        <f>Résultats!F40</f>
        <v xml:space="preserve">Chaque tableau de données complexe a-t-il un résumé ?</v>
      </c>
      <c r="F39" s="345" t="s">
        <v>10</v>
      </c>
      <c r="G39" s="345"/>
      <c r="H39" s="97"/>
      <c r="I39" s="97"/>
      <c r="J39" s="97"/>
      <c r="K39" s="97"/>
      <c r="L39" s="97"/>
      <c r="M39" s="308"/>
      <c r="N39" s="308"/>
      <c r="O39" s="308"/>
      <c r="P39" s="308"/>
      <c r="Q39" s="308"/>
      <c r="R39" s="308"/>
      <c r="S39" s="308"/>
      <c r="T39" s="308"/>
      <c r="U39" s="308"/>
    </row>
    <row r="40" ht="62.25" hidden="1" customHeight="1">
      <c r="A40" s="36"/>
      <c r="B40" s="358" t="str">
        <f>Résultats!B41</f>
        <v>5.2</v>
      </c>
      <c r="C40" s="260" t="str">
        <f>Résultats!C41</f>
        <v>A</v>
      </c>
      <c r="D40" s="260" t="str">
        <f>Résultats!E41</f>
        <v/>
      </c>
      <c r="E40" s="341" t="str">
        <f>Résultats!F41</f>
        <v xml:space="preserve">Pour chaque tableau de données complexe ayant un résumé, celui-ci est-il pertinent ?</v>
      </c>
      <c r="F40" s="345" t="s">
        <v>10</v>
      </c>
      <c r="G40" s="345"/>
      <c r="H40" s="97"/>
      <c r="I40" s="97"/>
      <c r="J40" s="97"/>
      <c r="K40" s="97"/>
      <c r="L40" s="97"/>
      <c r="M40" s="308"/>
      <c r="N40" s="308"/>
      <c r="O40" s="308"/>
      <c r="P40" s="308"/>
      <c r="Q40" s="308"/>
      <c r="R40" s="308"/>
      <c r="S40" s="308"/>
      <c r="T40" s="308"/>
      <c r="U40" s="308"/>
    </row>
    <row r="41" ht="62.25" hidden="1" customHeight="1">
      <c r="A41" s="36"/>
      <c r="B41" s="358" t="str">
        <f>Résultats!B42</f>
        <v>5.3</v>
      </c>
      <c r="C41" s="260" t="str">
        <f>Résultats!C42</f>
        <v>A</v>
      </c>
      <c r="D41" s="260" t="str">
        <f>Résultats!E42</f>
        <v>x</v>
      </c>
      <c r="E41" s="341" t="str">
        <f>Résultats!F42</f>
        <v xml:space="preserve">Pour chaque tableau de mise en forme, le contenu linéarisé reste-t-il compréhensible ?</v>
      </c>
      <c r="F41" s="345" t="s">
        <v>10</v>
      </c>
      <c r="G41" s="345"/>
      <c r="H41" s="97"/>
      <c r="I41" s="97"/>
      <c r="J41" s="97"/>
      <c r="K41" s="97"/>
      <c r="L41" s="97"/>
      <c r="M41" s="308"/>
      <c r="N41" s="308"/>
      <c r="O41" s="308"/>
      <c r="P41" s="308"/>
      <c r="Q41" s="308"/>
      <c r="R41" s="308"/>
      <c r="S41" s="308"/>
      <c r="T41" s="308"/>
      <c r="U41" s="308"/>
    </row>
    <row r="42" ht="62.25" hidden="1" customHeight="1">
      <c r="A42" s="36"/>
      <c r="B42" s="358" t="str">
        <f>Résultats!B43</f>
        <v>5.4</v>
      </c>
      <c r="C42" s="260" t="str">
        <f>Résultats!C43</f>
        <v>A</v>
      </c>
      <c r="D42" s="260" t="str">
        <f>Résultats!E43</f>
        <v/>
      </c>
      <c r="E42" s="341" t="str">
        <f>Résultats!F43</f>
        <v xml:space="preserve">Pour chaque tableau de données ayant un titre, le titre est-il correctement associé au tableau de données ?</v>
      </c>
      <c r="F42" s="345" t="s">
        <v>10</v>
      </c>
      <c r="G42" s="345"/>
      <c r="H42" s="97"/>
      <c r="I42" s="97"/>
      <c r="J42" s="97"/>
      <c r="K42" s="97"/>
      <c r="L42" s="97"/>
      <c r="M42" s="308"/>
      <c r="N42" s="308"/>
      <c r="O42" s="308"/>
      <c r="P42" s="308"/>
      <c r="Q42" s="308"/>
      <c r="R42" s="308"/>
      <c r="S42" s="308"/>
      <c r="T42" s="308"/>
      <c r="U42" s="308"/>
    </row>
    <row r="43" ht="62.25" hidden="1" customHeight="1">
      <c r="A43" s="36"/>
      <c r="B43" s="358" t="str">
        <f>Résultats!B44</f>
        <v>5.5</v>
      </c>
      <c r="C43" s="260" t="str">
        <f>Résultats!C44</f>
        <v>A</v>
      </c>
      <c r="D43" s="260" t="str">
        <f>Résultats!E44</f>
        <v/>
      </c>
      <c r="E43" s="341" t="str">
        <f>Résultats!F44</f>
        <v xml:space="preserve">Pour chaque tableau de données ayant un titre, celui-ci est-il pertinent ?</v>
      </c>
      <c r="F43" s="345" t="s">
        <v>10</v>
      </c>
      <c r="G43" s="345"/>
      <c r="H43" s="97"/>
      <c r="I43" s="97"/>
      <c r="J43" s="97"/>
      <c r="K43" s="97"/>
      <c r="L43" s="97"/>
      <c r="M43" s="308"/>
      <c r="N43" s="308"/>
      <c r="O43" s="308"/>
      <c r="P43" s="308"/>
      <c r="Q43" s="308"/>
      <c r="R43" s="308"/>
      <c r="S43" s="308"/>
      <c r="T43" s="308"/>
      <c r="U43" s="308"/>
    </row>
    <row r="44" ht="62.25" hidden="1" customHeight="1">
      <c r="A44" s="36"/>
      <c r="B44" s="358" t="str">
        <f>Résultats!B45</f>
        <v>5.6</v>
      </c>
      <c r="C44" s="260" t="str">
        <f>Résultats!C45</f>
        <v>A</v>
      </c>
      <c r="D44" s="260" t="str">
        <f>Résultats!E45</f>
        <v/>
      </c>
      <c r="E44" s="341" t="str">
        <f>Résultats!F45</f>
        <v xml:space="preserve">Pour chaque tableau de données, chaque en-tête de colonne et chaque en-tête de ligne sont-ils correctement déclarés ?</v>
      </c>
      <c r="F44" s="345" t="s">
        <v>10</v>
      </c>
      <c r="G44" s="345"/>
      <c r="H44" s="97"/>
      <c r="I44" s="97"/>
      <c r="J44" s="97"/>
      <c r="K44" s="97"/>
      <c r="L44" s="97"/>
      <c r="M44" s="308"/>
      <c r="N44" s="308"/>
      <c r="O44" s="308"/>
      <c r="P44" s="308"/>
      <c r="Q44" s="308"/>
      <c r="R44" s="308"/>
      <c r="S44" s="308"/>
      <c r="T44" s="308"/>
      <c r="U44" s="308"/>
    </row>
    <row r="45" ht="62.25" hidden="1" customHeight="1">
      <c r="A45" s="36"/>
      <c r="B45" s="358" t="str">
        <f>Résultats!B46</f>
        <v>5.7</v>
      </c>
      <c r="C45" s="260" t="str">
        <f>Résultats!C46</f>
        <v>A</v>
      </c>
      <c r="D45" s="260" t="str">
        <f>Résultats!E46</f>
        <v>x</v>
      </c>
      <c r="E45" s="341" t="str">
        <f>Résultats!F46</f>
        <v xml:space="preserve">Pour chaque tableau de données, la technique appropriée permettant d’associer chaque cellule avec ses en-têtes est-elle utilisée (hors cas particuliers) ?</v>
      </c>
      <c r="F45" s="345" t="s">
        <v>10</v>
      </c>
      <c r="G45" s="345"/>
      <c r="H45" s="97"/>
      <c r="I45" s="97"/>
      <c r="J45" s="97"/>
      <c r="K45" s="97"/>
      <c r="L45" s="97"/>
      <c r="M45" s="308"/>
      <c r="N45" s="308"/>
      <c r="O45" s="308"/>
      <c r="P45" s="308"/>
      <c r="Q45" s="308"/>
      <c r="R45" s="308"/>
      <c r="S45" s="308"/>
      <c r="T45" s="308"/>
      <c r="U45" s="308"/>
    </row>
    <row r="46" ht="62.25" hidden="1" customHeight="1">
      <c r="A46" s="46"/>
      <c r="B46" s="358" t="str">
        <f>Résultats!B47</f>
        <v>5.8</v>
      </c>
      <c r="C46" s="260" t="str">
        <f>Résultats!C47</f>
        <v>A</v>
      </c>
      <c r="D46" s="260" t="str">
        <f>Résultats!E47</f>
        <v/>
      </c>
      <c r="E46" s="341" t="str">
        <f>Résultats!F47</f>
        <v xml:space="preserve">Chaque tableau de mise en forme ne doit pas utiliser d’éléments propres aux tableaux de données. Cette règle est-elle respectée ?</v>
      </c>
      <c r="F46" s="345" t="s">
        <v>10</v>
      </c>
      <c r="G46" s="345"/>
      <c r="H46" s="97"/>
      <c r="I46" s="97"/>
      <c r="J46" s="97"/>
      <c r="K46" s="97"/>
      <c r="L46" s="97"/>
      <c r="M46" s="308"/>
      <c r="N46" s="308"/>
      <c r="O46" s="308"/>
      <c r="P46" s="308"/>
      <c r="Q46" s="308"/>
      <c r="R46" s="308"/>
      <c r="S46" s="308"/>
      <c r="T46" s="308"/>
      <c r="U46" s="308"/>
    </row>
    <row r="47" ht="62.25" hidden="1" customHeight="1">
      <c r="A47" s="355" t="s">
        <v>451</v>
      </c>
      <c r="B47" s="358" t="str">
        <f>Résultats!B48</f>
        <v>6.1</v>
      </c>
      <c r="C47" s="260" t="str">
        <f>Résultats!C48</f>
        <v>A</v>
      </c>
      <c r="D47" s="260" t="str">
        <f>Résultats!E48</f>
        <v>x</v>
      </c>
      <c r="E47" s="341" t="str">
        <f>Résultats!F48</f>
        <v xml:space="preserve">Chaque lien est-il explicite (hors cas particuliers) ?</v>
      </c>
      <c r="F47" s="345" t="s">
        <v>7</v>
      </c>
      <c r="G47" s="345"/>
      <c r="H47" s="97"/>
      <c r="I47" s="97"/>
      <c r="J47" s="97"/>
      <c r="K47" s="97"/>
      <c r="L47" s="97"/>
      <c r="M47" s="308"/>
      <c r="N47" s="308"/>
      <c r="O47" s="308"/>
      <c r="P47" s="308"/>
      <c r="Q47" s="308"/>
      <c r="R47" s="308"/>
      <c r="S47" s="308"/>
      <c r="T47" s="308"/>
      <c r="U47" s="308"/>
    </row>
    <row r="48" ht="62.25" hidden="1" customHeight="1">
      <c r="A48" s="46"/>
      <c r="B48" s="358" t="str">
        <f>Résultats!B49</f>
        <v>6.2</v>
      </c>
      <c r="C48" s="260" t="str">
        <f>Résultats!C49</f>
        <v>A</v>
      </c>
      <c r="D48" s="260" t="str">
        <f>Résultats!E49</f>
        <v>x</v>
      </c>
      <c r="E48" s="341" t="str">
        <f>Résultats!F49</f>
        <v xml:space="preserve">Dans chaque page web, chaque lien a-t-il un intitulé ?</v>
      </c>
      <c r="F48" s="345" t="s">
        <v>10</v>
      </c>
      <c r="G48" s="345"/>
      <c r="H48" s="97"/>
      <c r="I48" s="97"/>
      <c r="J48" s="97"/>
      <c r="K48" s="97"/>
      <c r="L48" s="97"/>
      <c r="M48" s="308"/>
      <c r="N48" s="308"/>
      <c r="O48" s="308"/>
      <c r="P48" s="308"/>
      <c r="Q48" s="308"/>
      <c r="R48" s="308"/>
      <c r="S48" s="308"/>
      <c r="T48" s="308"/>
      <c r="U48" s="308"/>
    </row>
    <row r="49" ht="62.25" hidden="1" customHeight="1">
      <c r="A49" s="355" t="s">
        <v>452</v>
      </c>
      <c r="B49" s="358" t="str">
        <f>Résultats!B50</f>
        <v>7.1</v>
      </c>
      <c r="C49" s="260" t="str">
        <f>Résultats!C50</f>
        <v>A</v>
      </c>
      <c r="D49" s="260" t="str">
        <f>Résultats!E50</f>
        <v>x</v>
      </c>
      <c r="E49" s="341" t="str">
        <f>Résultats!F50</f>
        <v xml:space="preserve">Chaque script est-il, si nécessaire, compatible avec les technologies d’assistance ?</v>
      </c>
      <c r="F49" s="345" t="s">
        <v>10</v>
      </c>
      <c r="G49" s="345"/>
      <c r="H49" s="97"/>
      <c r="I49" s="97"/>
      <c r="J49" s="97"/>
      <c r="K49" s="97"/>
      <c r="L49" s="97"/>
      <c r="M49" s="308"/>
      <c r="N49" s="308"/>
      <c r="O49" s="308"/>
      <c r="P49" s="308"/>
      <c r="Q49" s="308"/>
      <c r="R49" s="308"/>
      <c r="S49" s="308"/>
      <c r="T49" s="308"/>
      <c r="U49" s="308"/>
    </row>
    <row r="50" ht="62.25" hidden="1" customHeight="1">
      <c r="A50" s="36"/>
      <c r="B50" s="358" t="str">
        <f>Résultats!B51</f>
        <v>7.2</v>
      </c>
      <c r="C50" s="260" t="str">
        <f>Résultats!C51</f>
        <v>A</v>
      </c>
      <c r="D50" s="260" t="str">
        <f>Résultats!E51</f>
        <v/>
      </c>
      <c r="E50" s="341" t="str">
        <f>Résultats!F51</f>
        <v xml:space="preserve">Pour chaque script ayant une alternative, cette alternative est-elle pertinente ?</v>
      </c>
      <c r="F50" s="345" t="s">
        <v>10</v>
      </c>
      <c r="G50" s="345"/>
      <c r="H50" s="97"/>
      <c r="I50" s="97"/>
      <c r="J50" s="97"/>
      <c r="K50" s="97"/>
      <c r="L50" s="97"/>
      <c r="M50" s="308"/>
      <c r="N50" s="308"/>
      <c r="O50" s="308"/>
      <c r="P50" s="308"/>
      <c r="Q50" s="308"/>
      <c r="R50" s="308"/>
      <c r="S50" s="308"/>
      <c r="T50" s="308"/>
      <c r="U50" s="308"/>
    </row>
    <row r="51" ht="62.25" hidden="1" customHeight="1">
      <c r="A51" s="36"/>
      <c r="B51" s="358" t="str">
        <f>Résultats!B52</f>
        <v>7.3</v>
      </c>
      <c r="C51" s="260" t="str">
        <f>Résultats!C52</f>
        <v>A</v>
      </c>
      <c r="D51" s="260" t="str">
        <f>Résultats!E52</f>
        <v>x</v>
      </c>
      <c r="E51" s="341" t="str">
        <f>Résultats!F52</f>
        <v xml:space="preserve">Chaque script est-il contrôlable par le clavier et par tout dispositif de pointage (hors cas particuliers) ?</v>
      </c>
      <c r="F51" s="345" t="s">
        <v>7</v>
      </c>
      <c r="G51" s="345"/>
      <c r="H51" s="97"/>
      <c r="I51" s="97"/>
      <c r="J51" s="97"/>
      <c r="K51" s="97"/>
      <c r="L51" s="97"/>
      <c r="M51" s="308"/>
      <c r="N51" s="308"/>
      <c r="O51" s="308"/>
      <c r="P51" s="308"/>
      <c r="Q51" s="308"/>
      <c r="R51" s="308"/>
      <c r="S51" s="308"/>
      <c r="T51" s="308"/>
      <c r="U51" s="308"/>
    </row>
    <row r="52" ht="62.25" hidden="1" customHeight="1">
      <c r="A52" s="36"/>
      <c r="B52" s="358" t="str">
        <f>Résultats!B53</f>
        <v>7.4</v>
      </c>
      <c r="C52" s="260" t="str">
        <f>Résultats!C53</f>
        <v>A</v>
      </c>
      <c r="D52" s="260" t="str">
        <f>Résultats!E53</f>
        <v/>
      </c>
      <c r="E52" s="341" t="str">
        <f>Résultats!F53</f>
        <v xml:space="preserve">Pour chaque script qui initie un changement de contexte, l’utilisateur est-il averti ou en a-t-il le contrôle ?</v>
      </c>
      <c r="F52" s="345" t="s">
        <v>10</v>
      </c>
      <c r="G52" s="345"/>
      <c r="H52" s="97"/>
      <c r="I52" s="97"/>
      <c r="J52" s="97"/>
      <c r="K52" s="97"/>
      <c r="L52" s="97"/>
      <c r="M52" s="308"/>
      <c r="N52" s="308"/>
      <c r="O52" s="308"/>
      <c r="P52" s="308"/>
      <c r="Q52" s="308"/>
      <c r="R52" s="308"/>
      <c r="S52" s="308"/>
      <c r="T52" s="308"/>
      <c r="U52" s="308"/>
    </row>
    <row r="53" ht="62.25" hidden="1" customHeight="1">
      <c r="A53" s="46"/>
      <c r="B53" s="358" t="str">
        <f>Résultats!B54</f>
        <v>7.5</v>
      </c>
      <c r="C53" s="260" t="str">
        <f>Résultats!C54</f>
        <v>AA</v>
      </c>
      <c r="D53" s="260" t="str">
        <f>Résultats!E54</f>
        <v/>
      </c>
      <c r="E53" s="341" t="str">
        <f>Résultats!F54</f>
        <v xml:space="preserve">Dans chaque page web, les messages de statut sont-ils correctement restitués par les technologies d’assistance ?</v>
      </c>
      <c r="F53" s="345" t="s">
        <v>10</v>
      </c>
      <c r="G53" s="345"/>
      <c r="H53" s="97"/>
      <c r="I53" s="97"/>
      <c r="J53" s="97"/>
      <c r="K53" s="97"/>
      <c r="L53" s="97"/>
      <c r="M53" s="308"/>
      <c r="N53" s="308"/>
      <c r="O53" s="308"/>
      <c r="P53" s="308"/>
      <c r="Q53" s="308"/>
      <c r="R53" s="308"/>
      <c r="S53" s="308"/>
      <c r="T53" s="308"/>
      <c r="U53" s="308"/>
    </row>
    <row r="54" ht="62.25" hidden="1" customHeight="1">
      <c r="A54" s="355" t="s">
        <v>453</v>
      </c>
      <c r="B54" s="358" t="str">
        <f>Résultats!B55</f>
        <v>8.1</v>
      </c>
      <c r="C54" s="260" t="str">
        <f>Résultats!C55</f>
        <v>A</v>
      </c>
      <c r="D54" s="260" t="str">
        <f>Résultats!E55</f>
        <v/>
      </c>
      <c r="E54" s="341" t="str">
        <f>Résultats!F55</f>
        <v xml:space="preserve">Chaque page web est-elle définie par un type de document ?</v>
      </c>
      <c r="F54" s="345" t="s">
        <v>7</v>
      </c>
      <c r="G54" s="345"/>
      <c r="H54" s="97"/>
      <c r="I54" s="97"/>
      <c r="J54" s="97"/>
      <c r="K54" s="97"/>
      <c r="L54" s="352" t="s">
        <v>500</v>
      </c>
      <c r="M54" s="308"/>
      <c r="N54" s="308"/>
      <c r="O54" s="308"/>
      <c r="P54" s="308"/>
      <c r="Q54" s="308"/>
      <c r="R54" s="308"/>
      <c r="S54" s="308"/>
      <c r="T54" s="308"/>
      <c r="U54" s="308"/>
    </row>
    <row r="55" ht="62.25" hidden="1" customHeight="1">
      <c r="A55" s="36"/>
      <c r="B55" s="358" t="str">
        <f>Résultats!B56</f>
        <v>8.2</v>
      </c>
      <c r="C55" s="260" t="str">
        <f>Résultats!C56</f>
        <v>A</v>
      </c>
      <c r="D55" s="260" t="str">
        <f>Résultats!E56</f>
        <v/>
      </c>
      <c r="E55" s="341" t="str">
        <f>Résultats!F56</f>
        <v xml:space="preserve">Pour chaque page web, le code source généré est-il valide selon le type de document spécifié ?</v>
      </c>
      <c r="F55" s="345" t="s">
        <v>10</v>
      </c>
      <c r="G55" s="345"/>
      <c r="H55" s="97"/>
      <c r="I55" s="97"/>
      <c r="J55" s="97"/>
      <c r="K55" s="97"/>
      <c r="L55" s="352" t="s">
        <v>500</v>
      </c>
      <c r="M55" s="308"/>
      <c r="N55" s="308"/>
      <c r="O55" s="308"/>
      <c r="P55" s="308"/>
      <c r="Q55" s="308"/>
      <c r="R55" s="308"/>
      <c r="S55" s="308"/>
      <c r="T55" s="308"/>
      <c r="U55" s="308"/>
    </row>
    <row r="56" ht="62.25" hidden="1" customHeight="1">
      <c r="A56" s="36"/>
      <c r="B56" s="358" t="str">
        <f>Résultats!B57</f>
        <v>8.3</v>
      </c>
      <c r="C56" s="260" t="str">
        <f>Résultats!C57</f>
        <v>A</v>
      </c>
      <c r="D56" s="260" t="str">
        <f>Résultats!E57</f>
        <v>x</v>
      </c>
      <c r="E56" s="341" t="str">
        <f>Résultats!F57</f>
        <v xml:space="preserve">Dans chaque page web, la langue par défaut est-elle présente ?</v>
      </c>
      <c r="F56" s="345" t="s">
        <v>7</v>
      </c>
      <c r="G56" s="345"/>
      <c r="H56" s="97"/>
      <c r="I56" s="97"/>
      <c r="J56" s="97"/>
      <c r="K56" s="97"/>
      <c r="L56" s="97"/>
      <c r="M56" s="308"/>
      <c r="N56" s="308"/>
      <c r="O56" s="308"/>
      <c r="P56" s="308"/>
      <c r="Q56" s="308"/>
      <c r="R56" s="308"/>
      <c r="S56" s="308"/>
      <c r="T56" s="308"/>
      <c r="U56" s="308"/>
    </row>
    <row r="57" ht="62.25" hidden="1" customHeight="1">
      <c r="A57" s="36"/>
      <c r="B57" s="358" t="str">
        <f>Résultats!B58</f>
        <v>8.4</v>
      </c>
      <c r="C57" s="260" t="str">
        <f>Résultats!C58</f>
        <v>A</v>
      </c>
      <c r="D57" s="260" t="str">
        <f>Résultats!E58</f>
        <v>x</v>
      </c>
      <c r="E57" s="341" t="str">
        <f>Résultats!F58</f>
        <v xml:space="preserve">Pour chaque page web ayant une langue par défaut, le code de langue est-il pertinent ?</v>
      </c>
      <c r="F57" s="345" t="s">
        <v>7</v>
      </c>
      <c r="G57" s="345"/>
      <c r="H57" s="97"/>
      <c r="I57" s="97"/>
      <c r="J57" s="97"/>
      <c r="K57" s="97"/>
      <c r="L57" s="97"/>
      <c r="M57" s="308"/>
      <c r="N57" s="308"/>
      <c r="O57" s="308"/>
      <c r="P57" s="308"/>
      <c r="Q57" s="308"/>
      <c r="R57" s="308"/>
      <c r="S57" s="308"/>
      <c r="T57" s="308"/>
      <c r="U57" s="308"/>
    </row>
    <row r="58" ht="62.25" hidden="1" customHeight="1">
      <c r="A58" s="36"/>
      <c r="B58" s="259" t="str">
        <f>Résultats!B59</f>
        <v>8.5</v>
      </c>
      <c r="C58" s="260" t="str">
        <f>Résultats!C59</f>
        <v>A</v>
      </c>
      <c r="D58" s="260" t="str">
        <f>Résultats!E59</f>
        <v>x</v>
      </c>
      <c r="E58" s="341" t="str">
        <f>Résultats!F59</f>
        <v xml:space="preserve">Chaque page web a-t-elle un titre de page ?</v>
      </c>
      <c r="F58" s="345" t="s">
        <v>7</v>
      </c>
      <c r="G58" s="345"/>
      <c r="H58" s="97"/>
      <c r="I58" s="97"/>
      <c r="J58" s="97"/>
      <c r="K58" s="97"/>
      <c r="L58" s="97"/>
      <c r="M58" s="308"/>
      <c r="N58" s="308"/>
      <c r="O58" s="308"/>
      <c r="P58" s="308"/>
      <c r="Q58" s="308"/>
      <c r="R58" s="308"/>
      <c r="S58" s="308"/>
      <c r="T58" s="308"/>
      <c r="U58" s="308"/>
    </row>
    <row r="59" ht="62.25" hidden="1" customHeight="1">
      <c r="A59" s="36"/>
      <c r="B59" s="259" t="str">
        <f>Résultats!B60</f>
        <v>8.6</v>
      </c>
      <c r="C59" s="260" t="str">
        <f>Résultats!C60</f>
        <v>A</v>
      </c>
      <c r="D59" s="260" t="str">
        <f>Résultats!E60</f>
        <v/>
      </c>
      <c r="E59" s="341" t="str">
        <f>Résultats!F60</f>
        <v xml:space="preserve">Pour chaque page web ayant un titre de page, ce titre est-il pertinent ?</v>
      </c>
      <c r="F59" s="345" t="s">
        <v>7</v>
      </c>
      <c r="G59" s="345"/>
      <c r="H59" s="97"/>
      <c r="I59" s="97"/>
      <c r="J59" s="97"/>
      <c r="K59" s="97"/>
      <c r="L59" s="97"/>
      <c r="M59" s="308"/>
      <c r="N59" s="308"/>
      <c r="O59" s="308"/>
      <c r="P59" s="308"/>
      <c r="Q59" s="308"/>
      <c r="R59" s="308"/>
      <c r="S59" s="308"/>
      <c r="T59" s="308"/>
      <c r="U59" s="308"/>
    </row>
    <row r="60" ht="62.25" hidden="1" customHeight="1">
      <c r="A60" s="36"/>
      <c r="B60" s="259" t="str">
        <f>Résultats!B61</f>
        <v>8.7</v>
      </c>
      <c r="C60" s="260" t="str">
        <f>Résultats!C61</f>
        <v>AA</v>
      </c>
      <c r="D60" s="260" t="str">
        <f>Résultats!E61</f>
        <v/>
      </c>
      <c r="E60" s="341" t="str">
        <f>Résultats!F61</f>
        <v xml:space="preserve">Dans chaque page web, chaque changement de langue est-il indiqué dans le code source (hors cas particuliers) ?</v>
      </c>
      <c r="F60" s="345" t="s">
        <v>10</v>
      </c>
      <c r="G60" s="345"/>
      <c r="H60" s="97"/>
      <c r="I60" s="97"/>
      <c r="J60" s="97"/>
      <c r="K60" s="97"/>
      <c r="L60" s="97"/>
      <c r="M60" s="308"/>
      <c r="N60" s="308"/>
      <c r="O60" s="308"/>
      <c r="P60" s="308"/>
      <c r="Q60" s="308"/>
      <c r="R60" s="308"/>
      <c r="S60" s="308"/>
      <c r="T60" s="308"/>
      <c r="U60" s="308"/>
    </row>
    <row r="61" ht="62.25" hidden="1" customHeight="1">
      <c r="A61" s="36"/>
      <c r="B61" s="259" t="str">
        <f>Résultats!B62</f>
        <v>8.8</v>
      </c>
      <c r="C61" s="260" t="str">
        <f>Résultats!C62</f>
        <v>AA</v>
      </c>
      <c r="D61" s="260" t="str">
        <f>Résultats!E62</f>
        <v/>
      </c>
      <c r="E61" s="341" t="str">
        <f>Résultats!F62</f>
        <v xml:space="preserve">Dans chaque page web, le code de langue de chaque changement de langue est-il valide et pertinent ?</v>
      </c>
      <c r="F61" s="345" t="s">
        <v>10</v>
      </c>
      <c r="G61" s="345"/>
      <c r="H61" s="97"/>
      <c r="I61" s="97"/>
      <c r="J61" s="97"/>
      <c r="K61" s="97"/>
      <c r="L61" s="97"/>
      <c r="M61" s="308"/>
      <c r="N61" s="308"/>
      <c r="O61" s="308"/>
      <c r="P61" s="308"/>
      <c r="Q61" s="308"/>
      <c r="R61" s="308"/>
      <c r="S61" s="308"/>
      <c r="T61" s="308"/>
      <c r="U61" s="308"/>
    </row>
    <row r="62" ht="62.25" hidden="1" customHeight="1">
      <c r="A62" s="36"/>
      <c r="B62" s="259" t="str">
        <f>Résultats!B63</f>
        <v>8.9</v>
      </c>
      <c r="C62" s="260" t="str">
        <f>Résultats!C63</f>
        <v>A</v>
      </c>
      <c r="D62" s="260" t="str">
        <f>Résultats!E63</f>
        <v/>
      </c>
      <c r="E62" s="341" t="str">
        <f>Résultats!F63</f>
        <v xml:space="preserve">Dans chaque page web, les balises ne doivent pas être utilisées uniquement à des fins de présentation. Cette règle est-elle respectée ?</v>
      </c>
      <c r="F62" s="345" t="s">
        <v>7</v>
      </c>
      <c r="G62" s="345"/>
      <c r="H62" s="97"/>
      <c r="I62" s="97"/>
      <c r="J62" s="97"/>
      <c r="K62" s="97"/>
      <c r="L62" s="97"/>
      <c r="M62" s="308"/>
      <c r="N62" s="308"/>
      <c r="O62" s="308"/>
      <c r="P62" s="308"/>
      <c r="Q62" s="308"/>
      <c r="R62" s="308"/>
      <c r="S62" s="308"/>
      <c r="T62" s="308"/>
      <c r="U62" s="308"/>
    </row>
    <row r="63" ht="62.25" hidden="1" customHeight="1">
      <c r="A63" s="46"/>
      <c r="B63" s="358" t="str">
        <f>Résultats!B64</f>
        <v>8.10</v>
      </c>
      <c r="C63" s="260" t="str">
        <f>Résultats!C64</f>
        <v>A</v>
      </c>
      <c r="D63" s="260" t="str">
        <f>Résultats!E64</f>
        <v/>
      </c>
      <c r="E63" s="341" t="str">
        <f>Résultats!F64</f>
        <v xml:space="preserve">Dans chaque page web, les changements du sens de lecture sont-ils signalés ?</v>
      </c>
      <c r="F63" s="345" t="s">
        <v>10</v>
      </c>
      <c r="G63" s="345"/>
      <c r="H63" s="97"/>
      <c r="I63" s="97"/>
      <c r="J63" s="97"/>
      <c r="K63" s="97"/>
      <c r="L63" s="97"/>
      <c r="M63" s="308"/>
      <c r="N63" s="308"/>
      <c r="O63" s="308"/>
      <c r="P63" s="308"/>
      <c r="Q63" s="308"/>
      <c r="R63" s="308"/>
      <c r="S63" s="308"/>
      <c r="T63" s="308"/>
      <c r="U63" s="308"/>
    </row>
    <row r="64" ht="62.25" hidden="1" customHeight="1">
      <c r="A64" s="355" t="s">
        <v>454</v>
      </c>
      <c r="B64" s="358" t="str">
        <f>Résultats!B65</f>
        <v>9.1</v>
      </c>
      <c r="C64" s="260" t="str">
        <f>Résultats!C65</f>
        <v>A</v>
      </c>
      <c r="D64" s="260" t="str">
        <f>Résultats!E65</f>
        <v>x</v>
      </c>
      <c r="E64" s="341" t="str">
        <f>Résultats!F65</f>
        <v xml:space="preserve">Dans chaque page web, l’information est-elle structurée par l’utilisation appropriée de titres ?</v>
      </c>
      <c r="F64" s="345" t="s">
        <v>7</v>
      </c>
      <c r="G64" s="345"/>
      <c r="H64" s="97"/>
      <c r="I64" s="97"/>
      <c r="J64" s="97"/>
      <c r="K64" s="97"/>
      <c r="L64" s="97"/>
      <c r="M64" s="308"/>
      <c r="N64" s="308"/>
      <c r="O64" s="308"/>
      <c r="P64" s="308"/>
      <c r="Q64" s="308"/>
      <c r="R64" s="308"/>
      <c r="S64" s="308"/>
      <c r="T64" s="308"/>
      <c r="U64" s="308"/>
    </row>
    <row r="65" ht="62.25" hidden="1" customHeight="1">
      <c r="A65" s="36"/>
      <c r="B65" s="358" t="str">
        <f>Résultats!B66</f>
        <v>9.2</v>
      </c>
      <c r="C65" s="260" t="str">
        <f>Résultats!C66</f>
        <v>A</v>
      </c>
      <c r="D65" s="260" t="str">
        <f>Résultats!E66</f>
        <v/>
      </c>
      <c r="E65" s="341" t="str">
        <f>Résultats!F66</f>
        <v xml:space="preserve">Dans chaque page web, la structure du document est-elle cohérente (hors cas particuliers) ?</v>
      </c>
      <c r="F65" s="345" t="s">
        <v>7</v>
      </c>
      <c r="G65" s="345"/>
      <c r="H65" s="97"/>
      <c r="I65" s="97"/>
      <c r="J65" s="97"/>
      <c r="K65" s="97"/>
      <c r="L65" s="97"/>
      <c r="M65" s="308"/>
      <c r="N65" s="308"/>
      <c r="O65" s="308"/>
      <c r="P65" s="308"/>
      <c r="Q65" s="308"/>
      <c r="R65" s="308"/>
      <c r="S65" s="308"/>
      <c r="T65" s="308"/>
      <c r="U65" s="308"/>
    </row>
    <row r="66" ht="62.25" hidden="1" customHeight="1">
      <c r="A66" s="36"/>
      <c r="B66" s="358" t="str">
        <f>Résultats!B67</f>
        <v>9.3</v>
      </c>
      <c r="C66" s="260" t="str">
        <f>Résultats!C67</f>
        <v>A</v>
      </c>
      <c r="D66" s="260" t="str">
        <f>Résultats!E67</f>
        <v/>
      </c>
      <c r="E66" s="341" t="str">
        <f>Résultats!F67</f>
        <v xml:space="preserve">Dans chaque page web, chaque liste est-elle correctement structurée ?</v>
      </c>
      <c r="F66" s="345" t="s">
        <v>7</v>
      </c>
      <c r="G66" s="345"/>
      <c r="H66" s="97"/>
      <c r="I66" s="97"/>
      <c r="J66" s="97"/>
      <c r="K66" s="97"/>
      <c r="L66" s="97"/>
      <c r="M66" s="308"/>
      <c r="N66" s="308"/>
      <c r="O66" s="308"/>
      <c r="P66" s="308"/>
      <c r="Q66" s="308"/>
      <c r="R66" s="308"/>
      <c r="S66" s="308"/>
      <c r="T66" s="308"/>
      <c r="U66" s="308"/>
    </row>
    <row r="67" ht="62.25" hidden="1" customHeight="1">
      <c r="A67" s="46"/>
      <c r="B67" s="358" t="str">
        <f>Résultats!B68</f>
        <v>9.4</v>
      </c>
      <c r="C67" s="260" t="str">
        <f>Résultats!C68</f>
        <v>A</v>
      </c>
      <c r="D67" s="260" t="str">
        <f>Résultats!E68</f>
        <v/>
      </c>
      <c r="E67" s="341" t="str">
        <f>Résultats!F68</f>
        <v xml:space="preserve">Dans chaque page web, chaque citation est-elle correctement indiquée ?</v>
      </c>
      <c r="F67" s="345" t="s">
        <v>10</v>
      </c>
      <c r="G67" s="345"/>
      <c r="H67" s="97"/>
      <c r="I67" s="97"/>
      <c r="J67" s="97"/>
      <c r="K67" s="97"/>
      <c r="L67" s="97"/>
      <c r="M67" s="308"/>
      <c r="N67" s="308"/>
      <c r="O67" s="308"/>
      <c r="P67" s="308"/>
      <c r="Q67" s="308"/>
      <c r="R67" s="308"/>
      <c r="S67" s="308"/>
      <c r="T67" s="308"/>
      <c r="U67" s="308"/>
    </row>
    <row r="68" ht="62.25" hidden="1" customHeight="1">
      <c r="A68" s="355" t="s">
        <v>455</v>
      </c>
      <c r="B68" s="358" t="str">
        <f>Résultats!B69</f>
        <v>10.1</v>
      </c>
      <c r="C68" s="260" t="str">
        <f>Résultats!C69</f>
        <v>A</v>
      </c>
      <c r="D68" s="260" t="str">
        <f>Résultats!E69</f>
        <v/>
      </c>
      <c r="E68" s="341" t="str">
        <f>Résultats!F69</f>
        <v xml:space="preserve">Dans le site web, des feuilles de styles sont-elles utilisées pour contrôler la présentation de l’information ?</v>
      </c>
      <c r="F68" s="345" t="s">
        <v>7</v>
      </c>
      <c r="G68" s="345"/>
      <c r="H68" s="97"/>
      <c r="I68" s="97"/>
      <c r="J68" s="97"/>
      <c r="K68" s="97"/>
      <c r="L68" s="97"/>
      <c r="M68" s="308"/>
      <c r="N68" s="308"/>
      <c r="O68" s="308"/>
      <c r="P68" s="308"/>
      <c r="Q68" s="308"/>
      <c r="R68" s="308"/>
      <c r="S68" s="308"/>
      <c r="T68" s="308"/>
      <c r="U68" s="308"/>
    </row>
    <row r="69" ht="62.25" hidden="1" customHeight="1">
      <c r="A69" s="36"/>
      <c r="B69" s="358" t="str">
        <f>Résultats!B70</f>
        <v>10.2</v>
      </c>
      <c r="C69" s="260" t="str">
        <f>Résultats!C70</f>
        <v>A</v>
      </c>
      <c r="D69" s="260" t="str">
        <f>Résultats!E70</f>
        <v/>
      </c>
      <c r="E69" s="341" t="str">
        <f>Résultats!F70</f>
        <v xml:space="preserve">Dans chaque page web, le contenu visible porteur d’information reste-t-il présent lorsque les feuilles de styles sont désactivées ?</v>
      </c>
      <c r="F69" s="345" t="s">
        <v>7</v>
      </c>
      <c r="G69" s="345"/>
      <c r="H69" s="97"/>
      <c r="I69" s="97"/>
      <c r="J69" s="97"/>
      <c r="K69" s="97"/>
      <c r="L69" s="97"/>
      <c r="M69" s="308"/>
      <c r="N69" s="308"/>
      <c r="O69" s="308"/>
      <c r="P69" s="308"/>
      <c r="Q69" s="308"/>
      <c r="R69" s="308"/>
      <c r="S69" s="308"/>
      <c r="T69" s="308"/>
      <c r="U69" s="308"/>
    </row>
    <row r="70" ht="62.25" hidden="1" customHeight="1">
      <c r="A70" s="36"/>
      <c r="B70" s="358" t="str">
        <f>Résultats!B71</f>
        <v>10.3</v>
      </c>
      <c r="C70" s="260" t="str">
        <f>Résultats!C71</f>
        <v>A</v>
      </c>
      <c r="D70" s="260" t="str">
        <f>Résultats!E71</f>
        <v>x</v>
      </c>
      <c r="E70" s="341" t="str">
        <f>Résultats!F71</f>
        <v xml:space="preserve">Dans chaque page web, l’information reste-t-elle compréhensible lorsque les feuilles de styles sont désactivées ?</v>
      </c>
      <c r="F70" s="345" t="s">
        <v>7</v>
      </c>
      <c r="G70" s="345"/>
      <c r="H70" s="97"/>
      <c r="I70" s="97"/>
      <c r="J70" s="97"/>
      <c r="K70" s="97"/>
      <c r="L70" s="97"/>
      <c r="M70" s="308"/>
      <c r="N70" s="308"/>
      <c r="O70" s="308"/>
      <c r="P70" s="308"/>
      <c r="Q70" s="308"/>
      <c r="R70" s="308"/>
      <c r="S70" s="308"/>
      <c r="T70" s="308"/>
      <c r="U70" s="308"/>
    </row>
    <row r="71" ht="62.25" hidden="1" customHeight="1">
      <c r="A71" s="36"/>
      <c r="B71" s="358" t="str">
        <f>Résultats!B72</f>
        <v>10.4</v>
      </c>
      <c r="C71" s="260" t="str">
        <f>Résultats!C72</f>
        <v>AA</v>
      </c>
      <c r="D71" s="260" t="str">
        <f>Résultats!E72</f>
        <v/>
      </c>
      <c r="E71" s="341" t="str">
        <f>Résultats!F72</f>
        <v xml:space="preserve">Dans chaque page web, le texte reste-t-il lisible lorsque la taille des caractères est augmentée jusqu’à 200%, au moins (hors cas particuliers) ?</v>
      </c>
      <c r="F71" s="345" t="s">
        <v>7</v>
      </c>
      <c r="G71" s="345"/>
      <c r="H71" s="97"/>
      <c r="I71" s="97"/>
      <c r="J71" s="97"/>
      <c r="K71" s="97"/>
      <c r="L71" s="97"/>
      <c r="M71" s="308"/>
      <c r="N71" s="308"/>
      <c r="O71" s="308"/>
      <c r="P71" s="308"/>
      <c r="Q71" s="308"/>
      <c r="R71" s="308"/>
      <c r="S71" s="308"/>
      <c r="T71" s="308"/>
      <c r="U71" s="308"/>
    </row>
    <row r="72" ht="62.25" hidden="1" customHeight="1">
      <c r="A72" s="36"/>
      <c r="B72" s="358" t="str">
        <f>Résultats!B73</f>
        <v>10.5</v>
      </c>
      <c r="C72" s="260" t="str">
        <f>Résultats!C73</f>
        <v>AA</v>
      </c>
      <c r="D72" s="260" t="str">
        <f>Résultats!E73</f>
        <v/>
      </c>
      <c r="E72" s="341" t="str">
        <f>Résultats!F73</f>
        <v xml:space="preserve">Dans chaque page web, les déclarations CSS de couleurs de fond d’élément et de police sont-elles correctement utilisées ?</v>
      </c>
      <c r="F72" s="345" t="s">
        <v>7</v>
      </c>
      <c r="G72" s="345"/>
      <c r="H72" s="97"/>
      <c r="I72" s="97"/>
      <c r="J72" s="97"/>
      <c r="K72" s="97"/>
      <c r="L72" s="97"/>
      <c r="M72" s="308"/>
      <c r="N72" s="308"/>
      <c r="O72" s="308"/>
      <c r="P72" s="308"/>
      <c r="Q72" s="308"/>
      <c r="R72" s="308"/>
      <c r="S72" s="308"/>
      <c r="T72" s="308"/>
      <c r="U72" s="308"/>
    </row>
    <row r="73" ht="62.25" hidden="1" customHeight="1">
      <c r="A73" s="36"/>
      <c r="B73" s="358" t="str">
        <f>Résultats!B74</f>
        <v>10.6</v>
      </c>
      <c r="C73" s="260" t="str">
        <f>Résultats!C74</f>
        <v>A</v>
      </c>
      <c r="D73" s="260" t="str">
        <f>Résultats!E74</f>
        <v>x</v>
      </c>
      <c r="E73" s="341" t="str">
        <f>Résultats!F74</f>
        <v xml:space="preserve">Dans chaque page web, chaque lien dont la nature n’est pas évidente est-il visible par rapport au texte environnant ?</v>
      </c>
      <c r="F73" s="345" t="s">
        <v>10</v>
      </c>
      <c r="G73" s="345"/>
      <c r="H73" s="97"/>
      <c r="I73" s="97"/>
      <c r="J73" s="97"/>
      <c r="K73" s="97"/>
      <c r="L73" s="97"/>
      <c r="M73" s="308"/>
      <c r="N73" s="308"/>
      <c r="O73" s="308"/>
      <c r="P73" s="308"/>
      <c r="Q73" s="308"/>
      <c r="R73" s="308"/>
      <c r="S73" s="308"/>
      <c r="T73" s="308"/>
      <c r="U73" s="308"/>
    </row>
    <row r="74" ht="62.25" hidden="1" customHeight="1">
      <c r="A74" s="36"/>
      <c r="B74" s="358" t="str">
        <f>Résultats!B75</f>
        <v>10.7</v>
      </c>
      <c r="C74" s="260" t="str">
        <f>Résultats!C75</f>
        <v>A</v>
      </c>
      <c r="D74" s="260" t="str">
        <f>Résultats!E75</f>
        <v>x</v>
      </c>
      <c r="E74" s="341" t="str">
        <f>Résultats!F75</f>
        <v xml:space="preserve">Dans chaque page web, pour chaque élément recevant le focus, la prise de focus est-elle visible ?</v>
      </c>
      <c r="F74" s="345" t="s">
        <v>7</v>
      </c>
      <c r="G74" s="345"/>
      <c r="H74" s="97"/>
      <c r="I74" s="97"/>
      <c r="J74" s="97"/>
      <c r="K74" s="97"/>
      <c r="L74" s="97"/>
      <c r="M74" s="308"/>
      <c r="N74" s="308"/>
      <c r="O74" s="308"/>
      <c r="P74" s="308"/>
      <c r="Q74" s="308"/>
      <c r="R74" s="308"/>
      <c r="S74" s="308"/>
      <c r="T74" s="308"/>
      <c r="U74" s="308"/>
    </row>
    <row r="75" ht="62.25" hidden="1" customHeight="1">
      <c r="A75" s="36"/>
      <c r="B75" s="358" t="str">
        <f>Résultats!B76</f>
        <v>10.8</v>
      </c>
      <c r="C75" s="260" t="str">
        <f>Résultats!C76</f>
        <v>A</v>
      </c>
      <c r="D75" s="260" t="str">
        <f>Résultats!E76</f>
        <v/>
      </c>
      <c r="E75" s="341" t="str">
        <f>Résultats!F76</f>
        <v xml:space="preserve">Pour chaque page web, les contenus cachés ont-ils vocation à être ignorés par les technologies d’assistance ?</v>
      </c>
      <c r="F75" s="345" t="s">
        <v>7</v>
      </c>
      <c r="G75" s="345"/>
      <c r="H75" s="97"/>
      <c r="I75" s="97"/>
      <c r="J75" s="97"/>
      <c r="K75" s="97"/>
      <c r="L75" s="97"/>
      <c r="M75" s="308"/>
      <c r="N75" s="308"/>
      <c r="O75" s="308"/>
      <c r="P75" s="308"/>
      <c r="Q75" s="308"/>
      <c r="R75" s="308"/>
      <c r="S75" s="308"/>
      <c r="T75" s="308"/>
      <c r="U75" s="308"/>
    </row>
    <row r="76" ht="62.25" hidden="1" customHeight="1">
      <c r="A76" s="36"/>
      <c r="B76" s="358" t="str">
        <f>Résultats!B77</f>
        <v>10.9</v>
      </c>
      <c r="C76" s="260" t="str">
        <f>Résultats!C77</f>
        <v>A</v>
      </c>
      <c r="D76" s="260" t="str">
        <f>Résultats!E77</f>
        <v/>
      </c>
      <c r="E76" s="341" t="str">
        <f>Résultats!F77</f>
        <v xml:space="preserve">Dans chaque page web, l’information ne doit pas être donnée uniquement par la forme, taille ou position. Cette règle est-elle respectée ?</v>
      </c>
      <c r="F76" s="345" t="s">
        <v>7</v>
      </c>
      <c r="G76" s="345"/>
      <c r="H76" s="97"/>
      <c r="I76" s="97"/>
      <c r="J76" s="97"/>
      <c r="K76" s="97"/>
      <c r="L76" s="97"/>
      <c r="M76" s="308"/>
      <c r="N76" s="308"/>
      <c r="O76" s="308"/>
      <c r="P76" s="308"/>
      <c r="Q76" s="308"/>
      <c r="R76" s="308"/>
      <c r="S76" s="308"/>
      <c r="T76" s="308"/>
      <c r="U76" s="308"/>
    </row>
    <row r="77" ht="62.25" hidden="1" customHeight="1">
      <c r="A77" s="36"/>
      <c r="B77" s="358" t="str">
        <f>Résultats!B78</f>
        <v>10.10</v>
      </c>
      <c r="C77" s="260" t="str">
        <f>Résultats!C78</f>
        <v>A</v>
      </c>
      <c r="D77" s="260" t="str">
        <f>Résultats!E78</f>
        <v/>
      </c>
      <c r="E77" s="341" t="str">
        <f>Résultats!F78</f>
        <v xml:space="preserve">Dans chaque page web, l’information ne doit pas être donnée par la forme, taille ou position uniquement. Cette règle est-elle implémentée de façon pertinente ?</v>
      </c>
      <c r="F77" s="345" t="s">
        <v>7</v>
      </c>
      <c r="G77" s="345"/>
      <c r="H77" s="97"/>
      <c r="I77" s="97"/>
      <c r="J77" s="97"/>
      <c r="K77" s="97"/>
      <c r="L77" s="97"/>
      <c r="M77" s="308"/>
      <c r="N77" s="308"/>
      <c r="O77" s="308"/>
      <c r="P77" s="308"/>
      <c r="Q77" s="308"/>
      <c r="R77" s="308"/>
      <c r="S77" s="308"/>
      <c r="T77" s="308"/>
      <c r="U77" s="308"/>
    </row>
    <row r="78" ht="102.75" hidden="1" customHeight="1">
      <c r="A78" s="36"/>
      <c r="B78" s="358" t="str">
        <f>Résultats!B79</f>
        <v>10.11</v>
      </c>
      <c r="C78" s="260" t="str">
        <f>Résultats!C79</f>
        <v>AA</v>
      </c>
      <c r="D78" s="260" t="str">
        <f>Résultats!E79</f>
        <v/>
      </c>
      <c r="E78" s="341" t="str">
        <f>Résultats!F79</f>
        <v xml:space="preserve">Pour chaque page web, les contenus peuvent-ils être présentés sans perte d’information ou de fonctionnalité et sans avoir recours soit à un défilement vertical pour une fenêtre ayant une hauteur de 256 px, soit à un défilement horizontal pour une fenêtre ayant une largeur de 320 px (hors cas particuliers) ?</v>
      </c>
      <c r="F78" s="345" t="s">
        <v>7</v>
      </c>
      <c r="G78" s="345"/>
      <c r="H78" s="97"/>
      <c r="I78" s="97"/>
      <c r="J78" s="97"/>
      <c r="K78" s="97"/>
      <c r="L78" s="97"/>
      <c r="M78" s="308"/>
      <c r="N78" s="308"/>
      <c r="O78" s="308"/>
      <c r="P78" s="308"/>
      <c r="Q78" s="308"/>
      <c r="R78" s="308"/>
      <c r="S78" s="308"/>
      <c r="T78" s="308"/>
      <c r="U78" s="308"/>
    </row>
    <row r="79" ht="62.25" hidden="1" customHeight="1">
      <c r="A79" s="36"/>
      <c r="B79" s="358" t="str">
        <f>Résultats!B80</f>
        <v>10.12</v>
      </c>
      <c r="C79" s="260" t="str">
        <f>Résultats!C80</f>
        <v>AA</v>
      </c>
      <c r="D79" s="260" t="str">
        <f>Résultats!E80</f>
        <v/>
      </c>
      <c r="E79" s="341" t="str">
        <f>Résultats!F80</f>
        <v xml:space="preserve">Dans chaque page web, les propriétés d’espacement du texte peuvent-elles être redéfinies par l’utilisateur sans perte de contenu ou de fonctionnalité (hors cas particuliers) ?</v>
      </c>
      <c r="F79" s="345" t="s">
        <v>7</v>
      </c>
      <c r="G79" s="345"/>
      <c r="H79" s="97"/>
      <c r="I79" s="97"/>
      <c r="J79" s="97"/>
      <c r="K79" s="97"/>
      <c r="L79" s="97"/>
      <c r="M79" s="308"/>
      <c r="N79" s="308"/>
      <c r="O79" s="308"/>
      <c r="P79" s="308"/>
      <c r="Q79" s="308"/>
      <c r="R79" s="308"/>
      <c r="S79" s="308"/>
      <c r="T79" s="308"/>
      <c r="U79" s="308"/>
    </row>
    <row r="80" ht="62.25" hidden="1" customHeight="1">
      <c r="A80" s="36"/>
      <c r="B80" s="358" t="str">
        <f>Résultats!B81</f>
        <v>10.13</v>
      </c>
      <c r="C80" s="260" t="str">
        <f>Résultats!C81</f>
        <v>AA</v>
      </c>
      <c r="D80" s="260" t="str">
        <f>Résultats!E81</f>
        <v/>
      </c>
      <c r="E80" s="341" t="str">
        <f>Résultats!F81</f>
        <v xml:space="preserve">Dans chaque page web, les contenus additionnels apparaissant à la prise de focus ou au survol d’un composant d’interface sont-ils contrôlables par l’utilisateur (hors cas particuliers) ?</v>
      </c>
      <c r="F80" s="345" t="s">
        <v>7</v>
      </c>
      <c r="G80" s="345"/>
      <c r="H80" s="97"/>
      <c r="I80" s="97"/>
      <c r="J80" s="97"/>
      <c r="K80" s="97"/>
      <c r="L80" s="97"/>
      <c r="M80" s="308"/>
      <c r="N80" s="308"/>
      <c r="O80" s="308"/>
      <c r="P80" s="308"/>
      <c r="Q80" s="308"/>
      <c r="R80" s="308"/>
      <c r="S80" s="308"/>
      <c r="T80" s="308"/>
      <c r="U80" s="308"/>
    </row>
    <row r="81" ht="102.75" customHeight="1">
      <c r="A81" s="46"/>
      <c r="B81" s="358" t="str">
        <f>Résultats!B82</f>
        <v>10.14</v>
      </c>
      <c r="C81" s="260" t="str">
        <f>Résultats!C82</f>
        <v>A</v>
      </c>
      <c r="D81" s="260" t="str">
        <f>Résultats!E82</f>
        <v/>
      </c>
      <c r="E81" s="341" t="str">
        <f>Résultats!F82</f>
        <v xml:space="preserve">Dans chaque page web, les contenus additionnels apparaissant via les styles CSS uniquement peuvent-ils être rendus visibles au clavier et par tout dispositif de pointage ?</v>
      </c>
      <c r="F81" s="345" t="s">
        <v>10</v>
      </c>
      <c r="G81" s="345"/>
      <c r="H81" s="97" t="s">
        <v>471</v>
      </c>
      <c r="I81" s="97" t="s">
        <v>476</v>
      </c>
      <c r="J81" s="97" t="s">
        <v>535</v>
      </c>
      <c r="K81" s="362" t="s">
        <v>536</v>
      </c>
      <c r="L81" s="349" t="s">
        <v>533</v>
      </c>
      <c r="M81" s="308"/>
      <c r="N81" s="308"/>
      <c r="O81" s="308"/>
      <c r="P81" s="308"/>
      <c r="Q81" s="308"/>
      <c r="R81" s="308"/>
      <c r="S81" s="308"/>
      <c r="T81" s="308"/>
      <c r="U81" s="308"/>
    </row>
    <row r="82" ht="62.25" hidden="1" customHeight="1">
      <c r="A82" s="355" t="s">
        <v>456</v>
      </c>
      <c r="B82" s="358" t="str">
        <f>Résultats!B83</f>
        <v>11.1</v>
      </c>
      <c r="C82" s="260" t="str">
        <f>Résultats!C83</f>
        <v>A</v>
      </c>
      <c r="D82" s="260" t="str">
        <f>Résultats!E83</f>
        <v>x</v>
      </c>
      <c r="E82" s="341" t="str">
        <f>Résultats!F83</f>
        <v xml:space="preserve">Chaque champ de formulaire a-t-il une étiquette ?</v>
      </c>
      <c r="F82" s="345" t="s">
        <v>10</v>
      </c>
      <c r="G82" s="345"/>
      <c r="H82" s="97"/>
      <c r="I82" s="97"/>
      <c r="J82" s="97"/>
      <c r="K82" s="97"/>
      <c r="L82" s="97"/>
      <c r="M82" s="308"/>
      <c r="N82" s="308"/>
      <c r="O82" s="308"/>
      <c r="P82" s="308"/>
      <c r="Q82" s="308"/>
      <c r="R82" s="308"/>
      <c r="S82" s="308"/>
      <c r="T82" s="308"/>
      <c r="U82" s="308"/>
    </row>
    <row r="83" ht="62.25" hidden="1" customHeight="1">
      <c r="A83" s="36"/>
      <c r="B83" s="358" t="str">
        <f>Résultats!B84</f>
        <v>11.2</v>
      </c>
      <c r="C83" s="260" t="str">
        <f>Résultats!C84</f>
        <v>A</v>
      </c>
      <c r="D83" s="260" t="str">
        <f>Résultats!E84</f>
        <v>x</v>
      </c>
      <c r="E83" s="341" t="str">
        <f>Résultats!F84</f>
        <v xml:space="preserve">Chaque étiquette associée à un champ de formulaire est-elle pertinente (hors cas particuliers) ?</v>
      </c>
      <c r="F83" s="345" t="s">
        <v>10</v>
      </c>
      <c r="G83" s="345"/>
      <c r="H83" s="97"/>
      <c r="I83" s="97"/>
      <c r="J83" s="97"/>
      <c r="K83" s="97"/>
      <c r="L83" s="97"/>
      <c r="M83" s="308"/>
      <c r="N83" s="308"/>
      <c r="O83" s="308"/>
      <c r="P83" s="308"/>
      <c r="Q83" s="308"/>
      <c r="R83" s="308"/>
      <c r="S83" s="308"/>
      <c r="T83" s="308"/>
      <c r="U83" s="308"/>
    </row>
    <row r="84" ht="62.25" hidden="1" customHeight="1">
      <c r="A84" s="36"/>
      <c r="B84" s="259" t="str">
        <f>Résultats!B85</f>
        <v>11.3</v>
      </c>
      <c r="C84" s="260" t="str">
        <f>Résultats!C85</f>
        <v>AA</v>
      </c>
      <c r="D84" s="260" t="str">
        <f>Résultats!E85</f>
        <v/>
      </c>
      <c r="E84" s="341" t="str">
        <f>Résultats!F85</f>
        <v xml:space="preserve">Dans chaque formulaire, chaque étiquette associée à un champ de formulaire ayant la même fonction et répétée plusieurs fois dans une même page ou dans un ensemble de pages est-elle cohérente ?</v>
      </c>
      <c r="F84" s="345" t="s">
        <v>10</v>
      </c>
      <c r="G84" s="345"/>
      <c r="H84" s="97"/>
      <c r="I84" s="97"/>
      <c r="J84" s="97"/>
      <c r="K84" s="97"/>
      <c r="L84" s="97"/>
      <c r="M84" s="308"/>
      <c r="N84" s="308"/>
      <c r="O84" s="308"/>
      <c r="P84" s="308"/>
      <c r="Q84" s="308"/>
      <c r="R84" s="308"/>
      <c r="S84" s="308"/>
      <c r="T84" s="308"/>
      <c r="U84" s="308"/>
    </row>
    <row r="85" ht="62.25" hidden="1" customHeight="1">
      <c r="A85" s="36"/>
      <c r="B85" s="259" t="str">
        <f>Résultats!B86</f>
        <v>11.4</v>
      </c>
      <c r="C85" s="260" t="str">
        <f>Résultats!C86</f>
        <v>AA</v>
      </c>
      <c r="D85" s="260" t="str">
        <f>Résultats!E86</f>
        <v/>
      </c>
      <c r="E85" s="341" t="str">
        <f>Résultats!F86</f>
        <v xml:space="preserve">Dans chaque formulaire, chaque étiquette de champ et son champ associé sont-ils accolés (hors cas particuliers) ?</v>
      </c>
      <c r="F85" s="345" t="s">
        <v>10</v>
      </c>
      <c r="G85" s="345"/>
      <c r="H85" s="97"/>
      <c r="I85" s="97"/>
      <c r="J85" s="97"/>
      <c r="K85" s="97"/>
      <c r="L85" s="97"/>
      <c r="M85" s="308"/>
      <c r="N85" s="308"/>
      <c r="O85" s="308"/>
      <c r="P85" s="308"/>
      <c r="Q85" s="308"/>
      <c r="R85" s="308"/>
      <c r="S85" s="308"/>
      <c r="T85" s="308"/>
      <c r="U85" s="308"/>
    </row>
    <row r="86" ht="62.25" hidden="1" customHeight="1">
      <c r="A86" s="36"/>
      <c r="B86" s="259" t="str">
        <f>Résultats!B87</f>
        <v>11.5</v>
      </c>
      <c r="C86" s="260" t="str">
        <f>Résultats!C87</f>
        <v>A</v>
      </c>
      <c r="D86" s="260" t="str">
        <f>Résultats!E87</f>
        <v>x</v>
      </c>
      <c r="E86" s="341" t="str">
        <f>Résultats!F87</f>
        <v xml:space="preserve">Dans chaque formulaire, les champs de même nature sont-ils regroupés, si nécessaire ?</v>
      </c>
      <c r="F86" s="345" t="s">
        <v>10</v>
      </c>
      <c r="G86" s="345"/>
      <c r="H86" s="97"/>
      <c r="I86" s="97"/>
      <c r="J86" s="97"/>
      <c r="K86" s="97"/>
      <c r="L86" s="97"/>
      <c r="M86" s="308"/>
      <c r="N86" s="308"/>
      <c r="O86" s="308"/>
      <c r="P86" s="308"/>
      <c r="Q86" s="308"/>
      <c r="R86" s="308"/>
      <c r="S86" s="308"/>
      <c r="T86" s="308"/>
      <c r="U86" s="308"/>
    </row>
    <row r="87" ht="62.25" hidden="1" customHeight="1">
      <c r="A87" s="36"/>
      <c r="B87" s="259" t="str">
        <f>Résultats!B88</f>
        <v>11.6</v>
      </c>
      <c r="C87" s="260" t="str">
        <f>Résultats!C88</f>
        <v>A</v>
      </c>
      <c r="D87" s="260" t="str">
        <f>Résultats!E88</f>
        <v>x</v>
      </c>
      <c r="E87" s="341" t="str">
        <f>Résultats!F88</f>
        <v xml:space="preserve">Dans chaque formulaire, chaque regroupement de champs de même nature a-t-il une légende ?</v>
      </c>
      <c r="F87" s="345" t="s">
        <v>10</v>
      </c>
      <c r="G87" s="345"/>
      <c r="H87" s="97"/>
      <c r="I87" s="97"/>
      <c r="J87" s="97"/>
      <c r="K87" s="97"/>
      <c r="L87" s="97"/>
      <c r="M87" s="308"/>
      <c r="N87" s="308"/>
      <c r="O87" s="308"/>
      <c r="P87" s="308"/>
      <c r="Q87" s="308"/>
      <c r="R87" s="308"/>
      <c r="S87" s="308"/>
      <c r="T87" s="308"/>
      <c r="U87" s="308"/>
    </row>
    <row r="88" ht="62.25" hidden="1" customHeight="1">
      <c r="A88" s="36"/>
      <c r="B88" s="259" t="str">
        <f>Résultats!B89</f>
        <v>11.7</v>
      </c>
      <c r="C88" s="260" t="str">
        <f>Résultats!C89</f>
        <v>A</v>
      </c>
      <c r="D88" s="260" t="str">
        <f>Résultats!E89</f>
        <v/>
      </c>
      <c r="E88" s="341" t="str">
        <f>Résultats!F89</f>
        <v xml:space="preserve">Dans chaque formulaire, chaque légende associée à un regroupement de champs de même nature est-elle pertinente ?</v>
      </c>
      <c r="F88" s="345" t="s">
        <v>10</v>
      </c>
      <c r="G88" s="345"/>
      <c r="H88" s="97"/>
      <c r="I88" s="97"/>
      <c r="J88" s="97"/>
      <c r="K88" s="97"/>
      <c r="L88" s="97"/>
      <c r="M88" s="308"/>
      <c r="N88" s="308"/>
      <c r="O88" s="308"/>
      <c r="P88" s="308"/>
      <c r="Q88" s="308"/>
      <c r="R88" s="308"/>
      <c r="S88" s="308"/>
      <c r="T88" s="308"/>
      <c r="U88" s="308"/>
    </row>
    <row r="89" ht="62.25" hidden="1" customHeight="1">
      <c r="A89" s="36"/>
      <c r="B89" s="259" t="str">
        <f>Résultats!B90</f>
        <v>11.8</v>
      </c>
      <c r="C89" s="260" t="str">
        <f>Résultats!C90</f>
        <v>A</v>
      </c>
      <c r="D89" s="260" t="str">
        <f>Résultats!E90</f>
        <v/>
      </c>
      <c r="E89" s="341" t="str">
        <f>Résultats!F90</f>
        <v xml:space="preserve">Dans chaque formulaire, les items de même nature d’une liste de choix sont-ils regroupés de manière pertinente ?</v>
      </c>
      <c r="F89" s="345" t="s">
        <v>10</v>
      </c>
      <c r="G89" s="345"/>
      <c r="H89" s="97"/>
      <c r="I89" s="97"/>
      <c r="J89" s="97"/>
      <c r="K89" s="97"/>
      <c r="L89" s="97"/>
      <c r="M89" s="308"/>
      <c r="N89" s="308"/>
      <c r="O89" s="308"/>
      <c r="P89" s="308"/>
      <c r="Q89" s="308"/>
      <c r="R89" s="308"/>
      <c r="S89" s="308"/>
      <c r="T89" s="308"/>
      <c r="U89" s="308"/>
    </row>
    <row r="90" ht="62.25" hidden="1" customHeight="1">
      <c r="A90" s="36"/>
      <c r="B90" s="259" t="str">
        <f>Résultats!B91</f>
        <v>11.9</v>
      </c>
      <c r="C90" s="260" t="str">
        <f>Résultats!C91</f>
        <v>A</v>
      </c>
      <c r="D90" s="260" t="str">
        <f>Résultats!E91</f>
        <v>x</v>
      </c>
      <c r="E90" s="341" t="str">
        <f>Résultats!F91</f>
        <v xml:space="preserve">Dans chaque formulaire, l’intitulé de chaque bouton est-il pertinent (hors cas particuliers) ?</v>
      </c>
      <c r="F90" s="345" t="s">
        <v>10</v>
      </c>
      <c r="G90" s="345"/>
      <c r="H90" s="97"/>
      <c r="I90" s="97"/>
      <c r="J90" s="97"/>
      <c r="K90" s="97"/>
      <c r="L90" s="97"/>
      <c r="M90" s="308"/>
      <c r="N90" s="308"/>
      <c r="O90" s="308"/>
      <c r="P90" s="308"/>
      <c r="Q90" s="308"/>
      <c r="R90" s="308"/>
      <c r="S90" s="308"/>
      <c r="T90" s="308"/>
      <c r="U90" s="308"/>
    </row>
    <row r="91" ht="62.25" hidden="1" customHeight="1">
      <c r="A91" s="36"/>
      <c r="B91" s="259" t="str">
        <f>Résultats!B92</f>
        <v>11.10</v>
      </c>
      <c r="C91" s="260" t="str">
        <f>Résultats!C92</f>
        <v>A</v>
      </c>
      <c r="D91" s="260" t="str">
        <f>Résultats!E92</f>
        <v>x</v>
      </c>
      <c r="E91" s="341" t="str">
        <f>Résultats!F92</f>
        <v xml:space="preserve">Dans chaque formulaire, le contrôle de saisie est-il utilisé de manière pertinente (hors cas particuliers) ?</v>
      </c>
      <c r="F91" s="345" t="s">
        <v>10</v>
      </c>
      <c r="G91" s="345"/>
      <c r="H91" s="97"/>
      <c r="I91" s="97"/>
      <c r="J91" s="97"/>
      <c r="K91" s="97"/>
      <c r="L91" s="97"/>
      <c r="M91" s="308"/>
      <c r="N91" s="308"/>
      <c r="O91" s="308"/>
      <c r="P91" s="308"/>
      <c r="Q91" s="308"/>
      <c r="R91" s="308"/>
      <c r="S91" s="308"/>
      <c r="T91" s="308"/>
      <c r="U91" s="308"/>
    </row>
    <row r="92" ht="62.25" hidden="1" customHeight="1">
      <c r="A92" s="36"/>
      <c r="B92" s="259" t="str">
        <f>Résultats!B93</f>
        <v>11.11</v>
      </c>
      <c r="C92" s="260" t="str">
        <f>Résultats!C93</f>
        <v>AA</v>
      </c>
      <c r="D92" s="260" t="str">
        <f>Résultats!E93</f>
        <v/>
      </c>
      <c r="E92" s="341" t="str">
        <f>Résultats!F93</f>
        <v xml:space="preserve">Dans chaque formulaire, le contrôle de saisie est-il accompagné, si nécessaire, de suggestions facilitant la correction des erreurs de saisie ?</v>
      </c>
      <c r="F92" s="345" t="s">
        <v>10</v>
      </c>
      <c r="G92" s="345"/>
      <c r="H92" s="97"/>
      <c r="I92" s="97"/>
      <c r="J92" s="97"/>
      <c r="K92" s="97"/>
      <c r="L92" s="97"/>
      <c r="M92" s="308"/>
      <c r="N92" s="308"/>
      <c r="O92" s="308"/>
      <c r="P92" s="308"/>
      <c r="Q92" s="308"/>
      <c r="R92" s="308"/>
      <c r="S92" s="308"/>
      <c r="T92" s="308"/>
      <c r="U92" s="308"/>
    </row>
    <row r="93" ht="62.25" hidden="1" customHeight="1">
      <c r="A93" s="36"/>
      <c r="B93" s="259" t="str">
        <f>Résultats!B94</f>
        <v>11.12</v>
      </c>
      <c r="C93" s="260" t="str">
        <f>Résultats!C94</f>
        <v>AA</v>
      </c>
      <c r="D93" s="260" t="str">
        <f>Résultats!E94</f>
        <v/>
      </c>
      <c r="E93" s="341" t="str">
        <f>Résultats!F94</f>
        <v xml:space="preserve">Pour chaque formulaire qui modifie ou supprime des données, ou qui transmet des réponses à un test ou à un examen, ou dont la validation a des conséquences financières ou juridiques, les données saisies peuvent-elles être modifiées, mises à jour ou récupérées par l’utilisateur ?</v>
      </c>
      <c r="F93" s="345" t="s">
        <v>10</v>
      </c>
      <c r="G93" s="345"/>
      <c r="H93" s="97"/>
      <c r="I93" s="97"/>
      <c r="J93" s="97"/>
      <c r="K93" s="97"/>
      <c r="L93" s="97"/>
      <c r="M93" s="308"/>
      <c r="N93" s="308"/>
      <c r="O93" s="308"/>
      <c r="P93" s="308"/>
      <c r="Q93" s="308"/>
      <c r="R93" s="308"/>
      <c r="S93" s="308"/>
      <c r="T93" s="308"/>
      <c r="U93" s="308"/>
    </row>
    <row r="94" ht="62.25" hidden="1" customHeight="1">
      <c r="A94" s="46"/>
      <c r="B94" s="259" t="str">
        <f>Résultats!B95</f>
        <v>11.13</v>
      </c>
      <c r="C94" s="260" t="str">
        <f>Résultats!C95</f>
        <v>AA</v>
      </c>
      <c r="D94" s="260" t="str">
        <f>Résultats!E95</f>
        <v/>
      </c>
      <c r="E94" s="341" t="str">
        <f>Résultats!F95</f>
        <v xml:space="preserve">La finalité d’un champ de saisie peut-elle être déduite pour faciliter le remplissage automatique des champs avec les données de l’utilisateur ?</v>
      </c>
      <c r="F94" s="345" t="s">
        <v>10</v>
      </c>
      <c r="G94" s="345"/>
      <c r="H94" s="97"/>
      <c r="I94" s="97"/>
      <c r="J94" s="97"/>
      <c r="K94" s="97"/>
      <c r="L94" s="97"/>
      <c r="M94" s="308"/>
      <c r="N94" s="308"/>
      <c r="O94" s="308"/>
      <c r="P94" s="308"/>
      <c r="Q94" s="308"/>
      <c r="R94" s="308"/>
      <c r="S94" s="308"/>
      <c r="T94" s="308"/>
      <c r="U94" s="308"/>
    </row>
    <row r="95" ht="62.25" hidden="1" customHeight="1">
      <c r="A95" s="355" t="s">
        <v>457</v>
      </c>
      <c r="B95" s="259" t="str">
        <f>Résultats!B96</f>
        <v>12.1</v>
      </c>
      <c r="C95" s="260" t="str">
        <f>Résultats!C96</f>
        <v>AA</v>
      </c>
      <c r="D95" s="260" t="str">
        <f>Résultats!E96</f>
        <v/>
      </c>
      <c r="E95" s="341" t="str">
        <f>Résultats!F96</f>
        <v xml:space="preserve">Chaque ensemble de pages dispose-t-il de deux systèmes de navigation différents, au moins (hors cas particuliers) ?</v>
      </c>
      <c r="F95" s="345" t="s">
        <v>10</v>
      </c>
      <c r="G95" s="345"/>
      <c r="H95" s="97"/>
      <c r="I95" s="97"/>
      <c r="J95" s="97"/>
      <c r="K95" s="97"/>
      <c r="L95" s="97"/>
      <c r="M95" s="308"/>
      <c r="N95" s="308"/>
      <c r="O95" s="308"/>
      <c r="P95" s="308"/>
      <c r="Q95" s="308"/>
      <c r="R95" s="308"/>
      <c r="S95" s="308"/>
      <c r="T95" s="308"/>
      <c r="U95" s="308"/>
    </row>
    <row r="96" ht="62.25" hidden="1" customHeight="1">
      <c r="A96" s="36"/>
      <c r="B96" s="259" t="str">
        <f>Résultats!B97</f>
        <v>12.2</v>
      </c>
      <c r="C96" s="260" t="str">
        <f>Résultats!C97</f>
        <v>AA</v>
      </c>
      <c r="D96" s="260" t="str">
        <f>Résultats!E97</f>
        <v/>
      </c>
      <c r="E96" s="341" t="str">
        <f>Résultats!F97</f>
        <v xml:space="preserve">Dans chaque ensemble de pages, le menu et les barres de navigation sont-ils toujours à la même place (hors cas particuliers) ?</v>
      </c>
      <c r="F96" s="345" t="s">
        <v>7</v>
      </c>
      <c r="G96" s="345"/>
      <c r="H96" s="97"/>
      <c r="I96" s="97"/>
      <c r="J96" s="97"/>
      <c r="K96" s="97"/>
      <c r="L96" s="97"/>
      <c r="M96" s="308"/>
      <c r="N96" s="308"/>
      <c r="O96" s="308"/>
      <c r="P96" s="308"/>
      <c r="Q96" s="308"/>
      <c r="R96" s="308"/>
      <c r="S96" s="308"/>
      <c r="T96" s="308"/>
      <c r="U96" s="308"/>
    </row>
    <row r="97" ht="62.25" hidden="1" customHeight="1">
      <c r="A97" s="36"/>
      <c r="B97" s="259" t="str">
        <f>Résultats!B98</f>
        <v>12.3</v>
      </c>
      <c r="C97" s="260" t="str">
        <f>Résultats!C98</f>
        <v>AA</v>
      </c>
      <c r="D97" s="260" t="str">
        <f>Résultats!E98</f>
        <v/>
      </c>
      <c r="E97" s="341" t="str">
        <f>Résultats!F98</f>
        <v xml:space="preserve">La page « plan du site » est-elle pertinente ?</v>
      </c>
      <c r="F97" s="345" t="s">
        <v>10</v>
      </c>
      <c r="G97" s="345"/>
      <c r="H97" s="97"/>
      <c r="I97" s="97"/>
      <c r="J97" s="97"/>
      <c r="K97" s="97"/>
      <c r="L97" s="97"/>
      <c r="M97" s="308"/>
      <c r="N97" s="308"/>
      <c r="O97" s="308"/>
      <c r="P97" s="308"/>
      <c r="Q97" s="308"/>
      <c r="R97" s="308"/>
      <c r="S97" s="308"/>
      <c r="T97" s="308"/>
      <c r="U97" s="308"/>
    </row>
    <row r="98" ht="62.25" hidden="1" customHeight="1">
      <c r="A98" s="36"/>
      <c r="B98" s="259" t="str">
        <f>Résultats!B99</f>
        <v>12.4</v>
      </c>
      <c r="C98" s="260" t="str">
        <f>Résultats!C99</f>
        <v>AA</v>
      </c>
      <c r="D98" s="260" t="str">
        <f>Résultats!E99</f>
        <v/>
      </c>
      <c r="E98" s="341" t="str">
        <f>Résultats!F99</f>
        <v xml:space="preserve">Dans chaque ensemble de pages, la page « plan du site » est-elle atteignable de manière identique ?</v>
      </c>
      <c r="F98" s="345" t="s">
        <v>10</v>
      </c>
      <c r="G98" s="345"/>
      <c r="H98" s="97"/>
      <c r="I98" s="97"/>
      <c r="J98" s="97"/>
      <c r="K98" s="97"/>
      <c r="L98" s="97"/>
      <c r="M98" s="308"/>
      <c r="N98" s="308"/>
      <c r="O98" s="308"/>
      <c r="P98" s="308"/>
      <c r="Q98" s="308"/>
      <c r="R98" s="308"/>
      <c r="S98" s="308"/>
      <c r="T98" s="308"/>
      <c r="U98" s="308"/>
    </row>
    <row r="99" ht="62.25" hidden="1" customHeight="1">
      <c r="A99" s="36"/>
      <c r="B99" s="358" t="str">
        <f>'Résultats'!B100</f>
        <v>12.5</v>
      </c>
      <c r="C99" s="260" t="str">
        <f>'Résultats'!C100</f>
        <v>AA</v>
      </c>
      <c r="D99" s="260" t="str">
        <f>'Résultats'!E100</f>
        <v/>
      </c>
      <c r="E99" s="341" t="str">
        <f>'Résultats'!F100</f>
        <v xml:space="preserve">Dans chaque ensemble de pages, le moteur de recherche est-il atteignable de manière identique ?</v>
      </c>
      <c r="F99" s="345" t="s">
        <v>10</v>
      </c>
      <c r="G99" s="345"/>
      <c r="H99" s="97"/>
      <c r="I99" s="97"/>
      <c r="J99" s="97"/>
      <c r="K99" s="97"/>
      <c r="L99" s="97"/>
      <c r="M99" s="308"/>
      <c r="N99" s="308"/>
      <c r="O99" s="308"/>
      <c r="P99" s="308"/>
      <c r="Q99" s="308"/>
      <c r="R99" s="308"/>
      <c r="S99" s="308"/>
      <c r="T99" s="308"/>
      <c r="U99" s="308"/>
    </row>
    <row r="100" ht="62.25" hidden="1" customHeight="1">
      <c r="A100" s="36"/>
      <c r="B100" s="358" t="str">
        <f>Résultats!B101</f>
        <v>12.6</v>
      </c>
      <c r="C100" s="260" t="str">
        <f>Résultats!C101</f>
        <v>A</v>
      </c>
      <c r="D100" s="260" t="str">
        <f>Résultats!E101</f>
        <v/>
      </c>
      <c r="E100" s="341" t="str">
        <f>Résultats!F101</f>
        <v xml:space="preserve">Les zones de regroupement de contenus présentes dans plusieurs pages web (zones d’en-tête, de navigation principale, de contenu principal, de pied de page et de moteur de recherche) peuvent-elles être atteintes ou évitées ?</v>
      </c>
      <c r="F100" s="345" t="s">
        <v>7</v>
      </c>
      <c r="G100" s="345"/>
      <c r="H100" s="97"/>
      <c r="I100" s="97"/>
      <c r="J100" s="97"/>
      <c r="K100" s="97"/>
      <c r="L100" s="97"/>
      <c r="M100" s="308"/>
      <c r="N100" s="308"/>
      <c r="O100" s="308"/>
      <c r="P100" s="308"/>
      <c r="Q100" s="308"/>
      <c r="R100" s="308"/>
      <c r="S100" s="308"/>
      <c r="T100" s="308"/>
      <c r="U100" s="308"/>
    </row>
    <row r="101" ht="62.25" hidden="1" customHeight="1">
      <c r="A101" s="36"/>
      <c r="B101" s="358" t="str">
        <f>Résultats!B102</f>
        <v>12.7</v>
      </c>
      <c r="C101" s="260" t="str">
        <f>Résultats!C102</f>
        <v>A</v>
      </c>
      <c r="D101" s="260" t="str">
        <f>Résultats!E102</f>
        <v/>
      </c>
      <c r="E101" s="341" t="str">
        <f>Résultats!F102</f>
        <v xml:space="preserve">Dans chaque page web, un lien d’évitement ou d’accès rapide à la zone de contenu principal est-il présent (hors cas particuliers) ?</v>
      </c>
      <c r="F101" s="345" t="s">
        <v>7</v>
      </c>
      <c r="G101" s="345"/>
      <c r="H101" s="97"/>
      <c r="I101" s="97"/>
      <c r="J101" s="97"/>
      <c r="K101" s="97"/>
      <c r="L101" s="97"/>
      <c r="M101" s="308"/>
      <c r="N101" s="308"/>
      <c r="O101" s="308"/>
      <c r="P101" s="308"/>
      <c r="Q101" s="308"/>
      <c r="R101" s="308"/>
      <c r="S101" s="308"/>
      <c r="T101" s="308"/>
      <c r="U101" s="308"/>
    </row>
    <row r="102" ht="62.25" hidden="1" customHeight="1">
      <c r="A102" s="36"/>
      <c r="B102" s="358" t="str">
        <f>Résultats!B103</f>
        <v>12.8</v>
      </c>
      <c r="C102" s="260" t="str">
        <f>Résultats!C103</f>
        <v>A</v>
      </c>
      <c r="D102" s="260" t="str">
        <f>Résultats!E103</f>
        <v>x</v>
      </c>
      <c r="E102" s="341" t="str">
        <f>Résultats!F103</f>
        <v xml:space="preserve">Dans chaque page web, l’ordre de tabulation est-il cohérent ?</v>
      </c>
      <c r="F102" s="345" t="s">
        <v>7</v>
      </c>
      <c r="G102" s="345"/>
      <c r="H102" s="97"/>
      <c r="I102" s="97"/>
      <c r="J102" s="97"/>
      <c r="K102" s="97"/>
      <c r="L102" s="97"/>
      <c r="M102" s="308"/>
      <c r="N102" s="308"/>
      <c r="O102" s="308"/>
      <c r="P102" s="308"/>
      <c r="Q102" s="308"/>
      <c r="R102" s="308"/>
      <c r="S102" s="308"/>
      <c r="T102" s="308"/>
      <c r="U102" s="308"/>
    </row>
    <row r="103" ht="62.25" hidden="1" customHeight="1">
      <c r="A103" s="36"/>
      <c r="B103" s="358" t="str">
        <f>Résultats!B104</f>
        <v>12.9</v>
      </c>
      <c r="C103" s="260" t="str">
        <f>Résultats!C104</f>
        <v>A</v>
      </c>
      <c r="D103" s="260" t="str">
        <f>Résultats!E104</f>
        <v>x</v>
      </c>
      <c r="E103" s="341" t="str">
        <f>Résultats!F104</f>
        <v xml:space="preserve">Dans chaque page web, la navigation ne doit pas contenir de piège au clavier. Cette règle est-elle respectée ?</v>
      </c>
      <c r="F103" s="345" t="s">
        <v>7</v>
      </c>
      <c r="G103" s="345"/>
      <c r="H103" s="97"/>
      <c r="I103" s="97"/>
      <c r="J103" s="97"/>
      <c r="K103" s="97"/>
      <c r="L103" s="97"/>
      <c r="M103" s="308"/>
      <c r="N103" s="308"/>
      <c r="O103" s="308"/>
      <c r="P103" s="308"/>
      <c r="Q103" s="308"/>
      <c r="R103" s="308"/>
      <c r="S103" s="308"/>
      <c r="T103" s="308"/>
      <c r="U103" s="308"/>
    </row>
    <row r="104" ht="62.25" hidden="1" customHeight="1">
      <c r="A104" s="36"/>
      <c r="B104" s="358" t="str">
        <f>Résultats!B105</f>
        <v>12.10</v>
      </c>
      <c r="C104" s="260" t="str">
        <f>Résultats!C105</f>
        <v>A</v>
      </c>
      <c r="D104" s="260" t="str">
        <f>Résultats!E105</f>
        <v/>
      </c>
      <c r="E104" s="341" t="str">
        <f>Résultats!F105</f>
        <v xml:space="preserve">Dans chaque page web, les raccourcis clavier n’utilisant qu’une seule touche (lettre minuscule ou majuscule, ponctuation, chiffre ou symbole) sont-ils contrôlables par l’utilisateur ?</v>
      </c>
      <c r="F104" s="345" t="s">
        <v>10</v>
      </c>
      <c r="G104" s="345"/>
      <c r="H104" s="97"/>
      <c r="I104" s="97"/>
      <c r="J104" s="97"/>
      <c r="K104" s="97"/>
      <c r="L104" s="97"/>
      <c r="M104" s="308"/>
      <c r="N104" s="308"/>
      <c r="O104" s="308"/>
      <c r="P104" s="308"/>
      <c r="Q104" s="308"/>
      <c r="R104" s="308"/>
      <c r="S104" s="308"/>
      <c r="T104" s="308"/>
      <c r="U104" s="308"/>
    </row>
    <row r="105" ht="62.25" hidden="1" customHeight="1">
      <c r="A105" s="46"/>
      <c r="B105" s="358" t="str">
        <f>Résultats!B106</f>
        <v>12.11</v>
      </c>
      <c r="C105" s="260" t="str">
        <f>Résultats!C106</f>
        <v>A</v>
      </c>
      <c r="D105" s="260" t="str">
        <f>Résultats!E106</f>
        <v/>
      </c>
      <c r="E105" s="341" t="str">
        <f>Résultats!F106</f>
        <v xml:space="preserve">Dans chaque page web, les contenus additionnels apparaissant au survol, à la prise de focus ou à l’activation d’un composant d’interface sont-ils si nécessaire atteignables au clavier ?</v>
      </c>
      <c r="F105" s="345" t="s">
        <v>7</v>
      </c>
      <c r="G105" s="345"/>
      <c r="H105" s="97"/>
      <c r="I105" s="97"/>
      <c r="J105" s="97"/>
      <c r="K105" s="97"/>
      <c r="L105" s="97"/>
      <c r="M105" s="308"/>
      <c r="N105" s="308"/>
      <c r="O105" s="308"/>
      <c r="P105" s="308"/>
      <c r="Q105" s="308"/>
      <c r="R105" s="308"/>
      <c r="S105" s="308"/>
      <c r="T105" s="308"/>
      <c r="U105" s="308"/>
    </row>
    <row r="106" ht="62.25" hidden="1" customHeight="1">
      <c r="A106" s="355" t="s">
        <v>458</v>
      </c>
      <c r="B106" s="358" t="str">
        <f>Résultats!B107</f>
        <v>13.1</v>
      </c>
      <c r="C106" s="260" t="str">
        <f>Résultats!C107</f>
        <v>A</v>
      </c>
      <c r="D106" s="260" t="str">
        <f>Résultats!E107</f>
        <v/>
      </c>
      <c r="E106" s="341" t="str">
        <f>Résultats!F107</f>
        <v xml:space="preserve">Pour chaque page web, l’utilisateur a-t-il le contrôle de chaque limite de temps modifiant le contenu (hors cas particuliers) ?</v>
      </c>
      <c r="F106" s="345" t="s">
        <v>10</v>
      </c>
      <c r="G106" s="345"/>
      <c r="H106" s="97"/>
      <c r="I106" s="97"/>
      <c r="J106" s="97"/>
      <c r="K106" s="97"/>
      <c r="L106" s="97"/>
      <c r="M106" s="308"/>
      <c r="N106" s="308"/>
      <c r="O106" s="308"/>
      <c r="P106" s="308"/>
      <c r="Q106" s="308"/>
      <c r="R106" s="308"/>
      <c r="S106" s="308"/>
      <c r="T106" s="308"/>
      <c r="U106" s="308"/>
    </row>
    <row r="107" ht="62.25" hidden="1" customHeight="1">
      <c r="A107" s="36"/>
      <c r="B107" s="358" t="str">
        <f>Résultats!B108</f>
        <v>13.2</v>
      </c>
      <c r="C107" s="260" t="str">
        <f>Résultats!C108</f>
        <v>A</v>
      </c>
      <c r="D107" s="260" t="str">
        <f>Résultats!E108</f>
        <v/>
      </c>
      <c r="E107" s="341" t="str">
        <f>Résultats!F108</f>
        <v xml:space="preserve">Dans chaque page web, l’ouverture d’une nouvelle fenêtre ne doit pas être déclenchée sans action de l’utilisateur. Cette règle est-elle respectée ?</v>
      </c>
      <c r="F107" s="345" t="s">
        <v>7</v>
      </c>
      <c r="G107" s="345"/>
      <c r="H107" s="97"/>
      <c r="I107" s="97"/>
      <c r="J107" s="97"/>
      <c r="K107" s="97"/>
      <c r="L107" s="97"/>
      <c r="M107" s="308"/>
      <c r="N107" s="308"/>
      <c r="O107" s="308"/>
      <c r="P107" s="308"/>
      <c r="Q107" s="308"/>
      <c r="R107" s="308"/>
      <c r="S107" s="308"/>
      <c r="T107" s="308"/>
      <c r="U107" s="308"/>
    </row>
    <row r="108" ht="62.25" hidden="1" customHeight="1">
      <c r="A108" s="36"/>
      <c r="B108" s="358" t="str">
        <f>Résultats!B109</f>
        <v>13.3</v>
      </c>
      <c r="C108" s="260" t="str">
        <f>Résultats!C109</f>
        <v>A</v>
      </c>
      <c r="D108" s="260" t="str">
        <f>Résultats!E109</f>
        <v/>
      </c>
      <c r="E108" s="341" t="str">
        <f>Résultats!F109</f>
        <v xml:space="preserve">Dans chaque page web, chaque document bureautique en téléchargement possède-t-il, si nécessaire, une version accessible (hors cas particuliers) ?</v>
      </c>
      <c r="F108" s="345" t="s">
        <v>10</v>
      </c>
      <c r="G108" s="345"/>
      <c r="H108" s="97"/>
      <c r="I108" s="97"/>
      <c r="J108" s="97"/>
      <c r="K108" s="97"/>
      <c r="L108" s="97"/>
      <c r="M108" s="308"/>
      <c r="N108" s="308"/>
      <c r="O108" s="308"/>
      <c r="P108" s="308"/>
      <c r="Q108" s="308"/>
      <c r="R108" s="308"/>
      <c r="S108" s="308"/>
      <c r="T108" s="308"/>
      <c r="U108" s="308"/>
    </row>
    <row r="109" ht="62.25" hidden="1" customHeight="1">
      <c r="A109" s="36"/>
      <c r="B109" s="358" t="str">
        <f>Résultats!B110</f>
        <v>13.4</v>
      </c>
      <c r="C109" s="260" t="str">
        <f>Résultats!C110</f>
        <v>A</v>
      </c>
      <c r="D109" s="260" t="str">
        <f>Résultats!E110</f>
        <v/>
      </c>
      <c r="E109" s="341" t="str">
        <f>Résultats!F110</f>
        <v xml:space="preserve">Pour chaque document bureautique ayant une version accessible, cette version offre-t-elle la même information ?</v>
      </c>
      <c r="F109" s="345" t="s">
        <v>10</v>
      </c>
      <c r="G109" s="345"/>
      <c r="H109" s="97"/>
      <c r="I109" s="97"/>
      <c r="J109" s="97"/>
      <c r="K109" s="97"/>
      <c r="L109" s="97"/>
      <c r="M109" s="308"/>
      <c r="N109" s="308"/>
      <c r="O109" s="308"/>
      <c r="P109" s="308"/>
      <c r="Q109" s="308"/>
      <c r="R109" s="308"/>
      <c r="S109" s="308"/>
      <c r="T109" s="308"/>
      <c r="U109" s="308"/>
    </row>
    <row r="110" ht="62.25" hidden="1" customHeight="1">
      <c r="A110" s="36"/>
      <c r="B110" s="358" t="str">
        <f>Résultats!B111</f>
        <v>13.5</v>
      </c>
      <c r="C110" s="260" t="str">
        <f>Résultats!C111</f>
        <v>A</v>
      </c>
      <c r="D110" s="260" t="str">
        <f>Résultats!E111</f>
        <v/>
      </c>
      <c r="E110" s="341" t="str">
        <f>Résultats!F111</f>
        <v xml:space="preserve">Dans chaque page web, chaque contenu cryptique (art ASCII, émoticône, syntaxe cryptique) a-t-il une alternative ?</v>
      </c>
      <c r="F110" s="345" t="s">
        <v>10</v>
      </c>
      <c r="G110" s="345"/>
      <c r="H110" s="97"/>
      <c r="I110" s="97"/>
      <c r="J110" s="97"/>
      <c r="K110" s="97"/>
      <c r="L110" s="97"/>
      <c r="M110" s="308"/>
      <c r="N110" s="308"/>
      <c r="O110" s="308"/>
      <c r="P110" s="308"/>
      <c r="Q110" s="308"/>
      <c r="R110" s="308"/>
      <c r="S110" s="308"/>
      <c r="T110" s="308"/>
      <c r="U110" s="308"/>
    </row>
    <row r="111" ht="62.25" hidden="1" customHeight="1">
      <c r="A111" s="36"/>
      <c r="B111" s="358" t="str">
        <f>Résultats!B112</f>
        <v>13.6</v>
      </c>
      <c r="C111" s="260" t="str">
        <f>Résultats!C112</f>
        <v>A</v>
      </c>
      <c r="D111" s="260" t="str">
        <f>Résultats!E112</f>
        <v/>
      </c>
      <c r="E111" s="341" t="str">
        <f>Résultats!F112</f>
        <v xml:space="preserve">Dans chaque page web, pour chaque contenu cryptique (art ASCII, émoticône, syntaxe cryptique) ayant une alternative, cette alternative est-elle pertinente ?</v>
      </c>
      <c r="F111" s="345" t="s">
        <v>10</v>
      </c>
      <c r="G111" s="345"/>
      <c r="H111" s="97"/>
      <c r="I111" s="97"/>
      <c r="J111" s="97"/>
      <c r="K111" s="97"/>
      <c r="L111" s="97"/>
      <c r="M111" s="308"/>
      <c r="N111" s="308"/>
      <c r="O111" s="308"/>
      <c r="P111" s="308"/>
      <c r="Q111" s="308"/>
      <c r="R111" s="308"/>
      <c r="S111" s="308"/>
      <c r="T111" s="308"/>
      <c r="U111" s="308"/>
    </row>
    <row r="112" ht="62.25" hidden="1" customHeight="1">
      <c r="A112" s="36"/>
      <c r="B112" s="358" t="str">
        <f>Résultats!B113</f>
        <v>13.7</v>
      </c>
      <c r="C112" s="260" t="str">
        <f>Résultats!C113</f>
        <v>A</v>
      </c>
      <c r="D112" s="260" t="str">
        <f>Résultats!E113</f>
        <v/>
      </c>
      <c r="E112" s="341" t="str">
        <f>Résultats!F113</f>
        <v xml:space="preserve">Dans chaque page web, les changements brusques de luminosité ou les effets de flash sont-ils correctement utilisés ?</v>
      </c>
      <c r="F112" s="345" t="s">
        <v>10</v>
      </c>
      <c r="G112" s="345"/>
      <c r="H112" s="97"/>
      <c r="I112" s="97"/>
      <c r="J112" s="97"/>
      <c r="K112" s="97"/>
      <c r="L112" s="97"/>
      <c r="M112" s="308"/>
      <c r="N112" s="308"/>
      <c r="O112" s="308"/>
      <c r="P112" s="308"/>
      <c r="Q112" s="308"/>
      <c r="R112" s="308"/>
      <c r="S112" s="308"/>
      <c r="T112" s="308"/>
      <c r="U112" s="308"/>
    </row>
    <row r="113" ht="62.25" hidden="1" customHeight="1">
      <c r="A113" s="36"/>
      <c r="B113" s="358" t="str">
        <f>Résultats!B114</f>
        <v>13.8</v>
      </c>
      <c r="C113" s="260" t="str">
        <f>Résultats!C114</f>
        <v>A</v>
      </c>
      <c r="D113" s="260" t="str">
        <f>Résultats!E114</f>
        <v/>
      </c>
      <c r="E113" s="341" t="str">
        <f>Résultats!F114</f>
        <v xml:space="preserve">Dans chaque page web, chaque contenu en mouvement ou clignotant est-il contrôlable par l’utilisateur ?</v>
      </c>
      <c r="F113" s="345" t="s">
        <v>10</v>
      </c>
      <c r="G113" s="345"/>
      <c r="H113" s="97"/>
      <c r="I113" s="97"/>
      <c r="J113" s="97"/>
      <c r="K113" s="97"/>
      <c r="L113" s="97"/>
      <c r="M113" s="308"/>
      <c r="N113" s="308"/>
      <c r="O113" s="308"/>
      <c r="P113" s="308"/>
      <c r="Q113" s="308"/>
      <c r="R113" s="308"/>
      <c r="S113" s="308"/>
      <c r="T113" s="308"/>
      <c r="U113" s="308"/>
    </row>
    <row r="114" ht="62.25" hidden="1" customHeight="1">
      <c r="A114" s="36"/>
      <c r="B114" s="358" t="str">
        <f>Résultats!B115</f>
        <v>13.9</v>
      </c>
      <c r="C114" s="260" t="str">
        <f>Résultats!C115</f>
        <v>AA</v>
      </c>
      <c r="D114" s="260" t="str">
        <f>Résultats!E115</f>
        <v/>
      </c>
      <c r="E114" s="341" t="str">
        <f>Résultats!F115</f>
        <v xml:space="preserve">Dans chaque page web, le contenu proposé est-il consultable quelle que soit l’orientation de l’écran (portrait ou paysage) (hors cas particuliers) ?</v>
      </c>
      <c r="F114" s="345" t="s">
        <v>7</v>
      </c>
      <c r="G114" s="345"/>
      <c r="H114" s="97"/>
      <c r="I114" s="97"/>
      <c r="J114" s="97"/>
      <c r="K114" s="97"/>
      <c r="L114" s="97"/>
      <c r="M114" s="308"/>
      <c r="N114" s="308"/>
      <c r="O114" s="308"/>
      <c r="P114" s="308"/>
      <c r="Q114" s="308"/>
      <c r="R114" s="308"/>
      <c r="S114" s="308"/>
      <c r="T114" s="308"/>
      <c r="U114" s="308"/>
    </row>
    <row r="115" ht="62.25" hidden="1" customHeight="1">
      <c r="A115" s="36"/>
      <c r="B115" s="358" t="str">
        <f>Résultats!B116</f>
        <v>13.10</v>
      </c>
      <c r="C115" s="260" t="str">
        <f>Résultats!C116</f>
        <v>A</v>
      </c>
      <c r="D115" s="260" t="str">
        <f>Résultats!E116</f>
        <v/>
      </c>
      <c r="E115" s="341" t="str">
        <f>Résultats!F116</f>
        <v xml:space="preserve">Dans chaque page web, les fonctionnalités utilisables ou disponibles au moyen d’un geste complexe peuvent-elles être également disponibles au moyen d’un geste simple (hors cas particuliers) ?</v>
      </c>
      <c r="F115" s="345" t="s">
        <v>10</v>
      </c>
      <c r="G115" s="345"/>
      <c r="H115" s="97"/>
      <c r="I115" s="97"/>
      <c r="J115" s="97"/>
      <c r="K115" s="97"/>
      <c r="L115" s="97"/>
      <c r="M115" s="78"/>
      <c r="N115" s="78"/>
      <c r="O115" s="78"/>
      <c r="P115" s="78"/>
      <c r="Q115" s="78"/>
      <c r="R115" s="78"/>
      <c r="S115" s="78"/>
      <c r="T115" s="78"/>
      <c r="U115" s="78"/>
    </row>
    <row r="116" ht="59.25" hidden="1" customHeight="1">
      <c r="A116" s="36"/>
      <c r="B116" s="358" t="str">
        <f>Résultats!B117</f>
        <v>13.11</v>
      </c>
      <c r="C116" s="260" t="str">
        <f>Résultats!C117</f>
        <v>A</v>
      </c>
      <c r="D116" s="260" t="str">
        <f>Résultats!E117</f>
        <v/>
      </c>
      <c r="E116" s="341" t="str">
        <f>Résultats!F117</f>
        <v xml:space="preserve">Dans chaque page web, les actions déclenchées au moyen d’un dispositif de pointage sur un point unique de l’écran peuvent-elles faire l’objet d’une annulation (hors cas particuliers) ?</v>
      </c>
      <c r="F116" s="345" t="s">
        <v>10</v>
      </c>
      <c r="G116" s="345"/>
      <c r="H116" s="97"/>
      <c r="I116" s="97"/>
      <c r="J116" s="97"/>
      <c r="K116" s="97"/>
      <c r="L116" s="97"/>
      <c r="M116" s="308"/>
      <c r="N116" s="308"/>
      <c r="O116" s="308"/>
      <c r="P116" s="308"/>
      <c r="Q116" s="308"/>
      <c r="R116" s="308"/>
      <c r="S116" s="308"/>
      <c r="T116" s="308"/>
      <c r="U116" s="308"/>
    </row>
    <row r="117" hidden="1">
      <c r="A117" s="46"/>
      <c r="B117" s="358" t="str">
        <f>Résultats!B118</f>
        <v>13.12</v>
      </c>
      <c r="C117" s="260" t="str">
        <f>Résultats!C118</f>
        <v>A</v>
      </c>
      <c r="D117" s="260" t="str">
        <f>Résultats!E118</f>
        <v/>
      </c>
      <c r="E117" s="341" t="str">
        <f>Résultats!F118</f>
        <v xml:space="preserve">Dans chaque page web, les fonctionnalités qui impliquent un mouvement de l’appareil ou vers l’appareil peuvent-elles être satisfaites de manière alternative (hors cas particuliers) ?</v>
      </c>
      <c r="F117" s="345" t="s">
        <v>10</v>
      </c>
      <c r="G117" s="345"/>
      <c r="H117" s="97"/>
      <c r="I117" s="97"/>
      <c r="J117" s="97"/>
      <c r="K117" s="97"/>
      <c r="L117" s="97"/>
      <c r="M117" s="308"/>
      <c r="N117" s="308"/>
      <c r="O117" s="308"/>
      <c r="P117" s="308"/>
      <c r="Q117" s="308"/>
      <c r="R117" s="308"/>
      <c r="S117" s="308"/>
      <c r="T117" s="308"/>
      <c r="U117" s="308"/>
    </row>
  </sheetData>
  <autoFilter ref="$B$11:$L$117">
    <filterColumn colId="4">
      <filters>
        <filter val="nc"/>
      </filters>
    </filterColumn>
  </autoFilter>
  <mergeCells count="23">
    <mergeCell ref="C3:F3"/>
    <mergeCell ref="B4:B10"/>
    <mergeCell ref="C4:C10"/>
    <mergeCell ref="D4:D10"/>
    <mergeCell ref="G4:G10"/>
    <mergeCell ref="H4:H10"/>
    <mergeCell ref="I4:I10"/>
    <mergeCell ref="J4:J10"/>
    <mergeCell ref="K4:K10"/>
    <mergeCell ref="L4:L10"/>
    <mergeCell ref="A12:A20"/>
    <mergeCell ref="A21:A22"/>
    <mergeCell ref="A23:A25"/>
    <mergeCell ref="A26:A38"/>
    <mergeCell ref="A39:A46"/>
    <mergeCell ref="A47:A48"/>
    <mergeCell ref="A49:A53"/>
    <mergeCell ref="A54:A63"/>
    <mergeCell ref="A64:A67"/>
    <mergeCell ref="A68:A81"/>
    <mergeCell ref="A82:A94"/>
    <mergeCell ref="A95:A105"/>
    <mergeCell ref="A106:A117"/>
  </mergeCells>
  <dataValidations count="2" disablePrompts="0">
    <dataValidation sqref="H12:H117" type="list" allowBlank="1" errorStyle="stop" imeMode="noControl" operator="between" showDropDown="0" showErrorMessage="0" showInputMessage="0">
      <formula1>'Paramètres'!$A$2:$A$5</formula1>
    </dataValidation>
    <dataValidation sqref="I12:I117" type="list" allowBlank="1" errorStyle="stop" imeMode="noControl" operator="between" showDropDown="0" showErrorMessage="0" showInputMessage="0">
      <formula1>'Paramètres'!$D$2:$D$5</formula1>
    </dataValidation>
  </dataValidations>
  <hyperlinks>
    <hyperlink r:id="rId1" ref="L54"/>
    <hyperlink r:id="rId1" ref="L55"/>
  </hyperlinks>
  <printOptions headings="0" gridLines="0"/>
  <pageMargins left="0.69999999999999996" right="0.69999999999999996" top="0.75" bottom="0.75" header="0" footer="0"/>
  <pageSetup paperSize="9" scale="100" fitToWidth="1" fitToHeight="1" pageOrder="downThenOver" orientation="landscape" usePrinterDefaults="1" blackAndWhite="0" draft="0" cellComments="none" useFirstPageNumber="0" errors="displayed" horizontalDpi="600" verticalDpi="600" copies="1"/>
  <headerFooter/>
  <extLst>
    <ext xmlns:x14="http://schemas.microsoft.com/office/spreadsheetml/2009/9/main" uri="{78C0D931-6437-407d-A8EE-F0AAD7539E65}">
      <x14:conditionalFormattings>
        <x14:conditionalFormatting xmlns:xm="http://schemas.microsoft.com/office/excel/2006/main">
          <x14:cfRule type="cellIs" priority="25" operator="equal" id="{007D00D7-0064-46D8-A4CF-006A00C3004F}">
            <xm:f>"na"</xm:f>
            <x14:dxf>
              <font/>
              <fill>
                <patternFill patternType="solid">
                  <fgColor rgb="FFFCE8B2"/>
                  <bgColor rgb="FFFCE8B2"/>
                </patternFill>
              </fill>
              <border>
                <left style="none"/>
                <right style="none"/>
                <top style="none"/>
                <bottom style="none"/>
                <diagonal style="none"/>
              </border>
            </x14:dxf>
          </x14:cfRule>
          <xm:sqref>F1:F2 C2 F4:F117</xm:sqref>
        </x14:conditionalFormatting>
        <x14:conditionalFormatting xmlns:xm="http://schemas.microsoft.com/office/excel/2006/main">
          <x14:cfRule type="cellIs" priority="24" operator="equal" id="{004800B8-0011-48FC-B855-001E0001004E}">
            <xm:f>"nt"</xm:f>
            <x14:dxf>
              <font>
                <color indexed="65"/>
              </font>
              <fill>
                <patternFill patternType="solid">
                  <fgColor rgb="FF757575"/>
                  <bgColor rgb="FF757575"/>
                </patternFill>
              </fill>
              <border>
                <left style="none"/>
                <right style="none"/>
                <top style="none"/>
                <bottom style="none"/>
                <diagonal style="none"/>
              </border>
            </x14:dxf>
          </x14:cfRule>
          <xm:sqref>F11:F117</xm:sqref>
        </x14:conditionalFormatting>
        <x14:conditionalFormatting xmlns:xm="http://schemas.microsoft.com/office/excel/2006/main">
          <x14:cfRule type="cellIs" priority="23" operator="equal" id="{00210034-00AE-4764-80D2-005400CB00ED}">
            <xm:f>"nc"</xm:f>
            <x14:dxf>
              <font/>
              <fill>
                <patternFill patternType="solid">
                  <fgColor rgb="FFF4C7C3"/>
                  <bgColor rgb="FFF4C7C3"/>
                </patternFill>
              </fill>
              <border>
                <left style="none"/>
                <right style="none"/>
                <top style="none"/>
                <bottom style="none"/>
                <diagonal style="none"/>
              </border>
            </x14:dxf>
          </x14:cfRule>
          <xm:sqref>F11:F117</xm:sqref>
        </x14:conditionalFormatting>
        <x14:conditionalFormatting xmlns:xm="http://schemas.microsoft.com/office/excel/2006/main">
          <x14:cfRule type="cellIs" priority="22" operator="equal" id="{003400CF-00F7-42E5-8994-000200FE0090}">
            <xm:f>"c"</xm:f>
            <x14:dxf>
              <font/>
              <fill>
                <patternFill patternType="solid">
                  <fgColor rgb="FFB7E1CD"/>
                  <bgColor rgb="FFB7E1CD"/>
                </patternFill>
              </fill>
              <border>
                <left style="none"/>
                <right style="none"/>
                <top style="none"/>
                <bottom style="none"/>
                <diagonal style="none"/>
              </border>
            </x14:dxf>
          </x14:cfRule>
          <xm:sqref>F11:F117</xm:sqref>
        </x14:conditionalFormatting>
        <x14:conditionalFormatting xmlns:xm="http://schemas.microsoft.com/office/excel/2006/main">
          <x14:cfRule type="cellIs" priority="21" operator="equal" id="{00EC000F-00B9-479E-A616-00E2003A00BA}">
            <xm:f>"NT"</xm:f>
            <x14:dxf>
              <font/>
              <fill>
                <patternFill patternType="solid">
                  <fgColor indexed="65"/>
                  <bgColor indexed="65"/>
                </patternFill>
              </fill>
              <border>
                <left style="none"/>
                <right style="none"/>
                <top style="none"/>
                <bottom style="none"/>
                <diagonal style="none"/>
              </border>
            </x14:dxf>
          </x14:cfRule>
          <xm:sqref>O4:R4</xm:sqref>
        </x14:conditionalFormatting>
        <x14:conditionalFormatting xmlns:xm="http://schemas.microsoft.com/office/excel/2006/main">
          <x14:cfRule type="cellIs" priority="20" operator="equal" id="{002C00FE-0029-433F-AB22-0071002D00BA}">
            <xm:f>"NA"</xm:f>
            <x14:dxf>
              <font/>
              <fill>
                <patternFill patternType="solid">
                  <fgColor rgb="FFFCE8B2"/>
                  <bgColor rgb="FFFCE8B2"/>
                </patternFill>
              </fill>
              <border>
                <left style="none"/>
                <right style="none"/>
                <top style="none"/>
                <bottom style="none"/>
                <diagonal style="none"/>
              </border>
            </x14:dxf>
          </x14:cfRule>
          <xm:sqref>O4:R4</xm:sqref>
        </x14:conditionalFormatting>
        <x14:conditionalFormatting xmlns:xm="http://schemas.microsoft.com/office/excel/2006/main">
          <x14:cfRule type="cellIs" priority="19" operator="equal" id="{0091007A-00B0-4300-8C8A-007C005200F4}">
            <xm:f>"NC"</xm:f>
            <x14:dxf>
              <font/>
              <fill>
                <patternFill patternType="solid">
                  <fgColor rgb="FFF4C7C3"/>
                  <bgColor rgb="FFF4C7C3"/>
                </patternFill>
              </fill>
              <border>
                <left style="none"/>
                <right style="none"/>
                <top style="none"/>
                <bottom style="none"/>
                <diagonal style="none"/>
              </border>
            </x14:dxf>
          </x14:cfRule>
          <xm:sqref>O4:R4</xm:sqref>
        </x14:conditionalFormatting>
        <x14:conditionalFormatting xmlns:xm="http://schemas.microsoft.com/office/excel/2006/main">
          <x14:cfRule type="cellIs" priority="18" operator="equal" id="{002D00C8-00BD-4973-A084-00EE007C00AE}">
            <xm:f>"C"</xm:f>
            <x14:dxf>
              <font/>
              <fill>
                <patternFill patternType="solid">
                  <fgColor rgb="FFB7E1CD"/>
                  <bgColor rgb="FFB7E1CD"/>
                </patternFill>
              </fill>
              <border>
                <left style="none"/>
                <right style="none"/>
                <top style="none"/>
                <bottom style="none"/>
                <diagonal style="none"/>
              </border>
            </x14:dxf>
          </x14:cfRule>
          <xm:sqref>O4:R4</xm:sqref>
        </x14:conditionalFormatting>
        <x14:conditionalFormatting xmlns:xm="http://schemas.microsoft.com/office/excel/2006/main">
          <x14:cfRule type="cellIs" priority="17" operator="equal" id="{001D0081-00CE-4F63-B4B1-00BF00AA00F7}">
            <xm:f>"d"</xm:f>
            <x14:dxf>
              <font/>
              <fill>
                <patternFill patternType="solid">
                  <fgColor rgb="FFFFD966"/>
                  <bgColor rgb="FFFFD966"/>
                </patternFill>
              </fill>
              <border>
                <left style="none"/>
                <right style="none"/>
                <top style="none"/>
                <bottom style="none"/>
                <diagonal style="none"/>
              </border>
            </x14:dxf>
          </x14:cfRule>
          <xm:sqref>G20:G25</xm:sqref>
        </x14:conditionalFormatting>
        <x14:conditionalFormatting xmlns:xm="http://schemas.microsoft.com/office/excel/2006/main">
          <x14:cfRule type="cellIs" priority="16" operator="equal" id="{00110067-00D2-4D1C-BD9C-00D400F300FC}">
            <xm:f>"d"</xm:f>
            <x14:dxf>
              <font/>
              <fill>
                <patternFill patternType="solid">
                  <fgColor rgb="FFFFD966"/>
                  <bgColor rgb="FFFFD966"/>
                </patternFill>
              </fill>
              <border>
                <left style="none"/>
                <right style="none"/>
                <top style="none"/>
                <bottom style="none"/>
                <diagonal style="none"/>
              </border>
            </x14:dxf>
          </x14:cfRule>
          <xm:sqref>G26:G33</xm:sqref>
        </x14:conditionalFormatting>
        <x14:conditionalFormatting xmlns:xm="http://schemas.microsoft.com/office/excel/2006/main">
          <x14:cfRule type="cellIs" priority="15" operator="equal" id="{004200B6-00E3-4D93-9130-006900E30025}">
            <xm:f>"d"</xm:f>
            <x14:dxf>
              <font/>
              <fill>
                <patternFill patternType="solid">
                  <fgColor rgb="FFFFD966"/>
                  <bgColor rgb="FFFFD966"/>
                </patternFill>
              </fill>
              <border>
                <left style="none"/>
                <right style="none"/>
                <top style="none"/>
                <bottom style="none"/>
                <diagonal style="none"/>
              </border>
            </x14:dxf>
          </x14:cfRule>
          <xm:sqref>G34:G37</xm:sqref>
        </x14:conditionalFormatting>
        <x14:conditionalFormatting xmlns:xm="http://schemas.microsoft.com/office/excel/2006/main">
          <x14:cfRule type="cellIs" priority="14" operator="equal" id="{005900FF-009D-4E62-AC67-00D500A4005F}">
            <xm:f>"d"</xm:f>
            <x14:dxf>
              <font/>
              <fill>
                <patternFill patternType="solid">
                  <fgColor rgb="FFFFD966"/>
                  <bgColor rgb="FFFFD966"/>
                </patternFill>
              </fill>
              <border>
                <left style="none"/>
                <right style="none"/>
                <top style="none"/>
                <bottom style="none"/>
                <diagonal style="none"/>
              </border>
            </x14:dxf>
          </x14:cfRule>
          <xm:sqref>G38:G50</xm:sqref>
        </x14:conditionalFormatting>
        <x14:conditionalFormatting xmlns:xm="http://schemas.microsoft.com/office/excel/2006/main">
          <x14:cfRule type="cellIs" priority="13" operator="equal" id="{008900C8-0070-4C8D-AACA-00EF00BE0047}">
            <xm:f>"d"</xm:f>
            <x14:dxf>
              <font/>
              <fill>
                <patternFill patternType="solid">
                  <fgColor rgb="FFFFD966"/>
                  <bgColor rgb="FFFFD966"/>
                </patternFill>
              </fill>
              <border>
                <left style="none"/>
                <right style="none"/>
                <top style="none"/>
                <bottom style="none"/>
                <diagonal style="none"/>
              </border>
            </x14:dxf>
          </x14:cfRule>
          <xm:sqref>G51:G56</xm:sqref>
        </x14:conditionalFormatting>
        <x14:conditionalFormatting xmlns:xm="http://schemas.microsoft.com/office/excel/2006/main">
          <x14:cfRule type="cellIs" priority="12" operator="equal" id="{00930091-002B-416E-8051-00C4009C0063}">
            <xm:f>"d"</xm:f>
            <x14:dxf>
              <font/>
              <fill>
                <patternFill patternType="solid">
                  <fgColor rgb="FFFFD966"/>
                  <bgColor rgb="FFFFD966"/>
                </patternFill>
              </fill>
              <border>
                <left style="none"/>
                <right style="none"/>
                <top style="none"/>
                <bottom style="none"/>
                <diagonal style="none"/>
              </border>
            </x14:dxf>
          </x14:cfRule>
          <xm:sqref>G57:G69</xm:sqref>
        </x14:conditionalFormatting>
        <x14:conditionalFormatting xmlns:xm="http://schemas.microsoft.com/office/excel/2006/main">
          <x14:cfRule type="cellIs" priority="11" operator="equal" id="{003D00E4-006F-41DE-BEB7-00B900FA000F}">
            <xm:f>"d"</xm:f>
            <x14:dxf>
              <font/>
              <fill>
                <patternFill patternType="solid">
                  <fgColor rgb="FFFFD966"/>
                  <bgColor rgb="FFFFD966"/>
                </patternFill>
              </fill>
              <border>
                <left style="none"/>
                <right style="none"/>
                <top style="none"/>
                <bottom style="none"/>
                <diagonal style="none"/>
              </border>
            </x14:dxf>
          </x14:cfRule>
          <xm:sqref>G70:G77</xm:sqref>
        </x14:conditionalFormatting>
        <x14:conditionalFormatting xmlns:xm="http://schemas.microsoft.com/office/excel/2006/main">
          <x14:cfRule type="cellIs" priority="10" operator="equal" id="{009F00CF-000F-4657-9909-001000BA0014}">
            <xm:f>"d"</xm:f>
            <x14:dxf>
              <font/>
              <fill>
                <patternFill patternType="solid">
                  <fgColor rgb="FFFFD966"/>
                  <bgColor rgb="FFFFD966"/>
                </patternFill>
              </fill>
              <border>
                <left style="none"/>
                <right style="none"/>
                <top style="none"/>
                <bottom style="none"/>
                <diagonal style="none"/>
              </border>
            </x14:dxf>
          </x14:cfRule>
          <xm:sqref>G78:G92</xm:sqref>
        </x14:conditionalFormatting>
        <x14:conditionalFormatting xmlns:xm="http://schemas.microsoft.com/office/excel/2006/main">
          <x14:cfRule type="cellIs" priority="9" operator="equal" id="{009200E4-0011-492F-A1A5-004900BE00CE}">
            <xm:f>"d"</xm:f>
            <x14:dxf>
              <font/>
              <fill>
                <patternFill patternType="solid">
                  <fgColor rgb="FFFFD966"/>
                  <bgColor rgb="FFFFD966"/>
                </patternFill>
              </fill>
              <border>
                <left style="none"/>
                <right style="none"/>
                <top style="none"/>
                <bottom style="none"/>
                <diagonal style="none"/>
              </border>
            </x14:dxf>
          </x14:cfRule>
          <xm:sqref>G93:G99</xm:sqref>
        </x14:conditionalFormatting>
        <x14:conditionalFormatting xmlns:xm="http://schemas.microsoft.com/office/excel/2006/main">
          <x14:cfRule type="cellIs" priority="8" operator="equal" id="{00E200AF-00A3-45D3-B04E-001200A800AD}">
            <xm:f>"d"</xm:f>
            <x14:dxf>
              <font/>
              <fill>
                <patternFill patternType="solid">
                  <fgColor rgb="FFFFD966"/>
                  <bgColor rgb="FFFFD966"/>
                </patternFill>
              </fill>
              <border>
                <left style="none"/>
                <right style="none"/>
                <top style="none"/>
                <bottom style="none"/>
                <diagonal style="none"/>
              </border>
            </x14:dxf>
          </x14:cfRule>
          <xm:sqref>G100:G101</xm:sqref>
        </x14:conditionalFormatting>
        <x14:conditionalFormatting xmlns:xm="http://schemas.microsoft.com/office/excel/2006/main">
          <x14:cfRule type="cellIs" priority="7" operator="equal" id="{00EC00B9-0069-4AD8-B5A8-00850068009E}">
            <xm:f>"d"</xm:f>
            <x14:dxf>
              <font/>
              <fill>
                <patternFill patternType="solid">
                  <fgColor rgb="FFFFD966"/>
                  <bgColor rgb="FFFFD966"/>
                </patternFill>
              </fill>
              <border>
                <left style="none"/>
                <right style="none"/>
                <top style="none"/>
                <bottom style="none"/>
                <diagonal style="none"/>
              </border>
            </x14:dxf>
          </x14:cfRule>
          <xm:sqref>G102:G106</xm:sqref>
        </x14:conditionalFormatting>
        <x14:conditionalFormatting xmlns:xm="http://schemas.microsoft.com/office/excel/2006/main">
          <x14:cfRule type="cellIs" priority="6" operator="equal" id="{00A7001A-0031-4FD9-9A59-006200C90023}">
            <xm:f>"d"</xm:f>
            <x14:dxf>
              <font/>
              <fill>
                <patternFill patternType="solid">
                  <fgColor rgb="FFFFD966"/>
                  <bgColor rgb="FFFFD966"/>
                </patternFill>
              </fill>
              <border>
                <left style="none"/>
                <right style="none"/>
                <top style="none"/>
                <bottom style="none"/>
                <diagonal style="none"/>
              </border>
            </x14:dxf>
          </x14:cfRule>
          <xm:sqref>G107:G109</xm:sqref>
        </x14:conditionalFormatting>
        <x14:conditionalFormatting xmlns:xm="http://schemas.microsoft.com/office/excel/2006/main">
          <x14:cfRule type="cellIs" priority="5" operator="equal" id="{002200B1-00E6-4675-9E28-0002006300F0}">
            <xm:f>"d"</xm:f>
            <x14:dxf>
              <font/>
              <fill>
                <patternFill patternType="solid">
                  <fgColor rgb="FFFFD966"/>
                  <bgColor rgb="FFFFD966"/>
                </patternFill>
              </fill>
              <border>
                <left style="none"/>
                <right style="none"/>
                <top style="none"/>
                <bottom style="none"/>
                <diagonal style="none"/>
              </border>
            </x14:dxf>
          </x14:cfRule>
          <xm:sqref>G110:G111</xm:sqref>
        </x14:conditionalFormatting>
        <x14:conditionalFormatting xmlns:xm="http://schemas.microsoft.com/office/excel/2006/main">
          <x14:cfRule type="cellIs" priority="4" operator="equal" id="{00050044-00EE-4A67-BCC1-003E00C4008E}">
            <xm:f>"d"</xm:f>
            <x14:dxf>
              <font/>
              <fill>
                <patternFill patternType="solid">
                  <fgColor rgb="FFFFD966"/>
                  <bgColor rgb="FFFFD966"/>
                </patternFill>
              </fill>
              <border>
                <left style="none"/>
                <right style="none"/>
                <top style="none"/>
                <bottom style="none"/>
                <diagonal style="none"/>
              </border>
            </x14:dxf>
          </x14:cfRule>
          <xm:sqref>G112</xm:sqref>
        </x14:conditionalFormatting>
        <x14:conditionalFormatting xmlns:xm="http://schemas.microsoft.com/office/excel/2006/main">
          <x14:cfRule type="cellIs" priority="4" operator="equal" id="{0056001A-003B-4132-81F7-008100C90056}">
            <xm:f>"na"</xm:f>
            <x14:dxf>
              <font/>
              <fill>
                <patternFill patternType="solid">
                  <fgColor rgb="FFFCE8B2"/>
                  <bgColor rgb="FFFCE8B2"/>
                </patternFill>
              </fill>
              <border>
                <left style="none"/>
                <right style="none"/>
                <top style="none"/>
                <bottom style="none"/>
                <diagonal style="none"/>
              </border>
            </x14:dxf>
          </x14:cfRule>
          <xm:sqref>F12</xm:sqref>
        </x14:conditionalFormatting>
        <x14:conditionalFormatting xmlns:xm="http://schemas.microsoft.com/office/excel/2006/main">
          <x14:cfRule type="cellIs" priority="4" operator="equal" id="{009E0084-00EB-4BAE-BD3E-00D1007C0004}">
            <xm:f>"na"</xm:f>
            <x14:dxf>
              <font/>
              <fill>
                <patternFill patternType="solid">
                  <fgColor rgb="FFFCE8B2"/>
                  <bgColor rgb="FFFCE8B2"/>
                </patternFill>
              </fill>
              <border>
                <left style="none"/>
                <right style="none"/>
                <top style="none"/>
                <bottom style="none"/>
                <diagonal style="none"/>
              </border>
            </x14:dxf>
          </x14:cfRule>
          <xm:sqref>F25</xm:sqref>
        </x14:conditionalFormatting>
        <x14:conditionalFormatting xmlns:xm="http://schemas.microsoft.com/office/excel/2006/main">
          <x14:cfRule type="cellIs" priority="4" operator="equal" id="{00FA00E6-006E-4B6C-960E-00BD0086004E}">
            <xm:f>"na"</xm:f>
            <x14:dxf>
              <font/>
              <fill>
                <patternFill patternType="solid">
                  <fgColor rgb="FFFCE8B2"/>
                  <bgColor rgb="FFFCE8B2"/>
                </patternFill>
              </fill>
              <border>
                <left style="none"/>
                <right style="none"/>
                <top style="none"/>
                <bottom style="none"/>
                <diagonal style="none"/>
              </border>
            </x14:dxf>
          </x14:cfRule>
          <xm:sqref>F81</xm:sqref>
        </x14:conditionalFormatting>
        <x14:conditionalFormatting xmlns:xm="http://schemas.microsoft.com/office/excel/2006/main">
          <x14:cfRule type="cellIs" priority="3" operator="equal" id="{0069009F-00A0-4D12-BC76-005C00240032}">
            <xm:f>"d"</xm:f>
            <x14:dxf>
              <font/>
              <fill>
                <patternFill patternType="solid">
                  <fgColor rgb="FFFFD966"/>
                  <bgColor rgb="FFFFD966"/>
                </patternFill>
              </fill>
              <border>
                <left style="none"/>
                <right style="none"/>
                <top style="none"/>
                <bottom style="none"/>
                <diagonal style="none"/>
              </border>
            </x14:dxf>
          </x14:cfRule>
          <xm:sqref>G12:G117</xm:sqref>
        </x14:conditionalFormatting>
        <x14:conditionalFormatting xmlns:xm="http://schemas.microsoft.com/office/excel/2006/main">
          <x14:cfRule type="cellIs" priority="3" operator="equal" id="{006000F1-00B2-4F5C-AD0C-009700210069}">
            <xm:f>"nt"</xm:f>
            <x14:dxf>
              <font>
                <color indexed="65"/>
              </font>
              <fill>
                <patternFill patternType="solid">
                  <fgColor rgb="FF757575"/>
                  <bgColor rgb="FF757575"/>
                </patternFill>
              </fill>
              <border>
                <left style="none"/>
                <right style="none"/>
                <top style="none"/>
                <bottom style="none"/>
                <diagonal style="none"/>
              </border>
            </x14:dxf>
          </x14:cfRule>
          <xm:sqref>F12</xm:sqref>
        </x14:conditionalFormatting>
        <x14:conditionalFormatting xmlns:xm="http://schemas.microsoft.com/office/excel/2006/main">
          <x14:cfRule type="cellIs" priority="3" operator="equal" id="{00FC007A-00C2-4BAD-A61B-003E00C2002E}">
            <xm:f>"nt"</xm:f>
            <x14:dxf>
              <font>
                <color indexed="65"/>
              </font>
              <fill>
                <patternFill patternType="solid">
                  <fgColor rgb="FF757575"/>
                  <bgColor rgb="FF757575"/>
                </patternFill>
              </fill>
              <border>
                <left style="none"/>
                <right style="none"/>
                <top style="none"/>
                <bottom style="none"/>
                <diagonal style="none"/>
              </border>
            </x14:dxf>
          </x14:cfRule>
          <xm:sqref>F25</xm:sqref>
        </x14:conditionalFormatting>
        <x14:conditionalFormatting xmlns:xm="http://schemas.microsoft.com/office/excel/2006/main">
          <x14:cfRule type="cellIs" priority="3" operator="equal" id="{00D800B0-00A5-48A6-A969-00BF00370049}">
            <xm:f>"nt"</xm:f>
            <x14:dxf>
              <font>
                <color indexed="65"/>
              </font>
              <fill>
                <patternFill patternType="solid">
                  <fgColor rgb="FF757575"/>
                  <bgColor rgb="FF757575"/>
                </patternFill>
              </fill>
              <border>
                <left style="none"/>
                <right style="none"/>
                <top style="none"/>
                <bottom style="none"/>
                <diagonal style="none"/>
              </border>
            </x14:dxf>
          </x14:cfRule>
          <xm:sqref>F81</xm:sqref>
        </x14:conditionalFormatting>
        <x14:conditionalFormatting xmlns:xm="http://schemas.microsoft.com/office/excel/2006/main">
          <x14:cfRule type="cellIs" priority="2" operator="equal" id="{00150045-0012-45AC-ABF2-0072000C00CA}">
            <xm:f>"NT"</xm:f>
            <x14:dxf>
              <font>
                <color indexed="65"/>
              </font>
              <fill>
                <patternFill patternType="solid">
                  <fgColor rgb="FF757575"/>
                  <bgColor rgb="FF757575"/>
                </patternFill>
              </fill>
              <border>
                <left style="none"/>
                <right style="none"/>
                <top style="none"/>
                <bottom style="none"/>
                <diagonal style="none"/>
              </border>
            </x14:dxf>
          </x14:cfRule>
          <xm:sqref>O4:R4</xm:sqref>
        </x14:conditionalFormatting>
        <x14:conditionalFormatting xmlns:xm="http://schemas.microsoft.com/office/excel/2006/main">
          <x14:cfRule type="cellIs" priority="2" operator="equal" id="{00BD00EF-00A2-4D8F-B7E4-00B000DD0033}">
            <xm:f>"nc"</xm:f>
            <x14:dxf>
              <font/>
              <fill>
                <patternFill patternType="solid">
                  <fgColor rgb="FFF4C7C3"/>
                  <bgColor rgb="FFF4C7C3"/>
                </patternFill>
              </fill>
              <border>
                <left style="none"/>
                <right style="none"/>
                <top style="none"/>
                <bottom style="none"/>
                <diagonal style="none"/>
              </border>
            </x14:dxf>
          </x14:cfRule>
          <xm:sqref>F12</xm:sqref>
        </x14:conditionalFormatting>
        <x14:conditionalFormatting xmlns:xm="http://schemas.microsoft.com/office/excel/2006/main">
          <x14:cfRule type="cellIs" priority="2" operator="equal" id="{0039000E-0014-44F0-8C64-009A002D0064}">
            <xm:f>"nc"</xm:f>
            <x14:dxf>
              <font/>
              <fill>
                <patternFill patternType="solid">
                  <fgColor rgb="FFF4C7C3"/>
                  <bgColor rgb="FFF4C7C3"/>
                </patternFill>
              </fill>
              <border>
                <left style="none"/>
                <right style="none"/>
                <top style="none"/>
                <bottom style="none"/>
                <diagonal style="none"/>
              </border>
            </x14:dxf>
          </x14:cfRule>
          <xm:sqref>F25</xm:sqref>
        </x14:conditionalFormatting>
        <x14:conditionalFormatting xmlns:xm="http://schemas.microsoft.com/office/excel/2006/main">
          <x14:cfRule type="cellIs" priority="2" operator="equal" id="{003D00CA-009E-4373-81EF-00EE00CD004C}">
            <xm:f>"nc"</xm:f>
            <x14:dxf>
              <font/>
              <fill>
                <patternFill patternType="solid">
                  <fgColor rgb="FFF4C7C3"/>
                  <bgColor rgb="FFF4C7C3"/>
                </patternFill>
              </fill>
              <border>
                <left style="none"/>
                <right style="none"/>
                <top style="none"/>
                <bottom style="none"/>
                <diagonal style="none"/>
              </border>
            </x14:dxf>
          </x14:cfRule>
          <xm:sqref>F81</xm:sqref>
        </x14:conditionalFormatting>
        <x14:conditionalFormatting xmlns:xm="http://schemas.microsoft.com/office/excel/2006/main">
          <x14:cfRule type="cellIs" priority="1" operator="equal" id="{0082006B-005F-414F-8863-0019003D00AA}">
            <xm:f>"x"</xm:f>
            <x14:dxf>
              <font>
                <color theme="0"/>
              </font>
              <fill>
                <patternFill patternType="solid">
                  <fgColor rgb="FF007891"/>
                  <bgColor rgb="FF007891"/>
                </patternFill>
              </fill>
              <border>
                <left style="none"/>
                <right style="none"/>
                <top style="none"/>
                <bottom style="none"/>
                <diagonal style="none"/>
              </border>
            </x14:dxf>
          </x14:cfRule>
          <xm:sqref>D12:D117</xm:sqref>
        </x14:conditionalFormatting>
        <x14:conditionalFormatting xmlns:xm="http://schemas.microsoft.com/office/excel/2006/main">
          <x14:cfRule type="cellIs" priority="1" operator="equal" id="{00220088-0000-4DBE-8990-0011001C003C}">
            <xm:f>"c"</xm:f>
            <x14:dxf>
              <font/>
              <fill>
                <patternFill patternType="solid">
                  <fgColor rgb="FFB7E1CD"/>
                  <bgColor rgb="FFB7E1CD"/>
                </patternFill>
              </fill>
              <border>
                <left style="none"/>
                <right style="none"/>
                <top style="none"/>
                <bottom style="none"/>
                <diagonal style="none"/>
              </border>
            </x14:dxf>
          </x14:cfRule>
          <xm:sqref>F12</xm:sqref>
        </x14:conditionalFormatting>
        <x14:conditionalFormatting xmlns:xm="http://schemas.microsoft.com/office/excel/2006/main">
          <x14:cfRule type="cellIs" priority="1" operator="equal" id="{00830057-0042-4837-AF68-00340022002E}">
            <xm:f>"c"</xm:f>
            <x14:dxf>
              <font/>
              <fill>
                <patternFill patternType="solid">
                  <fgColor rgb="FFB7E1CD"/>
                  <bgColor rgb="FFB7E1CD"/>
                </patternFill>
              </fill>
              <border>
                <left style="none"/>
                <right style="none"/>
                <top style="none"/>
                <bottom style="none"/>
                <diagonal style="none"/>
              </border>
            </x14:dxf>
          </x14:cfRule>
          <xm:sqref>F25</xm:sqref>
        </x14:conditionalFormatting>
        <x14:conditionalFormatting xmlns:xm="http://schemas.microsoft.com/office/excel/2006/main">
          <x14:cfRule type="cellIs" priority="1" operator="equal" id="{008E00C0-003F-46E4-85BE-007500450010}">
            <xm:f>"c"</xm:f>
            <x14:dxf>
              <font/>
              <fill>
                <patternFill patternType="solid">
                  <fgColor rgb="FFB7E1CD"/>
                  <bgColor rgb="FFB7E1CD"/>
                </patternFill>
              </fill>
              <border>
                <left style="none"/>
                <right style="none"/>
                <top style="none"/>
                <bottom style="none"/>
                <diagonal style="none"/>
              </border>
            </x14:dxf>
          </x14:cfRule>
          <xm:sqref>F81</xm:sqref>
        </x14:conditionalFormatting>
      </x14:conditionalFormattings>
    </ext>
    <ext xmlns:x14="http://schemas.microsoft.com/office/spreadsheetml/2009/9/main" uri="{CCE6A557-97BC-4b89-ADB6-D9C93CAAB3DF}">
      <x14:dataValidations xmlns:xm="http://schemas.microsoft.com/office/excel/2006/main" count="6" disablePrompts="0">
        <x14:dataValidation xr:uid="{0074004D-0050-4738-A458-00E500D9007C}" type="list" allowBlank="1" errorStyle="stop" imeMode="noControl" operator="between" showDropDown="0" showErrorMessage="1" showInputMessage="0">
          <x14:formula1>
            <xm:f>"nt,na,c"</xm:f>
          </x14:formula1>
          <xm:sqref>F54:F55</xm:sqref>
        </x14:dataValidation>
        <x14:dataValidation xr:uid="{008D004D-00C8-4B5F-8708-003F005E006C}" type="list" allowBlank="1" errorStyle="stop" imeMode="noControl" operator="between" showDropDown="0" showErrorMessage="1" showInputMessage="0">
          <x14:formula1>
            <xm:f>"nt,na,c,nc"</xm:f>
          </x14:formula1>
          <xm:sqref>F13:F24 F26:F53 F56:F80 F82:F117</xm:sqref>
        </x14:dataValidation>
        <x14:dataValidation xr:uid="{00D400A4-0002-48C4-AF6C-00AB008100EA}" type="list" allowBlank="1" errorStyle="stop" imeMode="noControl" operator="between" showDropDown="0" showErrorMessage="0" showInputMessage="0">
          <x14:formula1>
            <xm:f>"d"</xm:f>
          </x14:formula1>
          <xm:sqref>G12:G117</xm:sqref>
        </x14:dataValidation>
        <x14:dataValidation xr:uid="{00D500BA-0017-4659-B1A7-005700190047}" type="list" allowBlank="1" errorStyle="stop" imeMode="noControl" operator="between" showDropDown="0" showErrorMessage="1" showInputMessage="0">
          <x14:formula1>
            <xm:f>"nt,na,c,nc"</xm:f>
          </x14:formula1>
          <xm:sqref>F12</xm:sqref>
        </x14:dataValidation>
        <x14:dataValidation xr:uid="{005C009D-00EE-46EF-B738-00A1009F00F0}" type="list" allowBlank="1" errorStyle="stop" imeMode="noControl" operator="between" showDropDown="0" showErrorMessage="1" showInputMessage="0">
          <x14:formula1>
            <xm:f>"nt,na,c,nc"</xm:f>
          </x14:formula1>
          <xm:sqref>F25</xm:sqref>
        </x14:dataValidation>
        <x14:dataValidation xr:uid="{008F0039-00D3-42A5-8A07-008600DD004D}" type="list" allowBlank="1" errorStyle="stop" imeMode="noControl" operator="between" showDropDown="0" showErrorMessage="1" showInputMessage="0">
          <x14:formula1>
            <xm:f>"nt,na,c,nc"</xm:f>
          </x14:formula1>
          <xm:sqref>F81</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666666"/>
    <outlinePr applyStyles="0" summaryBelow="0" summaryRight="0" showOutlineSymbols="1"/>
    <pageSetUpPr autoPageBreaks="1" fitToPage="0"/>
  </sheetPr>
  <sheetViews>
    <sheetView showGridLines="0" zoomScale="100" workbookViewId="0">
      <pane xSplit="6" ySplit="11" topLeftCell="G12" activePane="bottomRight" state="frozen"/>
      <selection activeCell="L83" activeCellId="0" sqref="L83"/>
    </sheetView>
  </sheetViews>
  <sheetFormatPr defaultColWidth="14.43" defaultRowHeight="15" customHeight="1"/>
  <cols>
    <col customWidth="1" min="1" max="1" width="9"/>
    <col customWidth="1" min="2" max="2" width="7.29"/>
    <col customWidth="1" min="3" max="3" width="4"/>
    <col customWidth="1" min="4" max="4" width="3.4300000000000002"/>
    <col customWidth="1" min="5" max="5" width="50.859999999999999"/>
    <col customWidth="1" min="6" max="6" width="10.710000000000001"/>
    <col customWidth="1" min="7" max="7" width="5.8600000000000003"/>
    <col customWidth="1" min="8" max="8" width="9"/>
    <col customWidth="1" min="9" max="9" width="14.859999999999999"/>
    <col customWidth="1" min="10" max="10" width="43.57"/>
    <col customWidth="1" min="11" max="11" width="40.859999999999999"/>
    <col customWidth="1" min="12" max="12" width="46.289999999999999"/>
    <col customWidth="1" min="13" max="13" width="4"/>
    <col customWidth="1" min="14" max="14" width="19"/>
    <col customWidth="1" min="15" max="17" width="4.1399999999999997"/>
    <col customWidth="1" min="18" max="18" width="5.1399999999999997"/>
    <col customWidth="1" min="19" max="19" width="16.43"/>
    <col customWidth="1" min="20" max="20" width="15.43"/>
    <col customWidth="1" min="21" max="21" width="15.289999999999999"/>
  </cols>
  <sheetData>
    <row r="1" ht="0.75" customHeight="1">
      <c r="A1" s="310"/>
      <c r="B1" s="308"/>
      <c r="C1" s="308"/>
      <c r="D1" s="308"/>
      <c r="E1" s="308"/>
      <c r="F1" s="308"/>
      <c r="G1" s="308"/>
      <c r="H1" s="308"/>
      <c r="I1" s="308"/>
      <c r="J1" s="308"/>
      <c r="K1" s="308"/>
      <c r="L1" s="308"/>
      <c r="M1" s="308"/>
      <c r="N1" s="308"/>
      <c r="O1" s="308"/>
      <c r="P1" s="308"/>
      <c r="Q1" s="308"/>
      <c r="R1" s="308"/>
      <c r="S1" s="308"/>
      <c r="T1" s="308"/>
      <c r="U1" s="308"/>
    </row>
    <row r="2" ht="16.5" customHeight="1">
      <c r="A2" s="310"/>
      <c r="B2" s="311" t="str">
        <f>F4</f>
        <v>#NAME?</v>
      </c>
      <c r="C2" s="312" t="str">
        <f>Echantillon!C21</f>
        <v xml:space="preserve">Page formulaire type</v>
      </c>
      <c r="D2" s="313"/>
      <c r="E2" s="313"/>
      <c r="F2" s="314"/>
      <c r="G2" s="315"/>
      <c r="H2" s="315"/>
      <c r="I2" s="315"/>
      <c r="J2" s="315"/>
      <c r="K2" s="316"/>
      <c r="L2" s="316"/>
      <c r="M2" s="317"/>
      <c r="N2" s="317"/>
      <c r="O2" s="308"/>
      <c r="P2" s="308"/>
      <c r="Q2" s="308"/>
      <c r="R2" s="308"/>
      <c r="S2" s="308"/>
      <c r="T2" s="308"/>
      <c r="U2" s="308"/>
    </row>
    <row r="3" ht="18.75" customHeight="1">
      <c r="A3" s="310"/>
      <c r="B3" s="311" t="s">
        <v>481</v>
      </c>
      <c r="C3" s="318" t="str">
        <f>Echantillon!D21</f>
        <v>https://demarches-larochelle.test.entrouvert.org/old-temp/modele-de-formulaire-avec-tous-les-champs/</v>
      </c>
      <c r="G3" s="315"/>
      <c r="H3" s="315"/>
      <c r="I3" s="315"/>
      <c r="J3" s="315"/>
      <c r="K3" s="315"/>
      <c r="L3" s="315"/>
      <c r="M3" s="308"/>
      <c r="N3" s="308"/>
      <c r="O3" s="308"/>
      <c r="P3" s="308"/>
      <c r="Q3" s="308"/>
      <c r="R3" s="308"/>
      <c r="S3" s="308"/>
      <c r="T3" s="308"/>
      <c r="U3" s="308"/>
    </row>
    <row r="4" ht="13.5" customHeight="1">
      <c r="A4" s="310"/>
      <c r="B4" s="319" t="s">
        <v>141</v>
      </c>
      <c r="C4" s="320" t="s">
        <v>482</v>
      </c>
      <c r="D4" s="320" t="s">
        <v>144</v>
      </c>
      <c r="E4" s="321" t="s">
        <v>145</v>
      </c>
      <c r="F4" s="321" t="str">
        <f>sheetName()</f>
        <v>#NAME?</v>
      </c>
      <c r="G4" s="320" t="s">
        <v>483</v>
      </c>
      <c r="H4" s="319" t="s">
        <v>82</v>
      </c>
      <c r="I4" s="319" t="s">
        <v>80</v>
      </c>
      <c r="J4" s="319" t="s">
        <v>484</v>
      </c>
      <c r="K4" s="319" t="s">
        <v>485</v>
      </c>
      <c r="L4" s="319" t="s">
        <v>146</v>
      </c>
      <c r="M4" s="322"/>
      <c r="N4" s="323"/>
      <c r="O4" s="324" t="s">
        <v>434</v>
      </c>
      <c r="P4" s="325" t="s">
        <v>435</v>
      </c>
      <c r="Q4" s="325" t="s">
        <v>441</v>
      </c>
      <c r="R4" s="326" t="s">
        <v>437</v>
      </c>
      <c r="S4" s="327" t="s">
        <v>486</v>
      </c>
      <c r="T4" s="328" t="s">
        <v>487</v>
      </c>
      <c r="U4" s="329" t="s">
        <v>154</v>
      </c>
    </row>
    <row r="5" ht="13.5" customHeight="1">
      <c r="A5" s="310"/>
      <c r="B5" s="36"/>
      <c r="C5" s="36"/>
      <c r="D5" s="36"/>
      <c r="E5" s="321" t="s">
        <v>147</v>
      </c>
      <c r="F5" s="321">
        <f>COUNTIF($F$12:$F$117,"c")</f>
        <v>37</v>
      </c>
      <c r="G5" s="36"/>
      <c r="H5" s="36"/>
      <c r="I5" s="36"/>
      <c r="J5" s="36"/>
      <c r="K5" s="36"/>
      <c r="L5" s="36"/>
      <c r="M5" s="308"/>
      <c r="N5" s="330" t="s">
        <v>8</v>
      </c>
      <c r="O5" s="331">
        <f>COUNTIFS($C$12:$C$117,"A",$F$12:$F$117,"c")</f>
        <v>27</v>
      </c>
      <c r="P5" s="331">
        <f>COUNTIFS($C$12:$C$117,"A",$F$12:$F$117,"nc")</f>
        <v>5</v>
      </c>
      <c r="Q5" s="331">
        <f>COUNTIFS($C$12:$C$117,"A",$F$12:$F$117,"na")</f>
        <v>50</v>
      </c>
      <c r="R5" s="331">
        <f>COUNTIFS($C$12:$C$117,"A",$F$12:$F$117,"nt")</f>
        <v>0</v>
      </c>
      <c r="S5" s="332">
        <f t="shared" ref="S5:S7" si="298">O5+P5</f>
        <v>32</v>
      </c>
      <c r="T5" s="333">
        <f t="shared" ref="T5:T7" si="299">IF(S5&gt;0,O5/S5,"-")</f>
        <v>0.84375</v>
      </c>
      <c r="U5" s="334">
        <f>T5</f>
        <v>0.84375</v>
      </c>
    </row>
    <row r="6" ht="13.5" customHeight="1">
      <c r="A6" s="310"/>
      <c r="B6" s="36"/>
      <c r="C6" s="36"/>
      <c r="D6" s="36"/>
      <c r="E6" s="321" t="s">
        <v>148</v>
      </c>
      <c r="F6" s="321">
        <f>COUNTIF(F12:F117,"nc")</f>
        <v>5</v>
      </c>
      <c r="G6" s="36"/>
      <c r="H6" s="36"/>
      <c r="I6" s="36"/>
      <c r="J6" s="36"/>
      <c r="K6" s="36"/>
      <c r="L6" s="36"/>
      <c r="M6" s="308"/>
      <c r="N6" s="330" t="s">
        <v>15</v>
      </c>
      <c r="O6" s="331">
        <f>COUNTIFS($C$12:$C$117,"AA",$F$12:$F$117,"c")</f>
        <v>10</v>
      </c>
      <c r="P6" s="331">
        <f>COUNTIFS($C$12:$C$117,"AA",$F$12:$F$117,"nc")</f>
        <v>0</v>
      </c>
      <c r="Q6" s="331">
        <f>COUNTIFS($C$12:$C$117,"AA",$F$12:$F$117,"na")</f>
        <v>14</v>
      </c>
      <c r="R6" s="331">
        <f>COUNTIFS($C$12:$C$117,"AA",$F$12:$F$117,"nt")</f>
        <v>0</v>
      </c>
      <c r="S6" s="332">
        <f t="shared" si="298"/>
        <v>10</v>
      </c>
      <c r="T6" s="333">
        <f t="shared" si="299"/>
        <v>1</v>
      </c>
      <c r="U6" s="335">
        <f>IF(S6&gt;0,SUM(O5:O6)/SUM(S5:S6),"-")</f>
        <v>0.88095238095238093</v>
      </c>
    </row>
    <row r="7" ht="13.5" customHeight="1">
      <c r="A7" s="310"/>
      <c r="B7" s="36"/>
      <c r="C7" s="36"/>
      <c r="D7" s="36"/>
      <c r="E7" s="321" t="s">
        <v>488</v>
      </c>
      <c r="F7" s="321">
        <f>COUNTIF(F12:F117,"na")</f>
        <v>64</v>
      </c>
      <c r="G7" s="36"/>
      <c r="H7" s="36"/>
      <c r="I7" s="36"/>
      <c r="J7" s="36"/>
      <c r="K7" s="36"/>
      <c r="L7" s="36"/>
      <c r="M7" s="308"/>
      <c r="N7" s="330" t="s">
        <v>17</v>
      </c>
      <c r="O7" s="336">
        <f>COUNTIFS($C$12:$C$117,"AAA",$F$12:$F$117,"c")</f>
        <v>0</v>
      </c>
      <c r="P7" s="336">
        <f>COUNTIFS($C$12:$C$117,"AAA",$F$12:$F$117,"nc")</f>
        <v>0</v>
      </c>
      <c r="Q7" s="336">
        <f>COUNTIFS($C$12:$C$117,"AAA",$F$12:$F$117,"na")</f>
        <v>0</v>
      </c>
      <c r="R7" s="336">
        <f>COUNTIFS($C$12:$C$117,"AAA",$F$12:$F$117,"nt")</f>
        <v>0</v>
      </c>
      <c r="S7" s="332">
        <f t="shared" si="298"/>
        <v>0</v>
      </c>
      <c r="T7" s="333" t="str">
        <f t="shared" si="299"/>
        <v>-</v>
      </c>
      <c r="U7" s="334" t="str">
        <f>IF(S7&gt;0,SUM(O5:O7)/SUM(S5:S7),"-")</f>
        <v>-</v>
      </c>
    </row>
    <row r="8" ht="13.5" customHeight="1">
      <c r="A8" s="310"/>
      <c r="B8" s="36"/>
      <c r="C8" s="36"/>
      <c r="D8" s="36"/>
      <c r="E8" s="321" t="s">
        <v>150</v>
      </c>
      <c r="F8" s="321">
        <f>COUNTIF(F12:F117,"nt")</f>
        <v>0</v>
      </c>
      <c r="G8" s="36"/>
      <c r="H8" s="36"/>
      <c r="I8" s="36"/>
      <c r="J8" s="36"/>
      <c r="K8" s="36"/>
      <c r="L8" s="36"/>
      <c r="M8" s="308"/>
      <c r="N8" s="337" t="s">
        <v>489</v>
      </c>
      <c r="O8" s="338">
        <f t="shared" ref="O8:S8" si="300">SUM(O5:O7)</f>
        <v>37</v>
      </c>
      <c r="P8" s="338">
        <f t="shared" si="300"/>
        <v>5</v>
      </c>
      <c r="Q8" s="338">
        <f t="shared" si="300"/>
        <v>64</v>
      </c>
      <c r="R8" s="338">
        <f t="shared" si="300"/>
        <v>0</v>
      </c>
      <c r="S8" s="339">
        <f t="shared" si="300"/>
        <v>42</v>
      </c>
      <c r="T8" s="333"/>
      <c r="U8" s="330"/>
    </row>
    <row r="9" ht="13.5" customHeight="1">
      <c r="A9" s="310"/>
      <c r="B9" s="36"/>
      <c r="C9" s="36"/>
      <c r="D9" s="36"/>
      <c r="E9" s="321" t="s">
        <v>465</v>
      </c>
      <c r="F9" s="340">
        <f>F5/SUM(F5:F6)</f>
        <v>0.88095238095238093</v>
      </c>
      <c r="G9" s="36"/>
      <c r="H9" s="36"/>
      <c r="I9" s="36"/>
      <c r="J9" s="36"/>
      <c r="K9" s="36"/>
      <c r="L9" s="36"/>
      <c r="M9" s="308"/>
      <c r="N9" s="308"/>
      <c r="O9" s="308"/>
      <c r="P9" s="308"/>
      <c r="Q9" s="308"/>
      <c r="R9" s="308"/>
      <c r="S9" s="308"/>
      <c r="T9" s="308"/>
      <c r="U9" s="308"/>
    </row>
    <row r="10" ht="13.5" customHeight="1">
      <c r="A10" s="310"/>
      <c r="B10" s="46"/>
      <c r="C10" s="46"/>
      <c r="D10" s="46"/>
      <c r="E10" s="321" t="s">
        <v>466</v>
      </c>
      <c r="F10" s="340">
        <f>F6/SUM(F5:F6)</f>
        <v>0.11904761904761904</v>
      </c>
      <c r="G10" s="46"/>
      <c r="H10" s="46"/>
      <c r="I10" s="46"/>
      <c r="J10" s="46"/>
      <c r="K10" s="46"/>
      <c r="L10" s="46"/>
      <c r="M10" s="308"/>
      <c r="N10" s="308"/>
      <c r="O10" s="308"/>
      <c r="P10" s="308"/>
      <c r="Q10" s="308"/>
      <c r="R10" s="308"/>
      <c r="S10" s="308"/>
      <c r="T10" s="308"/>
      <c r="U10" s="308"/>
    </row>
    <row r="11" ht="16.800000000000001">
      <c r="A11" s="310"/>
      <c r="B11" s="260"/>
      <c r="C11" s="260"/>
      <c r="D11" s="260"/>
      <c r="E11" s="341"/>
      <c r="F11" s="260"/>
      <c r="G11" s="260"/>
      <c r="H11" s="342"/>
      <c r="I11" s="342"/>
      <c r="J11" s="342"/>
      <c r="K11" s="342"/>
      <c r="L11" s="342"/>
      <c r="M11" s="308"/>
      <c r="N11" s="308"/>
      <c r="O11" s="308"/>
      <c r="P11" s="308"/>
      <c r="Q11" s="308"/>
      <c r="R11" s="308"/>
      <c r="S11" s="308"/>
      <c r="T11" s="308"/>
      <c r="U11" s="308"/>
    </row>
    <row r="12" ht="62.25" hidden="1" customHeight="1">
      <c r="A12" s="355" t="s">
        <v>440</v>
      </c>
      <c r="B12" s="358" t="str">
        <f>'Résultats'!B13</f>
        <v>1.1</v>
      </c>
      <c r="C12" s="260" t="str">
        <f>'Résultats'!C13</f>
        <v>A</v>
      </c>
      <c r="D12" s="260" t="str">
        <f>'Résultats'!E13</f>
        <v>x</v>
      </c>
      <c r="E12" s="341" t="str">
        <f>'Résultats'!F13</f>
        <v xml:space="preserve">Chaque image porteuse d’information a-t-elle une alternative textuelle ?</v>
      </c>
      <c r="F12" s="345" t="s">
        <v>10</v>
      </c>
      <c r="G12" s="345"/>
      <c r="H12" s="97"/>
      <c r="I12" s="97"/>
      <c r="J12" s="97"/>
      <c r="K12" s="97"/>
      <c r="L12" s="97"/>
      <c r="M12" s="308"/>
      <c r="N12" s="308"/>
      <c r="O12" s="308"/>
      <c r="P12" s="308"/>
      <c r="Q12" s="308"/>
      <c r="R12" s="308"/>
      <c r="S12" s="308"/>
      <c r="T12" s="308"/>
      <c r="U12" s="308"/>
    </row>
    <row r="13" ht="62.25" hidden="1" customHeight="1">
      <c r="A13" s="36"/>
      <c r="B13" s="358" t="str">
        <f>Résultats!B14</f>
        <v>1.2</v>
      </c>
      <c r="C13" s="260" t="str">
        <f>Résultats!C14</f>
        <v>A</v>
      </c>
      <c r="D13" s="260" t="str">
        <f>Résultats!E14</f>
        <v/>
      </c>
      <c r="E13" s="341" t="str">
        <f>Résultats!F14</f>
        <v xml:space="preserve">Chaque image de décoration est-elle correctement ignorée par les technologies d’assistance ?</v>
      </c>
      <c r="F13" s="345" t="s">
        <v>7</v>
      </c>
      <c r="G13" s="345"/>
      <c r="H13" s="97"/>
      <c r="I13" s="97"/>
      <c r="J13" s="97"/>
      <c r="K13" s="97"/>
      <c r="L13" s="97"/>
      <c r="M13" s="308"/>
      <c r="N13" s="308"/>
      <c r="O13" s="308"/>
      <c r="P13" s="308"/>
      <c r="Q13" s="308"/>
      <c r="R13" s="308"/>
      <c r="S13" s="308"/>
      <c r="T13" s="308"/>
      <c r="U13" s="308"/>
    </row>
    <row r="14" ht="62.25" hidden="1" customHeight="1">
      <c r="A14" s="36"/>
      <c r="B14" s="358" t="str">
        <f>Résultats!B15</f>
        <v>1.3</v>
      </c>
      <c r="C14" s="260" t="str">
        <f>Résultats!C15</f>
        <v>A</v>
      </c>
      <c r="D14" s="260" t="str">
        <f>Résultats!E15</f>
        <v/>
      </c>
      <c r="E14" s="341" t="str">
        <f>Résultats!F15</f>
        <v xml:space="preserve">Pour chaque image porteuse d’information ayant une alternative textuelle, cette alternative est-elle pertinente (hors cas particuliers) ?</v>
      </c>
      <c r="F14" s="345" t="s">
        <v>10</v>
      </c>
      <c r="G14" s="345"/>
      <c r="H14" s="97"/>
      <c r="I14" s="97"/>
      <c r="J14" s="97"/>
      <c r="K14" s="97"/>
      <c r="L14" s="97"/>
      <c r="M14" s="308"/>
      <c r="N14" s="308"/>
      <c r="O14" s="308"/>
      <c r="P14" s="308"/>
      <c r="Q14" s="308"/>
      <c r="R14" s="308"/>
      <c r="S14" s="308"/>
      <c r="T14" s="308"/>
      <c r="U14" s="308"/>
    </row>
    <row r="15" ht="62.25" hidden="1" customHeight="1">
      <c r="A15" s="36"/>
      <c r="B15" s="358" t="str">
        <f>Résultats!B16</f>
        <v>1.4</v>
      </c>
      <c r="C15" s="260" t="str">
        <f>Résultats!C16</f>
        <v>A</v>
      </c>
      <c r="D15" s="260" t="str">
        <f>Résultats!E16</f>
        <v/>
      </c>
      <c r="E15" s="341" t="str">
        <f>Résultats!F16</f>
        <v xml:space="preserve">Pour chaque image utilisée comme CAPTCHA ou comme image-test, ayant une alternative textuelle, cette alternative permet-elle d’identifier la nature et la fonction de l’image ?</v>
      </c>
      <c r="F15" s="345" t="s">
        <v>10</v>
      </c>
      <c r="G15" s="345"/>
      <c r="H15" s="97"/>
      <c r="I15" s="97"/>
      <c r="J15" s="97"/>
      <c r="K15" s="97"/>
      <c r="L15" s="97"/>
      <c r="M15" s="308"/>
      <c r="N15" s="308"/>
      <c r="O15" s="308"/>
      <c r="P15" s="308"/>
      <c r="Q15" s="308"/>
      <c r="R15" s="308"/>
      <c r="S15" s="308"/>
      <c r="T15" s="308"/>
      <c r="U15" s="308"/>
    </row>
    <row r="16" ht="62.25" hidden="1" customHeight="1">
      <c r="A16" s="36"/>
      <c r="B16" s="358" t="str">
        <f>Résultats!B17</f>
        <v>1.5</v>
      </c>
      <c r="C16" s="260" t="str">
        <f>Résultats!C17</f>
        <v>A</v>
      </c>
      <c r="D16" s="260" t="str">
        <f>Résultats!E17</f>
        <v/>
      </c>
      <c r="E16" s="341" t="str">
        <f>Résultats!F17</f>
        <v xml:space="preserve">Pour chaque image utilisée comme CAPTCHA, une solution d’accès alternatif au contenu ou à la fonction du CAPTCHA est-elle présente ?</v>
      </c>
      <c r="F16" s="345" t="s">
        <v>10</v>
      </c>
      <c r="G16" s="345"/>
      <c r="H16" s="97"/>
      <c r="I16" s="97"/>
      <c r="J16" s="97"/>
      <c r="K16" s="97"/>
      <c r="L16" s="97"/>
      <c r="M16" s="308"/>
      <c r="N16" s="308"/>
      <c r="O16" s="308"/>
      <c r="P16" s="308"/>
      <c r="Q16" s="308"/>
      <c r="R16" s="308"/>
      <c r="S16" s="308"/>
      <c r="T16" s="308"/>
      <c r="U16" s="308"/>
    </row>
    <row r="17" ht="62.25" hidden="1" customHeight="1">
      <c r="A17" s="36"/>
      <c r="B17" s="358" t="str">
        <f>Résultats!B18</f>
        <v>1.6</v>
      </c>
      <c r="C17" s="260" t="str">
        <f>Résultats!C18</f>
        <v>A</v>
      </c>
      <c r="D17" s="260" t="str">
        <f>Résultats!E18</f>
        <v/>
      </c>
      <c r="E17" s="341" t="str">
        <f>Résultats!F18</f>
        <v xml:space="preserve">Chaque image porteuse d’information a-t-elle, si nécessaire, une description détaillée ?</v>
      </c>
      <c r="F17" s="345" t="s">
        <v>10</v>
      </c>
      <c r="G17" s="345"/>
      <c r="H17" s="97"/>
      <c r="I17" s="97"/>
      <c r="J17" s="97"/>
      <c r="K17" s="97"/>
      <c r="L17" s="97"/>
      <c r="M17" s="308"/>
      <c r="N17" s="308"/>
      <c r="O17" s="308"/>
      <c r="P17" s="308"/>
      <c r="Q17" s="308"/>
      <c r="R17" s="308"/>
      <c r="S17" s="308"/>
      <c r="T17" s="308"/>
      <c r="U17" s="308"/>
    </row>
    <row r="18" ht="62.25" hidden="1" customHeight="1">
      <c r="A18" s="36"/>
      <c r="B18" s="358" t="str">
        <f>Résultats!B19</f>
        <v>1.7</v>
      </c>
      <c r="C18" s="260" t="str">
        <f>Résultats!C19</f>
        <v>A</v>
      </c>
      <c r="D18" s="260" t="str">
        <f>Résultats!E19</f>
        <v/>
      </c>
      <c r="E18" s="341" t="str">
        <f>Résultats!F19</f>
        <v xml:space="preserve">Pour chaque image porteuse d’information ayant une description détaillée, cette description est-elle pertinente ?</v>
      </c>
      <c r="F18" s="345" t="s">
        <v>10</v>
      </c>
      <c r="G18" s="345"/>
      <c r="H18" s="97"/>
      <c r="I18" s="97"/>
      <c r="J18" s="97"/>
      <c r="K18" s="97"/>
      <c r="L18" s="97"/>
      <c r="M18" s="356"/>
      <c r="N18" s="356"/>
      <c r="O18" s="356"/>
      <c r="P18" s="356"/>
      <c r="Q18" s="356"/>
      <c r="R18" s="356"/>
      <c r="S18" s="356"/>
      <c r="T18" s="356"/>
      <c r="U18" s="356"/>
    </row>
    <row r="19" ht="62.25" hidden="1" customHeight="1">
      <c r="A19" s="36"/>
      <c r="B19" s="358" t="str">
        <f>Résultats!B20</f>
        <v>1.8</v>
      </c>
      <c r="C19" s="260" t="str">
        <f>Résultats!C20</f>
        <v>AA</v>
      </c>
      <c r="D19" s="260" t="str">
        <f>Résultats!E20</f>
        <v/>
      </c>
      <c r="E19" s="359" t="str">
        <f>Résultats!F20</f>
        <v xml:space="preserve">Chaque image texte porteuse d’information, en l’absence d’un mécanisme de remplacement, doit si possible être remplacée par du texte stylé. Cette règle est-elle respectée (hors cas particuliers) ?</v>
      </c>
      <c r="F19" s="345" t="s">
        <v>10</v>
      </c>
      <c r="G19" s="345"/>
      <c r="H19" s="97"/>
      <c r="I19" s="97"/>
      <c r="J19" s="97"/>
      <c r="K19" s="97"/>
      <c r="L19" s="97"/>
      <c r="M19" s="322"/>
      <c r="N19" s="322"/>
      <c r="O19" s="322"/>
      <c r="P19" s="322"/>
      <c r="Q19" s="322"/>
      <c r="R19" s="322"/>
      <c r="S19" s="357"/>
      <c r="T19" s="308"/>
      <c r="U19" s="308"/>
    </row>
    <row r="20" ht="62.25" hidden="1" customHeight="1">
      <c r="A20" s="46"/>
      <c r="B20" s="358" t="str">
        <f>Résultats!B21</f>
        <v>1.9</v>
      </c>
      <c r="C20" s="260" t="str">
        <f>Résultats!C21</f>
        <v>A</v>
      </c>
      <c r="D20" s="260" t="str">
        <f>Résultats!E21</f>
        <v/>
      </c>
      <c r="E20" s="341" t="str">
        <f>Résultats!F21</f>
        <v xml:space="preserve">Chaque légende d’image est-elle, si nécessaire, correctement reliée à l’image correspondante ?</v>
      </c>
      <c r="F20" s="345" t="s">
        <v>10</v>
      </c>
      <c r="G20" s="345"/>
      <c r="H20" s="97"/>
      <c r="I20" s="97"/>
      <c r="J20" s="97"/>
      <c r="K20" s="97"/>
      <c r="L20" s="97"/>
      <c r="M20" s="308"/>
      <c r="N20" s="308"/>
      <c r="O20" s="308"/>
      <c r="P20" s="308"/>
      <c r="Q20" s="308"/>
      <c r="R20" s="308"/>
      <c r="S20" s="308"/>
      <c r="T20" s="308"/>
      <c r="U20" s="308"/>
    </row>
    <row r="21" ht="62.25" hidden="1" customHeight="1">
      <c r="A21" s="355" t="s">
        <v>443</v>
      </c>
      <c r="B21" s="358" t="str">
        <f>Résultats!B22</f>
        <v>2.1</v>
      </c>
      <c r="C21" s="260" t="str">
        <f>Résultats!C22</f>
        <v>A</v>
      </c>
      <c r="D21" s="260" t="str">
        <f>Résultats!E22</f>
        <v/>
      </c>
      <c r="E21" s="341" t="str">
        <f>Résultats!F22</f>
        <v xml:space="preserve">Chaque cadre a-t-il un titre de cadre ?</v>
      </c>
      <c r="F21" s="345" t="s">
        <v>10</v>
      </c>
      <c r="G21" s="345"/>
      <c r="H21" s="97"/>
      <c r="I21" s="97"/>
      <c r="J21" s="97"/>
      <c r="K21" s="97"/>
      <c r="L21" s="97"/>
      <c r="M21" s="308"/>
      <c r="N21" s="308"/>
      <c r="O21" s="308"/>
      <c r="P21" s="308"/>
      <c r="Q21" s="308"/>
      <c r="R21" s="308"/>
      <c r="S21" s="308"/>
      <c r="T21" s="308"/>
      <c r="U21" s="308"/>
    </row>
    <row r="22" ht="62.25" hidden="1" customHeight="1">
      <c r="A22" s="46"/>
      <c r="B22" s="358" t="str">
        <f>Résultats!B23</f>
        <v>2.2</v>
      </c>
      <c r="C22" s="260" t="str">
        <f>Résultats!C23</f>
        <v>A</v>
      </c>
      <c r="D22" s="260" t="str">
        <f>Résultats!E23</f>
        <v/>
      </c>
      <c r="E22" s="341" t="str">
        <f>Résultats!F23</f>
        <v xml:space="preserve">Pour chaque cadre ayant un titre de cadre, ce titre de cadre est-il pertinent ?</v>
      </c>
      <c r="F22" s="345" t="s">
        <v>10</v>
      </c>
      <c r="G22" s="345"/>
      <c r="H22" s="97"/>
      <c r="I22" s="97"/>
      <c r="J22" s="97"/>
      <c r="K22" s="97"/>
      <c r="L22" s="97"/>
      <c r="M22" s="308"/>
      <c r="N22" s="308"/>
      <c r="O22" s="308"/>
      <c r="P22" s="308"/>
      <c r="Q22" s="308"/>
      <c r="R22" s="308"/>
      <c r="S22" s="308"/>
      <c r="T22" s="308"/>
      <c r="U22" s="308"/>
    </row>
    <row r="23" ht="62.25" customHeight="1">
      <c r="A23" s="355" t="s">
        <v>444</v>
      </c>
      <c r="B23" s="358" t="str">
        <f>Résultats!B24</f>
        <v>3.1</v>
      </c>
      <c r="C23" s="260" t="str">
        <f>Résultats!C24</f>
        <v>A</v>
      </c>
      <c r="D23" s="260" t="str">
        <f>Résultats!E24</f>
        <v>x</v>
      </c>
      <c r="E23" s="341" t="str">
        <f>Résultats!F24</f>
        <v xml:space="preserve">Dans chaque page web, l’information ne doit pas être donnée uniquement par la couleur. Cette règle est-elle respectée ?</v>
      </c>
      <c r="F23" s="345" t="s">
        <v>7</v>
      </c>
      <c r="G23" s="345"/>
      <c r="H23" s="97" t="s">
        <v>471</v>
      </c>
      <c r="I23" s="97" t="s">
        <v>479</v>
      </c>
      <c r="J23" s="97" t="s">
        <v>537</v>
      </c>
      <c r="K23" s="351" t="s">
        <v>538</v>
      </c>
      <c r="L23" s="350" t="s">
        <v>492</v>
      </c>
      <c r="M23" s="308"/>
      <c r="N23" s="308"/>
      <c r="O23" s="308"/>
      <c r="P23" s="308"/>
      <c r="Q23" s="308"/>
      <c r="R23" s="308"/>
      <c r="S23" s="308"/>
      <c r="T23" s="308"/>
      <c r="U23" s="308"/>
    </row>
    <row r="24" ht="94.5" customHeight="1">
      <c r="A24" s="36"/>
      <c r="B24" s="358" t="str">
        <f>Résultats!B25</f>
        <v>3.2</v>
      </c>
      <c r="C24" s="260" t="str">
        <f>Résultats!C25</f>
        <v>AA</v>
      </c>
      <c r="D24" s="260" t="str">
        <f>Résultats!E25</f>
        <v/>
      </c>
      <c r="E24" s="341" t="str">
        <f>Résultats!F25</f>
        <v xml:space="preserve">Dans chaque page web, le contraste entre la couleur du texte et la couleur de son arrière-plan est-il suffisamment élevé (hors cas particuliers) ?</v>
      </c>
      <c r="F24" s="345" t="s">
        <v>7</v>
      </c>
      <c r="G24" s="345"/>
      <c r="H24" s="97" t="s">
        <v>471</v>
      </c>
      <c r="I24" s="97" t="s">
        <v>476</v>
      </c>
      <c r="J24" s="97" t="s">
        <v>539</v>
      </c>
      <c r="K24" s="349" t="s">
        <v>540</v>
      </c>
      <c r="L24" s="350" t="s">
        <v>492</v>
      </c>
      <c r="M24" s="308"/>
      <c r="N24" s="308"/>
      <c r="O24" s="308"/>
      <c r="P24" s="308"/>
      <c r="Q24" s="308"/>
      <c r="R24" s="308"/>
      <c r="S24" s="308"/>
      <c r="T24" s="308"/>
      <c r="U24" s="308"/>
    </row>
    <row r="25" ht="62.25" customHeight="1">
      <c r="A25" s="46"/>
      <c r="B25" s="358" t="str">
        <f>Résultats!B26</f>
        <v>3.3</v>
      </c>
      <c r="C25" s="260" t="str">
        <f>Résultats!C26</f>
        <v>AA</v>
      </c>
      <c r="D25" s="260" t="str">
        <f>Résultats!E26</f>
        <v/>
      </c>
      <c r="E25" s="341" t="str">
        <f>Résultats!F26</f>
        <v xml:space="preserve">Dans chaque page web, les couleurs utilisées dans les composants d’interface ou les éléments graphiques porteurs d’informations sont-elles suffisamment contrastées (hors cas particuliers) ?</v>
      </c>
      <c r="F25" s="345" t="s">
        <v>7</v>
      </c>
      <c r="G25" s="345"/>
      <c r="H25" s="97" t="s">
        <v>471</v>
      </c>
      <c r="I25" s="97" t="s">
        <v>473</v>
      </c>
      <c r="J25" s="97" t="s">
        <v>541</v>
      </c>
      <c r="K25" s="349" t="s">
        <v>542</v>
      </c>
      <c r="L25" s="350" t="s">
        <v>492</v>
      </c>
      <c r="M25" s="308"/>
      <c r="N25" s="308"/>
      <c r="O25" s="308"/>
      <c r="P25" s="308"/>
      <c r="Q25" s="308"/>
      <c r="R25" s="308"/>
      <c r="S25" s="308"/>
      <c r="T25" s="308"/>
      <c r="U25" s="308"/>
    </row>
    <row r="26" ht="62.25" hidden="1" customHeight="1">
      <c r="A26" s="355" t="s">
        <v>445</v>
      </c>
      <c r="B26" s="358" t="str">
        <f>Résultats!B27</f>
        <v>4.1</v>
      </c>
      <c r="C26" s="260" t="str">
        <f>Résultats!C27</f>
        <v>A</v>
      </c>
      <c r="D26" s="260" t="str">
        <f>Résultats!E27</f>
        <v>x</v>
      </c>
      <c r="E26" s="341" t="str">
        <f>Résultats!F27</f>
        <v xml:space="preserve">Chaque média temporel pré-enregistré a-t-il, si nécessaire, une transcription textuelle ou une audiodescription (hors cas particuliers) ?</v>
      </c>
      <c r="F26" s="345" t="s">
        <v>10</v>
      </c>
      <c r="G26" s="345"/>
      <c r="H26" s="97"/>
      <c r="I26" s="97"/>
      <c r="J26" s="97"/>
      <c r="K26" s="97"/>
      <c r="L26" s="97"/>
      <c r="M26" s="308"/>
      <c r="N26" s="308"/>
      <c r="O26" s="308"/>
      <c r="P26" s="308"/>
      <c r="Q26" s="308"/>
      <c r="R26" s="308"/>
      <c r="S26" s="308"/>
      <c r="T26" s="308"/>
      <c r="U26" s="308"/>
    </row>
    <row r="27" ht="62.25" hidden="1" customHeight="1">
      <c r="A27" s="36"/>
      <c r="B27" s="358" t="str">
        <f>Résultats!B28</f>
        <v>4.2</v>
      </c>
      <c r="C27" s="260" t="str">
        <f>Résultats!C28</f>
        <v>A</v>
      </c>
      <c r="D27" s="260" t="str">
        <f>Résultats!E28</f>
        <v/>
      </c>
      <c r="E27" s="341" t="str">
        <f>Résultats!F28</f>
        <v xml:space="preserve">Pour chaque média temporel pré-enregistré ayant une transcription textuelle ou une audiodescription synchronisée, celles-ci sont-elles pertinentes (hors cas particuliers) ?</v>
      </c>
      <c r="F27" s="345" t="s">
        <v>10</v>
      </c>
      <c r="G27" s="345"/>
      <c r="H27" s="97"/>
      <c r="I27" s="97"/>
      <c r="J27" s="97"/>
      <c r="K27" s="97"/>
      <c r="L27" s="97"/>
      <c r="M27" s="308"/>
      <c r="N27" s="308"/>
      <c r="O27" s="308"/>
      <c r="P27" s="308"/>
      <c r="Q27" s="308"/>
      <c r="R27" s="308"/>
      <c r="S27" s="308"/>
      <c r="T27" s="308"/>
      <c r="U27" s="308"/>
    </row>
    <row r="28" ht="62.25" hidden="1" customHeight="1">
      <c r="A28" s="36"/>
      <c r="B28" s="358" t="str">
        <f>Résultats!B29</f>
        <v>4.3</v>
      </c>
      <c r="C28" s="260" t="str">
        <f>Résultats!C29</f>
        <v>A</v>
      </c>
      <c r="D28" s="260" t="str">
        <f>Résultats!E29</f>
        <v/>
      </c>
      <c r="E28" s="341" t="str">
        <f>Résultats!F29</f>
        <v xml:space="preserve">Chaque média temporel synchronisé pré-enregistré a-t-il, si nécessaire, des sous-titres synchronisés (hors cas particuliers) ?</v>
      </c>
      <c r="F28" s="345" t="s">
        <v>10</v>
      </c>
      <c r="G28" s="345"/>
      <c r="H28" s="97"/>
      <c r="I28" s="97"/>
      <c r="J28" s="97"/>
      <c r="K28" s="97"/>
      <c r="L28" s="97"/>
      <c r="M28" s="308"/>
      <c r="N28" s="308"/>
      <c r="O28" s="308"/>
      <c r="P28" s="308"/>
      <c r="Q28" s="308"/>
      <c r="R28" s="308"/>
      <c r="S28" s="308"/>
      <c r="T28" s="308"/>
      <c r="U28" s="308"/>
    </row>
    <row r="29" ht="62.25" hidden="1" customHeight="1">
      <c r="A29" s="36"/>
      <c r="B29" s="358" t="str">
        <f>Résultats!B30</f>
        <v>4.4</v>
      </c>
      <c r="C29" s="260" t="str">
        <f>Résultats!C30</f>
        <v>A</v>
      </c>
      <c r="D29" s="260" t="str">
        <f>Résultats!E30</f>
        <v/>
      </c>
      <c r="E29" s="341" t="str">
        <f>Résultats!F30</f>
        <v xml:space="preserve">Pour chaque média temporel synchronisé pré-enregistré ayant des sous-titres synchronisés, ces sous-titres sont-ils pertinents ?</v>
      </c>
      <c r="F29" s="345" t="s">
        <v>10</v>
      </c>
      <c r="G29" s="345"/>
      <c r="H29" s="97"/>
      <c r="I29" s="97"/>
      <c r="J29" s="97"/>
      <c r="K29" s="97"/>
      <c r="L29" s="97"/>
      <c r="M29" s="308"/>
      <c r="N29" s="308"/>
      <c r="O29" s="308"/>
      <c r="P29" s="308"/>
      <c r="Q29" s="308"/>
      <c r="R29" s="308"/>
      <c r="S29" s="308"/>
      <c r="T29" s="308"/>
      <c r="U29" s="308"/>
    </row>
    <row r="30" ht="62.25" hidden="1" customHeight="1">
      <c r="A30" s="36"/>
      <c r="B30" s="358" t="str">
        <f>Résultats!B31</f>
        <v>4.5</v>
      </c>
      <c r="C30" s="260" t="str">
        <f>Résultats!C31</f>
        <v>AA</v>
      </c>
      <c r="D30" s="260" t="str">
        <f>Résultats!E31</f>
        <v/>
      </c>
      <c r="E30" s="341" t="str">
        <f>Résultats!F31</f>
        <v xml:space="preserve">Chaque média temporel pré-enregistré a-t-il, si nécessaire, une audiodescription synchronisée (hors cas particuliers) ?</v>
      </c>
      <c r="F30" s="345" t="s">
        <v>10</v>
      </c>
      <c r="G30" s="345"/>
      <c r="H30" s="97"/>
      <c r="I30" s="97"/>
      <c r="J30" s="97"/>
      <c r="K30" s="97"/>
      <c r="L30" s="97"/>
      <c r="M30" s="308"/>
      <c r="N30" s="308"/>
      <c r="O30" s="308"/>
      <c r="P30" s="308"/>
      <c r="Q30" s="308"/>
      <c r="R30" s="308"/>
      <c r="S30" s="308"/>
      <c r="T30" s="308"/>
      <c r="U30" s="308"/>
    </row>
    <row r="31" ht="62.25" hidden="1" customHeight="1">
      <c r="A31" s="36"/>
      <c r="B31" s="358" t="str">
        <f>Résultats!B32</f>
        <v>4.6</v>
      </c>
      <c r="C31" s="260" t="str">
        <f>Résultats!C32</f>
        <v>AA</v>
      </c>
      <c r="D31" s="260" t="str">
        <f>Résultats!E32</f>
        <v/>
      </c>
      <c r="E31" s="341" t="str">
        <f>Résultats!F32</f>
        <v xml:space="preserve">Pour chaque média temporel pré-enregistré ayant une audiodescription synchronisée, celle-ci est-elle pertinente ?</v>
      </c>
      <c r="F31" s="345" t="s">
        <v>10</v>
      </c>
      <c r="G31" s="345"/>
      <c r="H31" s="97"/>
      <c r="I31" s="97"/>
      <c r="J31" s="97"/>
      <c r="K31" s="97"/>
      <c r="L31" s="97"/>
      <c r="M31" s="308"/>
      <c r="N31" s="308"/>
      <c r="O31" s="308"/>
      <c r="P31" s="308"/>
      <c r="Q31" s="308"/>
      <c r="R31" s="308"/>
      <c r="S31" s="308"/>
      <c r="T31" s="308"/>
      <c r="U31" s="308"/>
    </row>
    <row r="32" ht="62.25" hidden="1" customHeight="1">
      <c r="A32" s="36"/>
      <c r="B32" s="358" t="str">
        <f>Résultats!B33</f>
        <v>4.7</v>
      </c>
      <c r="C32" s="260" t="str">
        <f>Résultats!C33</f>
        <v>A</v>
      </c>
      <c r="D32" s="260" t="str">
        <f>Résultats!E33</f>
        <v/>
      </c>
      <c r="E32" s="341" t="str">
        <f>Résultats!F33</f>
        <v xml:space="preserve">Chaque média temporel est-il clairement identifiable (hors cas particuliers) ?</v>
      </c>
      <c r="F32" s="345" t="s">
        <v>10</v>
      </c>
      <c r="G32" s="345"/>
      <c r="H32" s="97"/>
      <c r="I32" s="97"/>
      <c r="J32" s="97"/>
      <c r="K32" s="97"/>
      <c r="L32" s="97"/>
      <c r="M32" s="308"/>
      <c r="N32" s="308"/>
      <c r="O32" s="308"/>
      <c r="P32" s="308"/>
      <c r="Q32" s="308"/>
      <c r="R32" s="308"/>
      <c r="S32" s="308"/>
      <c r="T32" s="308"/>
      <c r="U32" s="308"/>
    </row>
    <row r="33" ht="62.25" hidden="1" customHeight="1">
      <c r="A33" s="36"/>
      <c r="B33" s="358" t="str">
        <f>Résultats!B34</f>
        <v>4.8</v>
      </c>
      <c r="C33" s="260" t="str">
        <f>Résultats!C34</f>
        <v>A</v>
      </c>
      <c r="D33" s="260" t="str">
        <f>Résultats!E34</f>
        <v/>
      </c>
      <c r="E33" s="341" t="str">
        <f>Résultats!F34</f>
        <v xml:space="preserve">Chaque média non temporel a-t-il, si nécessaire, une alternative (hors cas particuliers) ?</v>
      </c>
      <c r="F33" s="345" t="s">
        <v>10</v>
      </c>
      <c r="G33" s="345"/>
      <c r="H33" s="97"/>
      <c r="I33" s="97"/>
      <c r="J33" s="97"/>
      <c r="K33" s="97"/>
      <c r="L33" s="97"/>
      <c r="M33" s="308"/>
      <c r="N33" s="308"/>
      <c r="O33" s="308"/>
      <c r="P33" s="308"/>
      <c r="Q33" s="308"/>
      <c r="R33" s="308"/>
      <c r="S33" s="308"/>
      <c r="T33" s="308"/>
      <c r="U33" s="308"/>
    </row>
    <row r="34" ht="62.25" hidden="1" customHeight="1">
      <c r="A34" s="36"/>
      <c r="B34" s="358" t="str">
        <f>Résultats!B35</f>
        <v>4.9</v>
      </c>
      <c r="C34" s="260" t="str">
        <f>Résultats!C35</f>
        <v>A</v>
      </c>
      <c r="D34" s="260" t="str">
        <f>Résultats!E35</f>
        <v/>
      </c>
      <c r="E34" s="341" t="str">
        <f>Résultats!F35</f>
        <v xml:space="preserve">Pour chaque média non temporel ayant une alternative, cette alternative est-elle pertinente ?</v>
      </c>
      <c r="F34" s="345" t="s">
        <v>10</v>
      </c>
      <c r="G34" s="345"/>
      <c r="H34" s="97"/>
      <c r="I34" s="97"/>
      <c r="J34" s="97"/>
      <c r="K34" s="97"/>
      <c r="L34" s="97"/>
      <c r="M34" s="308"/>
      <c r="N34" s="308"/>
      <c r="O34" s="308"/>
      <c r="P34" s="308"/>
      <c r="Q34" s="308"/>
      <c r="R34" s="308"/>
      <c r="S34" s="308"/>
      <c r="T34" s="308"/>
      <c r="U34" s="308"/>
    </row>
    <row r="35" ht="62.25" hidden="1" customHeight="1">
      <c r="A35" s="36"/>
      <c r="B35" s="358" t="str">
        <f>Résultats!B36</f>
        <v>4.10</v>
      </c>
      <c r="C35" s="260" t="str">
        <f>Résultats!C36</f>
        <v>A</v>
      </c>
      <c r="D35" s="260" t="str">
        <f>Résultats!E36</f>
        <v>x</v>
      </c>
      <c r="E35" s="341" t="str">
        <f>Résultats!F36</f>
        <v xml:space="preserve">Chaque son déclenché automatiquement est-il contrôlable par l’utilisateur ?</v>
      </c>
      <c r="F35" s="345" t="s">
        <v>10</v>
      </c>
      <c r="G35" s="345"/>
      <c r="H35" s="97"/>
      <c r="I35" s="97"/>
      <c r="J35" s="97"/>
      <c r="K35" s="97"/>
      <c r="L35" s="97"/>
      <c r="M35" s="308"/>
      <c r="N35" s="308"/>
      <c r="O35" s="308"/>
      <c r="P35" s="308"/>
      <c r="Q35" s="308"/>
      <c r="R35" s="308"/>
      <c r="S35" s="308"/>
      <c r="T35" s="308"/>
      <c r="U35" s="308"/>
    </row>
    <row r="36" ht="62.25" hidden="1" customHeight="1">
      <c r="A36" s="36"/>
      <c r="B36" s="358" t="str">
        <f>Résultats!B37</f>
        <v>4.11</v>
      </c>
      <c r="C36" s="260" t="str">
        <f>Résultats!C37</f>
        <v>A</v>
      </c>
      <c r="D36" s="260" t="str">
        <f>Résultats!E37</f>
        <v/>
      </c>
      <c r="E36" s="341" t="str">
        <f>Résultats!F37</f>
        <v xml:space="preserve">La consultation de chaque média temporel est-elle, si nécessaire, contrôlable par le clavier et tout dispositif de pointage ?</v>
      </c>
      <c r="F36" s="345" t="s">
        <v>10</v>
      </c>
      <c r="G36" s="345"/>
      <c r="H36" s="97"/>
      <c r="I36" s="97"/>
      <c r="J36" s="97"/>
      <c r="K36" s="97"/>
      <c r="L36" s="97"/>
      <c r="M36" s="308"/>
      <c r="N36" s="308"/>
      <c r="O36" s="308"/>
      <c r="P36" s="308"/>
      <c r="Q36" s="308"/>
      <c r="R36" s="308"/>
      <c r="S36" s="308"/>
      <c r="T36" s="308"/>
      <c r="U36" s="308"/>
    </row>
    <row r="37" ht="62.25" hidden="1" customHeight="1">
      <c r="A37" s="36"/>
      <c r="B37" s="358" t="str">
        <f>Résultats!B38</f>
        <v>4.12</v>
      </c>
      <c r="C37" s="260" t="str">
        <f>Résultats!C38</f>
        <v>A</v>
      </c>
      <c r="D37" s="260" t="str">
        <f>Résultats!E38</f>
        <v/>
      </c>
      <c r="E37" s="341" t="str">
        <f>Résultats!F38</f>
        <v xml:space="preserve">La consultation de chaque média non temporel est-elle contrôlable par le clavier et tout dispositif de pointage ?</v>
      </c>
      <c r="F37" s="345" t="s">
        <v>10</v>
      </c>
      <c r="G37" s="345"/>
      <c r="H37" s="97"/>
      <c r="I37" s="97"/>
      <c r="J37" s="97"/>
      <c r="K37" s="97"/>
      <c r="L37" s="97"/>
      <c r="M37" s="308"/>
      <c r="N37" s="308"/>
      <c r="O37" s="308"/>
      <c r="P37" s="308"/>
      <c r="Q37" s="308"/>
      <c r="R37" s="308"/>
      <c r="S37" s="308"/>
      <c r="T37" s="308"/>
      <c r="U37" s="308"/>
    </row>
    <row r="38" ht="62.25" hidden="1" customHeight="1">
      <c r="A38" s="46"/>
      <c r="B38" s="358" t="str">
        <f>Résultats!B39</f>
        <v>4.13</v>
      </c>
      <c r="C38" s="260" t="str">
        <f>Résultats!C39</f>
        <v>A</v>
      </c>
      <c r="D38" s="260" t="str">
        <f>Résultats!E39</f>
        <v/>
      </c>
      <c r="E38" s="341" t="str">
        <f>Résultats!F39</f>
        <v xml:space="preserve">Chaque média temporel et non temporel est-il compatible avec les technologies d’assistance (hors cas particuliers) ?</v>
      </c>
      <c r="F38" s="345" t="s">
        <v>10</v>
      </c>
      <c r="G38" s="345"/>
      <c r="H38" s="97"/>
      <c r="I38" s="97"/>
      <c r="J38" s="97"/>
      <c r="K38" s="97"/>
      <c r="L38" s="97"/>
      <c r="M38" s="308"/>
      <c r="N38" s="308"/>
      <c r="O38" s="308"/>
      <c r="P38" s="308"/>
      <c r="Q38" s="308"/>
      <c r="R38" s="308"/>
      <c r="S38" s="308"/>
      <c r="T38" s="308"/>
      <c r="U38" s="308"/>
    </row>
    <row r="39" ht="62.25" hidden="1" customHeight="1">
      <c r="A39" s="355" t="s">
        <v>450</v>
      </c>
      <c r="B39" s="358" t="str">
        <f>Résultats!B40</f>
        <v>5.1</v>
      </c>
      <c r="C39" s="260" t="str">
        <f>Résultats!C40</f>
        <v>A</v>
      </c>
      <c r="D39" s="260" t="str">
        <f>Résultats!E40</f>
        <v/>
      </c>
      <c r="E39" s="341" t="str">
        <f>Résultats!F40</f>
        <v xml:space="preserve">Chaque tableau de données complexe a-t-il un résumé ?</v>
      </c>
      <c r="F39" s="345" t="s">
        <v>10</v>
      </c>
      <c r="G39" s="345"/>
      <c r="H39" s="97"/>
      <c r="I39" s="97"/>
      <c r="J39" s="97"/>
      <c r="K39" s="97"/>
      <c r="L39" s="97"/>
      <c r="M39" s="308"/>
      <c r="N39" s="308"/>
      <c r="O39" s="308"/>
      <c r="P39" s="308"/>
      <c r="Q39" s="308"/>
      <c r="R39" s="308"/>
      <c r="S39" s="308"/>
      <c r="T39" s="308"/>
      <c r="U39" s="308"/>
    </row>
    <row r="40" ht="62.25" hidden="1" customHeight="1">
      <c r="A40" s="36"/>
      <c r="B40" s="358" t="str">
        <f>Résultats!B41</f>
        <v>5.2</v>
      </c>
      <c r="C40" s="260" t="str">
        <f>Résultats!C41</f>
        <v>A</v>
      </c>
      <c r="D40" s="260" t="str">
        <f>Résultats!E41</f>
        <v/>
      </c>
      <c r="E40" s="341" t="str">
        <f>Résultats!F41</f>
        <v xml:space="preserve">Pour chaque tableau de données complexe ayant un résumé, celui-ci est-il pertinent ?</v>
      </c>
      <c r="F40" s="345" t="s">
        <v>10</v>
      </c>
      <c r="G40" s="345"/>
      <c r="H40" s="97"/>
      <c r="I40" s="97"/>
      <c r="J40" s="97"/>
      <c r="K40" s="97"/>
      <c r="L40" s="97"/>
      <c r="M40" s="308"/>
      <c r="N40" s="308"/>
      <c r="O40" s="308"/>
      <c r="P40" s="308"/>
      <c r="Q40" s="308"/>
      <c r="R40" s="308"/>
      <c r="S40" s="308"/>
      <c r="T40" s="308"/>
      <c r="U40" s="308"/>
    </row>
    <row r="41" ht="62.25" hidden="1" customHeight="1">
      <c r="A41" s="36"/>
      <c r="B41" s="358" t="str">
        <f>Résultats!B42</f>
        <v>5.3</v>
      </c>
      <c r="C41" s="260" t="str">
        <f>Résultats!C42</f>
        <v>A</v>
      </c>
      <c r="D41" s="260" t="str">
        <f>Résultats!E42</f>
        <v>x</v>
      </c>
      <c r="E41" s="341" t="str">
        <f>Résultats!F42</f>
        <v xml:space="preserve">Pour chaque tableau de mise en forme, le contenu linéarisé reste-t-il compréhensible ?</v>
      </c>
      <c r="F41" s="345" t="s">
        <v>10</v>
      </c>
      <c r="G41" s="345"/>
      <c r="H41" s="97"/>
      <c r="I41" s="97"/>
      <c r="J41" s="97"/>
      <c r="K41" s="97"/>
      <c r="L41" s="97"/>
      <c r="M41" s="308"/>
      <c r="N41" s="308"/>
      <c r="O41" s="308"/>
      <c r="P41" s="308"/>
      <c r="Q41" s="308"/>
      <c r="R41" s="308"/>
      <c r="S41" s="308"/>
      <c r="T41" s="308"/>
      <c r="U41" s="308"/>
    </row>
    <row r="42" ht="62.25" hidden="1" customHeight="1">
      <c r="A42" s="36"/>
      <c r="B42" s="358" t="str">
        <f>Résultats!B43</f>
        <v>5.4</v>
      </c>
      <c r="C42" s="260" t="str">
        <f>Résultats!C43</f>
        <v>A</v>
      </c>
      <c r="D42" s="260" t="str">
        <f>Résultats!E43</f>
        <v/>
      </c>
      <c r="E42" s="341" t="str">
        <f>Résultats!F43</f>
        <v xml:space="preserve">Pour chaque tableau de données ayant un titre, le titre est-il correctement associé au tableau de données ?</v>
      </c>
      <c r="F42" s="345" t="s">
        <v>10</v>
      </c>
      <c r="G42" s="345"/>
      <c r="H42" s="97"/>
      <c r="I42" s="97"/>
      <c r="J42" s="97"/>
      <c r="K42" s="97"/>
      <c r="L42" s="97"/>
      <c r="M42" s="308"/>
      <c r="N42" s="308"/>
      <c r="O42" s="308"/>
      <c r="P42" s="308"/>
      <c r="Q42" s="308"/>
      <c r="R42" s="308"/>
      <c r="S42" s="308"/>
      <c r="T42" s="308"/>
      <c r="U42" s="308"/>
    </row>
    <row r="43" ht="62.25" hidden="1" customHeight="1">
      <c r="A43" s="36"/>
      <c r="B43" s="358" t="str">
        <f>Résultats!B44</f>
        <v>5.5</v>
      </c>
      <c r="C43" s="260" t="str">
        <f>Résultats!C44</f>
        <v>A</v>
      </c>
      <c r="D43" s="260" t="str">
        <f>Résultats!E44</f>
        <v/>
      </c>
      <c r="E43" s="341" t="str">
        <f>Résultats!F44</f>
        <v xml:space="preserve">Pour chaque tableau de données ayant un titre, celui-ci est-il pertinent ?</v>
      </c>
      <c r="F43" s="345" t="s">
        <v>10</v>
      </c>
      <c r="G43" s="345"/>
      <c r="H43" s="97"/>
      <c r="I43" s="97"/>
      <c r="J43" s="97"/>
      <c r="K43" s="97"/>
      <c r="L43" s="97"/>
      <c r="M43" s="308"/>
      <c r="N43" s="308"/>
      <c r="O43" s="308"/>
      <c r="P43" s="308"/>
      <c r="Q43" s="308"/>
      <c r="R43" s="308"/>
      <c r="S43" s="308"/>
      <c r="T43" s="308"/>
      <c r="U43" s="308"/>
    </row>
    <row r="44" ht="62.25" hidden="1" customHeight="1">
      <c r="A44" s="36"/>
      <c r="B44" s="358" t="str">
        <f>Résultats!B45</f>
        <v>5.6</v>
      </c>
      <c r="C44" s="260" t="str">
        <f>Résultats!C45</f>
        <v>A</v>
      </c>
      <c r="D44" s="260" t="str">
        <f>Résultats!E45</f>
        <v/>
      </c>
      <c r="E44" s="341" t="str">
        <f>Résultats!F45</f>
        <v xml:space="preserve">Pour chaque tableau de données, chaque en-tête de colonne et chaque en-tête de ligne sont-ils correctement déclarés ?</v>
      </c>
      <c r="F44" s="345" t="s">
        <v>10</v>
      </c>
      <c r="G44" s="345"/>
      <c r="H44" s="97"/>
      <c r="I44" s="97"/>
      <c r="J44" s="97"/>
      <c r="K44" s="97"/>
      <c r="L44" s="97"/>
      <c r="M44" s="308"/>
      <c r="N44" s="308"/>
      <c r="O44" s="308"/>
      <c r="P44" s="308"/>
      <c r="Q44" s="308"/>
      <c r="R44" s="308"/>
      <c r="S44" s="308"/>
      <c r="T44" s="308"/>
      <c r="U44" s="308"/>
    </row>
    <row r="45" ht="62.25" hidden="1" customHeight="1">
      <c r="A45" s="36"/>
      <c r="B45" s="358" t="str">
        <f>Résultats!B46</f>
        <v>5.7</v>
      </c>
      <c r="C45" s="260" t="str">
        <f>Résultats!C46</f>
        <v>A</v>
      </c>
      <c r="D45" s="260" t="str">
        <f>Résultats!E46</f>
        <v>x</v>
      </c>
      <c r="E45" s="341" t="str">
        <f>Résultats!F46</f>
        <v xml:space="preserve">Pour chaque tableau de données, la technique appropriée permettant d’associer chaque cellule avec ses en-têtes est-elle utilisée (hors cas particuliers) ?</v>
      </c>
      <c r="F45" s="345" t="s">
        <v>10</v>
      </c>
      <c r="G45" s="345"/>
      <c r="H45" s="97"/>
      <c r="I45" s="97"/>
      <c r="J45" s="97"/>
      <c r="K45" s="97"/>
      <c r="L45" s="97"/>
      <c r="M45" s="308"/>
      <c r="N45" s="308"/>
      <c r="O45" s="308"/>
      <c r="P45" s="308"/>
      <c r="Q45" s="308"/>
      <c r="R45" s="308"/>
      <c r="S45" s="308"/>
      <c r="T45" s="308"/>
      <c r="U45" s="308"/>
    </row>
    <row r="46" ht="62.25" hidden="1" customHeight="1">
      <c r="A46" s="46"/>
      <c r="B46" s="358" t="str">
        <f>Résultats!B47</f>
        <v>5.8</v>
      </c>
      <c r="C46" s="260" t="str">
        <f>Résultats!C47</f>
        <v>A</v>
      </c>
      <c r="D46" s="260" t="str">
        <f>Résultats!E47</f>
        <v/>
      </c>
      <c r="E46" s="341" t="str">
        <f>Résultats!F47</f>
        <v xml:space="preserve">Chaque tableau de mise en forme ne doit pas utiliser d’éléments propres aux tableaux de données. Cette règle est-elle respectée ?</v>
      </c>
      <c r="F46" s="345" t="s">
        <v>10</v>
      </c>
      <c r="G46" s="345"/>
      <c r="H46" s="97"/>
      <c r="I46" s="97"/>
      <c r="J46" s="97"/>
      <c r="K46" s="97"/>
      <c r="L46" s="97"/>
      <c r="M46" s="308"/>
      <c r="N46" s="308"/>
      <c r="O46" s="308"/>
      <c r="P46" s="308"/>
      <c r="Q46" s="308"/>
      <c r="R46" s="308"/>
      <c r="S46" s="308"/>
      <c r="T46" s="308"/>
      <c r="U46" s="308"/>
    </row>
    <row r="47" ht="62.25" hidden="1" customHeight="1">
      <c r="A47" s="355" t="s">
        <v>451</v>
      </c>
      <c r="B47" s="358" t="str">
        <f>Résultats!B48</f>
        <v>6.1</v>
      </c>
      <c r="C47" s="260" t="str">
        <f>Résultats!C48</f>
        <v>A</v>
      </c>
      <c r="D47" s="260" t="str">
        <f>Résultats!E48</f>
        <v>x</v>
      </c>
      <c r="E47" s="341" t="str">
        <f>Résultats!F48</f>
        <v xml:space="preserve">Chaque lien est-il explicite (hors cas particuliers) ?</v>
      </c>
      <c r="F47" s="345" t="s">
        <v>7</v>
      </c>
      <c r="G47" s="345"/>
      <c r="H47" s="97"/>
      <c r="I47" s="97"/>
      <c r="J47" s="97"/>
      <c r="K47" s="97"/>
      <c r="L47" s="97"/>
      <c r="M47" s="308"/>
      <c r="N47" s="308"/>
      <c r="O47" s="308"/>
      <c r="P47" s="308"/>
      <c r="Q47" s="308"/>
      <c r="R47" s="308"/>
      <c r="S47" s="308"/>
      <c r="T47" s="308"/>
      <c r="U47" s="308"/>
    </row>
    <row r="48" ht="62.25" hidden="1" customHeight="1">
      <c r="A48" s="46"/>
      <c r="B48" s="358" t="str">
        <f>Résultats!B49</f>
        <v>6.2</v>
      </c>
      <c r="C48" s="260" t="str">
        <f>Résultats!C49</f>
        <v>A</v>
      </c>
      <c r="D48" s="260" t="str">
        <f>Résultats!E49</f>
        <v>x</v>
      </c>
      <c r="E48" s="341" t="str">
        <f>Résultats!F49</f>
        <v xml:space="preserve">Dans chaque page web, chaque lien a-t-il un intitulé ?</v>
      </c>
      <c r="F48" s="345" t="s">
        <v>10</v>
      </c>
      <c r="G48" s="345"/>
      <c r="H48" s="97"/>
      <c r="I48" s="97"/>
      <c r="J48" s="97"/>
      <c r="K48" s="97"/>
      <c r="L48" s="97"/>
      <c r="M48" s="308"/>
      <c r="N48" s="308"/>
      <c r="O48" s="308"/>
      <c r="P48" s="308"/>
      <c r="Q48" s="308"/>
      <c r="R48" s="308"/>
      <c r="S48" s="308"/>
      <c r="T48" s="308"/>
      <c r="U48" s="308"/>
    </row>
    <row r="49" ht="83.25" customHeight="1">
      <c r="A49" s="355" t="s">
        <v>452</v>
      </c>
      <c r="B49" s="358" t="str">
        <f>Résultats!B50</f>
        <v>7.1</v>
      </c>
      <c r="C49" s="260" t="str">
        <f>Résultats!C50</f>
        <v>A</v>
      </c>
      <c r="D49" s="260" t="str">
        <f>Résultats!E50</f>
        <v>x</v>
      </c>
      <c r="E49" s="341" t="str">
        <f>Résultats!F50</f>
        <v xml:space="preserve">Chaque script est-il, si nécessaire, compatible avec les technologies d’assistance ?</v>
      </c>
      <c r="F49" s="345" t="s">
        <v>9</v>
      </c>
      <c r="G49" s="345"/>
      <c r="H49" s="97" t="s">
        <v>468</v>
      </c>
      <c r="I49" s="97" t="s">
        <v>479</v>
      </c>
      <c r="J49" s="97" t="s">
        <v>543</v>
      </c>
      <c r="K49" s="351" t="s">
        <v>544</v>
      </c>
      <c r="L49" s="97" t="s">
        <v>545</v>
      </c>
      <c r="M49" s="308"/>
      <c r="N49" s="308"/>
      <c r="O49" s="308"/>
      <c r="P49" s="308"/>
      <c r="Q49" s="308"/>
      <c r="R49" s="308"/>
      <c r="S49" s="308"/>
      <c r="T49" s="308"/>
      <c r="U49" s="308"/>
    </row>
    <row r="50" ht="62.25" hidden="1" customHeight="1">
      <c r="A50" s="36"/>
      <c r="B50" s="358" t="str">
        <f>Résultats!B51</f>
        <v>7.2</v>
      </c>
      <c r="C50" s="260" t="str">
        <f>Résultats!C51</f>
        <v>A</v>
      </c>
      <c r="D50" s="260" t="str">
        <f>Résultats!E51</f>
        <v/>
      </c>
      <c r="E50" s="341" t="str">
        <f>Résultats!F51</f>
        <v xml:space="preserve">Pour chaque script ayant une alternative, cette alternative est-elle pertinente ?</v>
      </c>
      <c r="F50" s="345" t="s">
        <v>10</v>
      </c>
      <c r="G50" s="345"/>
      <c r="H50" s="97"/>
      <c r="I50" s="97"/>
      <c r="J50" s="97"/>
      <c r="K50" s="97"/>
      <c r="L50" s="97"/>
      <c r="M50" s="308"/>
      <c r="N50" s="308"/>
      <c r="O50" s="308"/>
      <c r="P50" s="308"/>
      <c r="Q50" s="308"/>
      <c r="R50" s="308"/>
      <c r="S50" s="308"/>
      <c r="T50" s="308"/>
      <c r="U50" s="308"/>
    </row>
    <row r="51" ht="62.25" hidden="1" customHeight="1">
      <c r="A51" s="36"/>
      <c r="B51" s="358" t="str">
        <f>Résultats!B52</f>
        <v>7.3</v>
      </c>
      <c r="C51" s="260" t="str">
        <f>Résultats!C52</f>
        <v>A</v>
      </c>
      <c r="D51" s="260" t="str">
        <f>Résultats!E52</f>
        <v>x</v>
      </c>
      <c r="E51" s="341" t="str">
        <f>Résultats!F52</f>
        <v xml:space="preserve">Chaque script est-il contrôlable par le clavier et par tout dispositif de pointage (hors cas particuliers) ?</v>
      </c>
      <c r="F51" s="345" t="s">
        <v>7</v>
      </c>
      <c r="G51" s="345"/>
      <c r="H51" s="97"/>
      <c r="I51" s="97"/>
      <c r="J51" s="97"/>
      <c r="K51" s="97"/>
      <c r="L51" s="97"/>
      <c r="M51" s="308"/>
      <c r="N51" s="308"/>
      <c r="O51" s="308"/>
      <c r="P51" s="308"/>
      <c r="Q51" s="308"/>
      <c r="R51" s="308"/>
      <c r="S51" s="308"/>
      <c r="T51" s="308"/>
      <c r="U51" s="308"/>
    </row>
    <row r="52" ht="72" customHeight="1">
      <c r="A52" s="36"/>
      <c r="B52" s="358" t="str">
        <f>Résultats!B53</f>
        <v>7.4</v>
      </c>
      <c r="C52" s="260" t="str">
        <f>Résultats!C53</f>
        <v>A</v>
      </c>
      <c r="D52" s="260" t="str">
        <f>Résultats!E53</f>
        <v/>
      </c>
      <c r="E52" s="341" t="str">
        <f>Résultats!F53</f>
        <v xml:space="preserve">Pour chaque script qui initie un changement de contexte, l’utilisateur est-il averti ou en a-t-il le contrôle ?</v>
      </c>
      <c r="F52" s="345" t="s">
        <v>10</v>
      </c>
      <c r="G52" s="345"/>
      <c r="H52" s="97" t="s">
        <v>471</v>
      </c>
      <c r="I52" s="97" t="s">
        <v>479</v>
      </c>
      <c r="J52" s="97" t="s">
        <v>546</v>
      </c>
      <c r="K52" s="362" t="s">
        <v>547</v>
      </c>
      <c r="L52" s="349" t="s">
        <v>533</v>
      </c>
      <c r="M52" s="308"/>
      <c r="N52" s="308"/>
      <c r="O52" s="308"/>
      <c r="P52" s="308"/>
      <c r="Q52" s="308"/>
      <c r="R52" s="308"/>
      <c r="S52" s="308"/>
      <c r="T52" s="308"/>
      <c r="U52" s="308"/>
    </row>
    <row r="53" ht="62.25" hidden="1" customHeight="1">
      <c r="A53" s="46"/>
      <c r="B53" s="358" t="str">
        <f>Résultats!B54</f>
        <v>7.5</v>
      </c>
      <c r="C53" s="260" t="str">
        <f>Résultats!C54</f>
        <v>AA</v>
      </c>
      <c r="D53" s="260" t="str">
        <f>Résultats!E54</f>
        <v/>
      </c>
      <c r="E53" s="341" t="str">
        <f>Résultats!F54</f>
        <v xml:space="preserve">Dans chaque page web, les messages de statut sont-ils correctement restitués par les technologies d’assistance ?</v>
      </c>
      <c r="F53" s="345" t="s">
        <v>10</v>
      </c>
      <c r="G53" s="345"/>
      <c r="H53" s="97"/>
      <c r="I53" s="97"/>
      <c r="J53" s="97"/>
      <c r="K53" s="97"/>
      <c r="L53" s="97"/>
      <c r="M53" s="308"/>
      <c r="N53" s="308"/>
      <c r="O53" s="308"/>
      <c r="P53" s="308"/>
      <c r="Q53" s="308"/>
      <c r="R53" s="308"/>
      <c r="S53" s="308"/>
      <c r="T53" s="308"/>
      <c r="U53" s="308"/>
    </row>
    <row r="54" ht="62.25" hidden="1" customHeight="1">
      <c r="A54" s="355" t="s">
        <v>453</v>
      </c>
      <c r="B54" s="358" t="str">
        <f>Résultats!B55</f>
        <v>8.1</v>
      </c>
      <c r="C54" s="260" t="str">
        <f>Résultats!C55</f>
        <v>A</v>
      </c>
      <c r="D54" s="260" t="str">
        <f>Résultats!E55</f>
        <v/>
      </c>
      <c r="E54" s="341" t="str">
        <f>Résultats!F55</f>
        <v xml:space="preserve">Chaque page web est-elle définie par un type de document ?</v>
      </c>
      <c r="F54" s="345" t="s">
        <v>7</v>
      </c>
      <c r="G54" s="345"/>
      <c r="H54" s="97"/>
      <c r="I54" s="97"/>
      <c r="J54" s="97"/>
      <c r="K54" s="97"/>
      <c r="L54" s="352" t="s">
        <v>500</v>
      </c>
      <c r="M54" s="308"/>
      <c r="N54" s="308"/>
      <c r="O54" s="308"/>
      <c r="P54" s="308"/>
      <c r="Q54" s="308"/>
      <c r="R54" s="308"/>
      <c r="S54" s="308"/>
      <c r="T54" s="308"/>
      <c r="U54" s="308"/>
    </row>
    <row r="55" ht="62.25" hidden="1" customHeight="1">
      <c r="A55" s="36"/>
      <c r="B55" s="358" t="str">
        <f>Résultats!B56</f>
        <v>8.2</v>
      </c>
      <c r="C55" s="260" t="str">
        <f>Résultats!C56</f>
        <v>A</v>
      </c>
      <c r="D55" s="260" t="str">
        <f>Résultats!E56</f>
        <v/>
      </c>
      <c r="E55" s="341" t="str">
        <f>Résultats!F56</f>
        <v xml:space="preserve">Pour chaque page web, le code source généré est-il valide selon le type de document spécifié ?</v>
      </c>
      <c r="F55" s="345" t="s">
        <v>10</v>
      </c>
      <c r="G55" s="345"/>
      <c r="H55" s="97"/>
      <c r="I55" s="97"/>
      <c r="J55" s="97"/>
      <c r="K55" s="97"/>
      <c r="L55" s="352" t="s">
        <v>500</v>
      </c>
      <c r="M55" s="308"/>
      <c r="N55" s="308"/>
      <c r="O55" s="308"/>
      <c r="P55" s="308"/>
      <c r="Q55" s="308"/>
      <c r="R55" s="308"/>
      <c r="S55" s="308"/>
      <c r="T55" s="308"/>
      <c r="U55" s="308"/>
    </row>
    <row r="56" ht="62.25" hidden="1" customHeight="1">
      <c r="A56" s="36"/>
      <c r="B56" s="358" t="str">
        <f>Résultats!B57</f>
        <v>8.3</v>
      </c>
      <c r="C56" s="260" t="str">
        <f>Résultats!C57</f>
        <v>A</v>
      </c>
      <c r="D56" s="260" t="str">
        <f>Résultats!E57</f>
        <v>x</v>
      </c>
      <c r="E56" s="341" t="str">
        <f>Résultats!F57</f>
        <v xml:space="preserve">Dans chaque page web, la langue par défaut est-elle présente ?</v>
      </c>
      <c r="F56" s="345" t="s">
        <v>7</v>
      </c>
      <c r="G56" s="345"/>
      <c r="H56" s="97"/>
      <c r="I56" s="97"/>
      <c r="J56" s="97"/>
      <c r="K56" s="97"/>
      <c r="L56" s="97"/>
      <c r="M56" s="308"/>
      <c r="N56" s="308"/>
      <c r="O56" s="308"/>
      <c r="P56" s="308"/>
      <c r="Q56" s="308"/>
      <c r="R56" s="308"/>
      <c r="S56" s="308"/>
      <c r="T56" s="308"/>
      <c r="U56" s="308"/>
    </row>
    <row r="57" ht="62.25" hidden="1" customHeight="1">
      <c r="A57" s="36"/>
      <c r="B57" s="358" t="str">
        <f>Résultats!B58</f>
        <v>8.4</v>
      </c>
      <c r="C57" s="260" t="str">
        <f>Résultats!C58</f>
        <v>A</v>
      </c>
      <c r="D57" s="260" t="str">
        <f>Résultats!E58</f>
        <v>x</v>
      </c>
      <c r="E57" s="341" t="str">
        <f>Résultats!F58</f>
        <v xml:space="preserve">Pour chaque page web ayant une langue par défaut, le code de langue est-il pertinent ?</v>
      </c>
      <c r="F57" s="345" t="s">
        <v>7</v>
      </c>
      <c r="G57" s="345"/>
      <c r="H57" s="97"/>
      <c r="I57" s="97"/>
      <c r="J57" s="97"/>
      <c r="K57" s="97"/>
      <c r="L57" s="97"/>
      <c r="M57" s="308"/>
      <c r="N57" s="308"/>
      <c r="O57" s="308"/>
      <c r="P57" s="308"/>
      <c r="Q57" s="308"/>
      <c r="R57" s="308"/>
      <c r="S57" s="308"/>
      <c r="T57" s="308"/>
      <c r="U57" s="308"/>
    </row>
    <row r="58" ht="62.25" hidden="1" customHeight="1">
      <c r="A58" s="36"/>
      <c r="B58" s="259" t="str">
        <f>Résultats!B59</f>
        <v>8.5</v>
      </c>
      <c r="C58" s="260" t="str">
        <f>Résultats!C59</f>
        <v>A</v>
      </c>
      <c r="D58" s="260" t="str">
        <f>Résultats!E59</f>
        <v>x</v>
      </c>
      <c r="E58" s="341" t="str">
        <f>Résultats!F59</f>
        <v xml:space="preserve">Chaque page web a-t-elle un titre de page ?</v>
      </c>
      <c r="F58" s="345" t="s">
        <v>7</v>
      </c>
      <c r="G58" s="345"/>
      <c r="H58" s="97"/>
      <c r="I58" s="97"/>
      <c r="J58" s="97"/>
      <c r="K58" s="97"/>
      <c r="L58" s="97"/>
      <c r="M58" s="308"/>
      <c r="N58" s="308"/>
      <c r="O58" s="308"/>
      <c r="P58" s="308"/>
      <c r="Q58" s="308"/>
      <c r="R58" s="308"/>
      <c r="S58" s="308"/>
      <c r="T58" s="308"/>
      <c r="U58" s="308"/>
    </row>
    <row r="59" ht="62.25" hidden="1" customHeight="1">
      <c r="A59" s="36"/>
      <c r="B59" s="259" t="str">
        <f>Résultats!B60</f>
        <v>8.6</v>
      </c>
      <c r="C59" s="260" t="str">
        <f>Résultats!C60</f>
        <v>A</v>
      </c>
      <c r="D59" s="260" t="str">
        <f>Résultats!E60</f>
        <v/>
      </c>
      <c r="E59" s="341" t="str">
        <f>Résultats!F60</f>
        <v xml:space="preserve">Pour chaque page web ayant un titre de page, ce titre est-il pertinent ?</v>
      </c>
      <c r="F59" s="345" t="s">
        <v>7</v>
      </c>
      <c r="G59" s="345"/>
      <c r="H59" s="97"/>
      <c r="I59" s="97"/>
      <c r="J59" s="97"/>
      <c r="K59" s="97"/>
      <c r="L59" s="97"/>
      <c r="M59" s="308"/>
      <c r="N59" s="308"/>
      <c r="O59" s="308"/>
      <c r="P59" s="308"/>
      <c r="Q59" s="308"/>
      <c r="R59" s="308"/>
      <c r="S59" s="308"/>
      <c r="T59" s="308"/>
      <c r="U59" s="308"/>
    </row>
    <row r="60" ht="62.25" hidden="1" customHeight="1">
      <c r="A60" s="36"/>
      <c r="B60" s="259" t="str">
        <f>Résultats!B61</f>
        <v>8.7</v>
      </c>
      <c r="C60" s="260" t="str">
        <f>Résultats!C61</f>
        <v>AA</v>
      </c>
      <c r="D60" s="260" t="str">
        <f>Résultats!E61</f>
        <v/>
      </c>
      <c r="E60" s="341" t="str">
        <f>Résultats!F61</f>
        <v xml:space="preserve">Dans chaque page web, chaque changement de langue est-il indiqué dans le code source (hors cas particuliers) ?</v>
      </c>
      <c r="F60" s="345" t="s">
        <v>10</v>
      </c>
      <c r="G60" s="345"/>
      <c r="H60" s="97"/>
      <c r="I60" s="97"/>
      <c r="J60" s="97"/>
      <c r="K60" s="97"/>
      <c r="L60" s="97"/>
      <c r="M60" s="308"/>
      <c r="N60" s="308"/>
      <c r="O60" s="308"/>
      <c r="P60" s="308"/>
      <c r="Q60" s="308"/>
      <c r="R60" s="308"/>
      <c r="S60" s="308"/>
      <c r="T60" s="308"/>
      <c r="U60" s="308"/>
    </row>
    <row r="61" ht="62.25" hidden="1" customHeight="1">
      <c r="A61" s="36"/>
      <c r="B61" s="259" t="str">
        <f>Résultats!B62</f>
        <v>8.8</v>
      </c>
      <c r="C61" s="260" t="str">
        <f>Résultats!C62</f>
        <v>AA</v>
      </c>
      <c r="D61" s="260" t="str">
        <f>Résultats!E62</f>
        <v/>
      </c>
      <c r="E61" s="341" t="str">
        <f>Résultats!F62</f>
        <v xml:space="preserve">Dans chaque page web, le code de langue de chaque changement de langue est-il valide et pertinent ?</v>
      </c>
      <c r="F61" s="345" t="s">
        <v>10</v>
      </c>
      <c r="G61" s="345"/>
      <c r="H61" s="97"/>
      <c r="I61" s="97"/>
      <c r="J61" s="97"/>
      <c r="K61" s="97"/>
      <c r="L61" s="97"/>
      <c r="M61" s="308"/>
      <c r="N61" s="308"/>
      <c r="O61" s="308"/>
      <c r="P61" s="308"/>
      <c r="Q61" s="308"/>
      <c r="R61" s="308"/>
      <c r="S61" s="308"/>
      <c r="T61" s="308"/>
      <c r="U61" s="308"/>
    </row>
    <row r="62" ht="84.75" customHeight="1">
      <c r="A62" s="36"/>
      <c r="B62" s="259" t="str">
        <f>Résultats!B63</f>
        <v>8.9</v>
      </c>
      <c r="C62" s="260" t="str">
        <f>Résultats!C63</f>
        <v>A</v>
      </c>
      <c r="D62" s="260" t="str">
        <f>Résultats!E63</f>
        <v/>
      </c>
      <c r="E62" s="341" t="str">
        <f>Résultats!F63</f>
        <v xml:space="preserve">Dans chaque page web, les balises ne doivent pas être utilisées uniquement à des fins de présentation. Cette règle est-elle respectée ?</v>
      </c>
      <c r="F62" s="345" t="s">
        <v>10</v>
      </c>
      <c r="G62" s="345"/>
      <c r="H62" s="97" t="s">
        <v>477</v>
      </c>
      <c r="I62" s="97" t="s">
        <v>479</v>
      </c>
      <c r="J62" s="97" t="s">
        <v>548</v>
      </c>
      <c r="K62" s="362" t="s">
        <v>549</v>
      </c>
      <c r="L62" s="349" t="s">
        <v>533</v>
      </c>
      <c r="M62" s="308"/>
      <c r="N62" s="308"/>
      <c r="O62" s="308"/>
      <c r="P62" s="308"/>
      <c r="Q62" s="308"/>
      <c r="R62" s="308"/>
      <c r="S62" s="308"/>
      <c r="T62" s="308"/>
      <c r="U62" s="308"/>
    </row>
    <row r="63" ht="62.25" hidden="1" customHeight="1">
      <c r="A63" s="46"/>
      <c r="B63" s="358" t="str">
        <f>Résultats!B64</f>
        <v>8.10</v>
      </c>
      <c r="C63" s="260" t="str">
        <f>Résultats!C64</f>
        <v>A</v>
      </c>
      <c r="D63" s="260" t="str">
        <f>Résultats!E64</f>
        <v/>
      </c>
      <c r="E63" s="341" t="str">
        <f>Résultats!F64</f>
        <v xml:space="preserve">Dans chaque page web, les changements du sens de lecture sont-ils signalés ?</v>
      </c>
      <c r="F63" s="345" t="s">
        <v>10</v>
      </c>
      <c r="G63" s="345"/>
      <c r="H63" s="97"/>
      <c r="I63" s="97"/>
      <c r="J63" s="97"/>
      <c r="K63" s="97"/>
      <c r="L63" s="97"/>
      <c r="M63" s="308"/>
      <c r="N63" s="308"/>
      <c r="O63" s="308"/>
      <c r="P63" s="308"/>
      <c r="Q63" s="308"/>
      <c r="R63" s="308"/>
      <c r="S63" s="308"/>
      <c r="T63" s="308"/>
      <c r="U63" s="308"/>
    </row>
    <row r="64" ht="62.25" hidden="1" customHeight="1">
      <c r="A64" s="355" t="s">
        <v>454</v>
      </c>
      <c r="B64" s="358" t="str">
        <f>Résultats!B65</f>
        <v>9.1</v>
      </c>
      <c r="C64" s="260" t="str">
        <f>Résultats!C65</f>
        <v>A</v>
      </c>
      <c r="D64" s="260" t="str">
        <f>Résultats!E65</f>
        <v>x</v>
      </c>
      <c r="E64" s="341" t="str">
        <f>Résultats!F65</f>
        <v xml:space="preserve">Dans chaque page web, l’information est-elle structurée par l’utilisation appropriée de titres ?</v>
      </c>
      <c r="F64" s="345" t="s">
        <v>7</v>
      </c>
      <c r="G64" s="345"/>
      <c r="H64" s="97"/>
      <c r="I64" s="97"/>
      <c r="J64" s="97"/>
      <c r="K64" s="97"/>
      <c r="L64" s="97"/>
      <c r="M64" s="308"/>
      <c r="N64" s="308"/>
      <c r="O64" s="308"/>
      <c r="P64" s="308"/>
      <c r="Q64" s="308"/>
      <c r="R64" s="308"/>
      <c r="S64" s="308"/>
      <c r="T64" s="308"/>
      <c r="U64" s="308"/>
    </row>
    <row r="65" ht="62.25" hidden="1" customHeight="1">
      <c r="A65" s="36"/>
      <c r="B65" s="358" t="str">
        <f>Résultats!B66</f>
        <v>9.2</v>
      </c>
      <c r="C65" s="260" t="str">
        <f>Résultats!C66</f>
        <v>A</v>
      </c>
      <c r="D65" s="260" t="str">
        <f>Résultats!E66</f>
        <v/>
      </c>
      <c r="E65" s="341" t="str">
        <f>Résultats!F66</f>
        <v xml:space="preserve">Dans chaque page web, la structure du document est-elle cohérente (hors cas particuliers) ?</v>
      </c>
      <c r="F65" s="345" t="s">
        <v>7</v>
      </c>
      <c r="G65" s="345"/>
      <c r="H65" s="97"/>
      <c r="I65" s="97"/>
      <c r="J65" s="97"/>
      <c r="K65" s="97"/>
      <c r="L65" s="97"/>
      <c r="M65" s="308"/>
      <c r="N65" s="308"/>
      <c r="O65" s="308"/>
      <c r="P65" s="308"/>
      <c r="Q65" s="308"/>
      <c r="R65" s="308"/>
      <c r="S65" s="308"/>
      <c r="T65" s="308"/>
      <c r="U65" s="308"/>
    </row>
    <row r="66" ht="62.25" customHeight="1">
      <c r="A66" s="36"/>
      <c r="B66" s="358" t="str">
        <f>Résultats!B67</f>
        <v>9.3</v>
      </c>
      <c r="C66" s="260" t="str">
        <f>Résultats!C67</f>
        <v>A</v>
      </c>
      <c r="D66" s="260" t="str">
        <f>Résultats!E67</f>
        <v/>
      </c>
      <c r="E66" s="341" t="str">
        <f>Résultats!F67</f>
        <v xml:space="preserve">Dans chaque page web, chaque liste est-elle correctement structurée ?</v>
      </c>
      <c r="F66" s="345" t="s">
        <v>9</v>
      </c>
      <c r="G66" s="345"/>
      <c r="H66" s="97" t="s">
        <v>474</v>
      </c>
      <c r="I66" s="97" t="s">
        <v>479</v>
      </c>
      <c r="J66" s="97" t="s">
        <v>550</v>
      </c>
      <c r="K66" s="351" t="s">
        <v>551</v>
      </c>
      <c r="L66" s="97"/>
      <c r="M66" s="308"/>
      <c r="N66" s="308"/>
      <c r="O66" s="308"/>
      <c r="P66" s="308"/>
      <c r="Q66" s="308"/>
      <c r="R66" s="308"/>
      <c r="S66" s="308"/>
      <c r="T66" s="308"/>
      <c r="U66" s="308"/>
    </row>
    <row r="67" ht="62.25" hidden="1" customHeight="1">
      <c r="A67" s="46"/>
      <c r="B67" s="358" t="str">
        <f>Résultats!B68</f>
        <v>9.4</v>
      </c>
      <c r="C67" s="260" t="str">
        <f>Résultats!C68</f>
        <v>A</v>
      </c>
      <c r="D67" s="260" t="str">
        <f>Résultats!E68</f>
        <v/>
      </c>
      <c r="E67" s="341" t="str">
        <f>Résultats!F68</f>
        <v xml:space="preserve">Dans chaque page web, chaque citation est-elle correctement indiquée ?</v>
      </c>
      <c r="F67" s="345" t="s">
        <v>10</v>
      </c>
      <c r="G67" s="345"/>
      <c r="H67" s="97"/>
      <c r="I67" s="97"/>
      <c r="J67" s="97"/>
      <c r="K67" s="97"/>
      <c r="L67" s="97"/>
      <c r="M67" s="308"/>
      <c r="N67" s="308"/>
      <c r="O67" s="308"/>
      <c r="P67" s="308"/>
      <c r="Q67" s="308"/>
      <c r="R67" s="308"/>
      <c r="S67" s="308"/>
      <c r="T67" s="308"/>
      <c r="U67" s="308"/>
    </row>
    <row r="68" ht="62.25" hidden="1" customHeight="1">
      <c r="A68" s="355" t="s">
        <v>455</v>
      </c>
      <c r="B68" s="358" t="str">
        <f>Résultats!B69</f>
        <v>10.1</v>
      </c>
      <c r="C68" s="260" t="str">
        <f>Résultats!C69</f>
        <v>A</v>
      </c>
      <c r="D68" s="260" t="str">
        <f>Résultats!E69</f>
        <v/>
      </c>
      <c r="E68" s="341" t="str">
        <f>Résultats!F69</f>
        <v xml:space="preserve">Dans le site web, des feuilles de styles sont-elles utilisées pour contrôler la présentation de l’information ?</v>
      </c>
      <c r="F68" s="345" t="s">
        <v>7</v>
      </c>
      <c r="G68" s="345"/>
      <c r="H68" s="97"/>
      <c r="I68" s="97"/>
      <c r="J68" s="97"/>
      <c r="K68" s="97"/>
      <c r="L68" s="97"/>
      <c r="M68" s="308"/>
      <c r="N68" s="308"/>
      <c r="O68" s="308"/>
      <c r="P68" s="308"/>
      <c r="Q68" s="308"/>
      <c r="R68" s="308"/>
      <c r="S68" s="308"/>
      <c r="T68" s="308"/>
      <c r="U68" s="308"/>
    </row>
    <row r="69" ht="62.25" hidden="1" customHeight="1">
      <c r="A69" s="36"/>
      <c r="B69" s="358" t="str">
        <f>Résultats!B70</f>
        <v>10.2</v>
      </c>
      <c r="C69" s="260" t="str">
        <f>Résultats!C70</f>
        <v>A</v>
      </c>
      <c r="D69" s="260" t="str">
        <f>Résultats!E70</f>
        <v/>
      </c>
      <c r="E69" s="341" t="str">
        <f>Résultats!F70</f>
        <v xml:space="preserve">Dans chaque page web, le contenu visible porteur d’information reste-t-il présent lorsque les feuilles de styles sont désactivées ?</v>
      </c>
      <c r="F69" s="345" t="s">
        <v>7</v>
      </c>
      <c r="G69" s="345"/>
      <c r="H69" s="97"/>
      <c r="I69" s="97"/>
      <c r="J69" s="97"/>
      <c r="K69" s="97"/>
      <c r="L69" s="97"/>
      <c r="M69" s="308"/>
      <c r="N69" s="308"/>
      <c r="O69" s="308"/>
      <c r="P69" s="308"/>
      <c r="Q69" s="308"/>
      <c r="R69" s="308"/>
      <c r="S69" s="308"/>
      <c r="T69" s="308"/>
      <c r="U69" s="308"/>
    </row>
    <row r="70" ht="62.25" hidden="1" customHeight="1">
      <c r="A70" s="36"/>
      <c r="B70" s="358" t="str">
        <f>Résultats!B71</f>
        <v>10.3</v>
      </c>
      <c r="C70" s="260" t="str">
        <f>Résultats!C71</f>
        <v>A</v>
      </c>
      <c r="D70" s="260" t="str">
        <f>Résultats!E71</f>
        <v>x</v>
      </c>
      <c r="E70" s="341" t="str">
        <f>Résultats!F71</f>
        <v xml:space="preserve">Dans chaque page web, l’information reste-t-elle compréhensible lorsque les feuilles de styles sont désactivées ?</v>
      </c>
      <c r="F70" s="345" t="s">
        <v>7</v>
      </c>
      <c r="G70" s="345"/>
      <c r="H70" s="97"/>
      <c r="I70" s="97"/>
      <c r="J70" s="97"/>
      <c r="K70" s="97"/>
      <c r="L70" s="97"/>
      <c r="M70" s="308"/>
      <c r="N70" s="308"/>
      <c r="O70" s="308"/>
      <c r="P70" s="308"/>
      <c r="Q70" s="308"/>
      <c r="R70" s="308"/>
      <c r="S70" s="308"/>
      <c r="T70" s="308"/>
      <c r="U70" s="308"/>
    </row>
    <row r="71" ht="62.25" hidden="1" customHeight="1">
      <c r="A71" s="36"/>
      <c r="B71" s="358" t="str">
        <f>Résultats!B72</f>
        <v>10.4</v>
      </c>
      <c r="C71" s="260" t="str">
        <f>Résultats!C72</f>
        <v>AA</v>
      </c>
      <c r="D71" s="260" t="str">
        <f>Résultats!E72</f>
        <v/>
      </c>
      <c r="E71" s="341" t="str">
        <f>Résultats!F72</f>
        <v xml:space="preserve">Dans chaque page web, le texte reste-t-il lisible lorsque la taille des caractères est augmentée jusqu’à 200%, au moins (hors cas particuliers) ?</v>
      </c>
      <c r="F71" s="345" t="s">
        <v>7</v>
      </c>
      <c r="G71" s="345"/>
      <c r="H71" s="97"/>
      <c r="I71" s="97"/>
      <c r="J71" s="97"/>
      <c r="K71" s="97"/>
      <c r="L71" s="97"/>
      <c r="M71" s="308"/>
      <c r="N71" s="308"/>
      <c r="O71" s="308"/>
      <c r="P71" s="308"/>
      <c r="Q71" s="308"/>
      <c r="R71" s="308"/>
      <c r="S71" s="308"/>
      <c r="T71" s="308"/>
      <c r="U71" s="308"/>
    </row>
    <row r="72" ht="62.25" hidden="1" customHeight="1">
      <c r="A72" s="36"/>
      <c r="B72" s="358" t="str">
        <f>Résultats!B73</f>
        <v>10.5</v>
      </c>
      <c r="C72" s="260" t="str">
        <f>Résultats!C73</f>
        <v>AA</v>
      </c>
      <c r="D72" s="260" t="str">
        <f>Résultats!E73</f>
        <v/>
      </c>
      <c r="E72" s="341" t="str">
        <f>Résultats!F73</f>
        <v xml:space="preserve">Dans chaque page web, les déclarations CSS de couleurs de fond d’élément et de police sont-elles correctement utilisées ?</v>
      </c>
      <c r="F72" s="345" t="s">
        <v>7</v>
      </c>
      <c r="G72" s="345"/>
      <c r="H72" s="97"/>
      <c r="I72" s="97"/>
      <c r="J72" s="97"/>
      <c r="K72" s="97"/>
      <c r="L72" s="97"/>
      <c r="M72" s="308"/>
      <c r="N72" s="308"/>
      <c r="O72" s="308"/>
      <c r="P72" s="308"/>
      <c r="Q72" s="308"/>
      <c r="R72" s="308"/>
      <c r="S72" s="308"/>
      <c r="T72" s="308"/>
      <c r="U72" s="308"/>
    </row>
    <row r="73" ht="62.25" hidden="1" customHeight="1">
      <c r="A73" s="36"/>
      <c r="B73" s="358" t="str">
        <f>Résultats!B74</f>
        <v>10.6</v>
      </c>
      <c r="C73" s="260" t="str">
        <f>Résultats!C74</f>
        <v>A</v>
      </c>
      <c r="D73" s="260" t="str">
        <f>Résultats!E74</f>
        <v>x</v>
      </c>
      <c r="E73" s="341" t="str">
        <f>Résultats!F74</f>
        <v xml:space="preserve">Dans chaque page web, chaque lien dont la nature n’est pas évidente est-il visible par rapport au texte environnant ?</v>
      </c>
      <c r="F73" s="345" t="s">
        <v>10</v>
      </c>
      <c r="G73" s="345"/>
      <c r="H73" s="97"/>
      <c r="I73" s="97"/>
      <c r="J73" s="97"/>
      <c r="K73" s="97"/>
      <c r="L73" s="97"/>
      <c r="M73" s="308"/>
      <c r="N73" s="308"/>
      <c r="O73" s="308"/>
      <c r="P73" s="308"/>
      <c r="Q73" s="308"/>
      <c r="R73" s="308"/>
      <c r="S73" s="308"/>
      <c r="T73" s="308"/>
      <c r="U73" s="308"/>
    </row>
    <row r="74" ht="62.25" hidden="1" customHeight="1">
      <c r="A74" s="36"/>
      <c r="B74" s="358" t="str">
        <f>Résultats!B75</f>
        <v>10.7</v>
      </c>
      <c r="C74" s="260" t="str">
        <f>Résultats!C75</f>
        <v>A</v>
      </c>
      <c r="D74" s="260" t="str">
        <f>Résultats!E75</f>
        <v>x</v>
      </c>
      <c r="E74" s="341" t="str">
        <f>Résultats!F75</f>
        <v xml:space="preserve">Dans chaque page web, pour chaque élément recevant le focus, la prise de focus est-elle visible ?</v>
      </c>
      <c r="F74" s="345" t="s">
        <v>7</v>
      </c>
      <c r="G74" s="345"/>
      <c r="H74" s="97"/>
      <c r="I74" s="97"/>
      <c r="J74" s="97"/>
      <c r="K74" s="97"/>
      <c r="L74" s="97"/>
      <c r="M74" s="308"/>
      <c r="N74" s="308"/>
      <c r="O74" s="308"/>
      <c r="P74" s="308"/>
      <c r="Q74" s="308"/>
      <c r="R74" s="308"/>
      <c r="S74" s="308"/>
      <c r="T74" s="308"/>
      <c r="U74" s="308"/>
    </row>
    <row r="75" ht="62.25" customHeight="1">
      <c r="A75" s="36"/>
      <c r="B75" s="358" t="str">
        <f>Résultats!B76</f>
        <v>10.8</v>
      </c>
      <c r="C75" s="260" t="str">
        <f>Résultats!C76</f>
        <v>A</v>
      </c>
      <c r="D75" s="260" t="str">
        <f>Résultats!E76</f>
        <v/>
      </c>
      <c r="E75" s="341" t="str">
        <f>Résultats!F76</f>
        <v xml:space="preserve">Pour chaque page web, les contenus cachés ont-ils vocation à être ignorés par les technologies d’assistance ?</v>
      </c>
      <c r="F75" s="345" t="s">
        <v>9</v>
      </c>
      <c r="G75" s="345"/>
      <c r="H75" s="97" t="s">
        <v>471</v>
      </c>
      <c r="I75" s="97" t="s">
        <v>479</v>
      </c>
      <c r="J75" s="97" t="s">
        <v>552</v>
      </c>
      <c r="K75" s="351" t="s">
        <v>553</v>
      </c>
      <c r="L75" s="97"/>
      <c r="M75" s="308"/>
      <c r="N75" s="308"/>
      <c r="O75" s="308"/>
      <c r="P75" s="308"/>
      <c r="Q75" s="308"/>
      <c r="R75" s="308"/>
      <c r="S75" s="308"/>
      <c r="T75" s="308"/>
      <c r="U75" s="308"/>
    </row>
    <row r="76" ht="62.25" hidden="1" customHeight="1">
      <c r="A76" s="36"/>
      <c r="B76" s="358" t="str">
        <f>Résultats!B77</f>
        <v>10.9</v>
      </c>
      <c r="C76" s="260" t="str">
        <f>Résultats!C77</f>
        <v>A</v>
      </c>
      <c r="D76" s="260" t="str">
        <f>Résultats!E77</f>
        <v/>
      </c>
      <c r="E76" s="341" t="str">
        <f>Résultats!F77</f>
        <v xml:space="preserve">Dans chaque page web, l’information ne doit pas être donnée uniquement par la forme, taille ou position. Cette règle est-elle respectée ?</v>
      </c>
      <c r="F76" s="345" t="s">
        <v>7</v>
      </c>
      <c r="G76" s="345"/>
      <c r="H76" s="97"/>
      <c r="I76" s="97"/>
      <c r="J76" s="97"/>
      <c r="K76" s="97"/>
      <c r="L76" s="97"/>
      <c r="M76" s="308"/>
      <c r="N76" s="308"/>
      <c r="O76" s="308"/>
      <c r="P76" s="308"/>
      <c r="Q76" s="308"/>
      <c r="R76" s="308"/>
      <c r="S76" s="308"/>
      <c r="T76" s="308"/>
      <c r="U76" s="308"/>
    </row>
    <row r="77" ht="62.25" hidden="1" customHeight="1">
      <c r="A77" s="36"/>
      <c r="B77" s="358" t="str">
        <f>Résultats!B78</f>
        <v>10.10</v>
      </c>
      <c r="C77" s="260" t="str">
        <f>Résultats!C78</f>
        <v>A</v>
      </c>
      <c r="D77" s="260" t="str">
        <f>Résultats!E78</f>
        <v/>
      </c>
      <c r="E77" s="341" t="str">
        <f>Résultats!F78</f>
        <v xml:space="preserve">Dans chaque page web, l’information ne doit pas être donnée par la forme, taille ou position uniquement. Cette règle est-elle implémentée de façon pertinente ?</v>
      </c>
      <c r="F77" s="345" t="s">
        <v>7</v>
      </c>
      <c r="G77" s="345"/>
      <c r="H77" s="97"/>
      <c r="I77" s="97"/>
      <c r="J77" s="97"/>
      <c r="K77" s="97"/>
      <c r="L77" s="97"/>
      <c r="M77" s="308"/>
      <c r="N77" s="308"/>
      <c r="O77" s="308"/>
      <c r="P77" s="308"/>
      <c r="Q77" s="308"/>
      <c r="R77" s="308"/>
      <c r="S77" s="308"/>
      <c r="T77" s="308"/>
      <c r="U77" s="308"/>
    </row>
    <row r="78" ht="62.25" hidden="1" customHeight="1">
      <c r="A78" s="36"/>
      <c r="B78" s="358" t="str">
        <f>Résultats!B79</f>
        <v>10.11</v>
      </c>
      <c r="C78" s="260" t="str">
        <f>Résultats!C79</f>
        <v>AA</v>
      </c>
      <c r="D78" s="260" t="str">
        <f>Résultats!E79</f>
        <v/>
      </c>
      <c r="E78" s="341" t="str">
        <f>Résultats!F79</f>
        <v xml:space="preserve">Pour chaque page web, les contenus peuvent-ils être présentés sans perte d’information ou de fonctionnalité et sans avoir recours soit à un défilement vertical pour une fenêtre ayant une hauteur de 256 px, soit à un défilement horizontal pour une fenêtre ayant une largeur de 320 px (hors cas particuliers) ?</v>
      </c>
      <c r="F78" s="345" t="s">
        <v>7</v>
      </c>
      <c r="G78" s="345"/>
      <c r="H78" s="97"/>
      <c r="I78" s="97"/>
      <c r="J78" s="97"/>
      <c r="K78" s="97"/>
      <c r="L78" s="97"/>
      <c r="M78" s="308"/>
      <c r="N78" s="308"/>
      <c r="O78" s="308"/>
      <c r="P78" s="308"/>
      <c r="Q78" s="308"/>
      <c r="R78" s="308"/>
      <c r="S78" s="308"/>
      <c r="T78" s="308"/>
      <c r="U78" s="308"/>
    </row>
    <row r="79" ht="62.25" hidden="1" customHeight="1">
      <c r="A79" s="36"/>
      <c r="B79" s="358" t="str">
        <f>Résultats!B80</f>
        <v>10.12</v>
      </c>
      <c r="C79" s="260" t="str">
        <f>Résultats!C80</f>
        <v>AA</v>
      </c>
      <c r="D79" s="260" t="str">
        <f>Résultats!E80</f>
        <v/>
      </c>
      <c r="E79" s="341" t="str">
        <f>Résultats!F80</f>
        <v xml:space="preserve">Dans chaque page web, les propriétés d’espacement du texte peuvent-elles être redéfinies par l’utilisateur sans perte de contenu ou de fonctionnalité (hors cas particuliers) ?</v>
      </c>
      <c r="F79" s="345" t="s">
        <v>7</v>
      </c>
      <c r="G79" s="345"/>
      <c r="H79" s="97"/>
      <c r="I79" s="97"/>
      <c r="J79" s="97"/>
      <c r="K79" s="97"/>
      <c r="L79" s="97"/>
      <c r="M79" s="308"/>
      <c r="N79" s="308"/>
      <c r="O79" s="308"/>
      <c r="P79" s="308"/>
      <c r="Q79" s="308"/>
      <c r="R79" s="308"/>
      <c r="S79" s="308"/>
      <c r="T79" s="308"/>
      <c r="U79" s="308"/>
    </row>
    <row r="80" ht="62.25" hidden="1" customHeight="1">
      <c r="A80" s="36"/>
      <c r="B80" s="358" t="str">
        <f>Résultats!B81</f>
        <v>10.13</v>
      </c>
      <c r="C80" s="260" t="str">
        <f>Résultats!C81</f>
        <v>AA</v>
      </c>
      <c r="D80" s="260" t="str">
        <f>Résultats!E81</f>
        <v/>
      </c>
      <c r="E80" s="341" t="str">
        <f>Résultats!F81</f>
        <v xml:space="preserve">Dans chaque page web, les contenus additionnels apparaissant à la prise de focus ou au survol d’un composant d’interface sont-ils contrôlables par l’utilisateur (hors cas particuliers) ?</v>
      </c>
      <c r="F80" s="345" t="s">
        <v>7</v>
      </c>
      <c r="G80" s="345"/>
      <c r="H80" s="97"/>
      <c r="I80" s="97"/>
      <c r="J80" s="97"/>
      <c r="K80" s="97"/>
      <c r="L80" s="97"/>
      <c r="M80" s="308"/>
      <c r="N80" s="308"/>
      <c r="O80" s="308"/>
      <c r="P80" s="308"/>
      <c r="Q80" s="308"/>
      <c r="R80" s="308"/>
      <c r="S80" s="308"/>
      <c r="T80" s="308"/>
      <c r="U80" s="308"/>
    </row>
    <row r="81" ht="62.25" hidden="1" customHeight="1">
      <c r="A81" s="46"/>
      <c r="B81" s="358" t="str">
        <f>Résultats!B82</f>
        <v>10.14</v>
      </c>
      <c r="C81" s="260" t="str">
        <f>Résultats!C82</f>
        <v>A</v>
      </c>
      <c r="D81" s="260" t="str">
        <f>Résultats!E82</f>
        <v/>
      </c>
      <c r="E81" s="341" t="str">
        <f>Résultats!F82</f>
        <v xml:space="preserve">Dans chaque page web, les contenus additionnels apparaissant via les styles CSS uniquement peuvent-ils être rendus visibles au clavier et par tout dispositif de pointage ?</v>
      </c>
      <c r="F81" s="345" t="s">
        <v>7</v>
      </c>
      <c r="G81" s="345"/>
      <c r="H81" s="97"/>
      <c r="I81" s="97"/>
      <c r="J81" s="97"/>
      <c r="K81" s="97"/>
      <c r="L81" s="97"/>
      <c r="M81" s="308"/>
      <c r="N81" s="308"/>
      <c r="O81" s="308"/>
      <c r="P81" s="308"/>
      <c r="Q81" s="308"/>
      <c r="R81" s="308"/>
      <c r="S81" s="308"/>
      <c r="T81" s="308"/>
      <c r="U81" s="308"/>
    </row>
    <row r="82" ht="62.25" hidden="1" customHeight="1">
      <c r="A82" s="355" t="s">
        <v>456</v>
      </c>
      <c r="B82" s="358" t="str">
        <f>Résultats!B83</f>
        <v>11.1</v>
      </c>
      <c r="C82" s="260" t="str">
        <f>Résultats!C83</f>
        <v>A</v>
      </c>
      <c r="D82" s="260" t="str">
        <f>Résultats!E83</f>
        <v>x</v>
      </c>
      <c r="E82" s="341" t="str">
        <f>Résultats!F83</f>
        <v xml:space="preserve">Chaque champ de formulaire a-t-il une étiquette ?</v>
      </c>
      <c r="F82" s="345" t="s">
        <v>7</v>
      </c>
      <c r="G82" s="345"/>
      <c r="H82" s="97"/>
      <c r="I82" s="97"/>
      <c r="J82" s="97"/>
      <c r="K82" s="97"/>
      <c r="L82" s="97"/>
      <c r="M82" s="308"/>
      <c r="N82" s="308"/>
      <c r="O82" s="308"/>
      <c r="P82" s="308"/>
      <c r="Q82" s="308"/>
      <c r="R82" s="308"/>
      <c r="S82" s="308"/>
      <c r="T82" s="308"/>
      <c r="U82" s="308"/>
    </row>
    <row r="83" ht="62.25" customHeight="1">
      <c r="A83" s="36"/>
      <c r="B83" s="358" t="str">
        <f>Résultats!B84</f>
        <v>11.2</v>
      </c>
      <c r="C83" s="260" t="str">
        <f>Résultats!C84</f>
        <v>A</v>
      </c>
      <c r="D83" s="260" t="str">
        <f>Résultats!E84</f>
        <v>x</v>
      </c>
      <c r="E83" s="341" t="str">
        <f>Résultats!F84</f>
        <v xml:space="preserve">Chaque étiquette associée à un champ de formulaire est-elle pertinente (hors cas particuliers) ?</v>
      </c>
      <c r="F83" s="345" t="s">
        <v>7</v>
      </c>
      <c r="G83" s="345"/>
      <c r="H83" s="97" t="s">
        <v>471</v>
      </c>
      <c r="I83" s="97" t="s">
        <v>479</v>
      </c>
      <c r="J83" s="97" t="s">
        <v>554</v>
      </c>
      <c r="K83" s="351" t="s">
        <v>555</v>
      </c>
      <c r="L83" s="350" t="s">
        <v>492</v>
      </c>
      <c r="M83" s="308"/>
      <c r="N83" s="308"/>
      <c r="O83" s="308"/>
      <c r="P83" s="308"/>
      <c r="Q83" s="308"/>
      <c r="R83" s="308"/>
      <c r="S83" s="308"/>
      <c r="T83" s="308"/>
      <c r="U83" s="308"/>
    </row>
    <row r="84" ht="62.25" hidden="1" customHeight="1">
      <c r="A84" s="36"/>
      <c r="B84" s="259" t="str">
        <f>Résultats!B85</f>
        <v>11.3</v>
      </c>
      <c r="C84" s="260" t="str">
        <f>Résultats!C85</f>
        <v>AA</v>
      </c>
      <c r="D84" s="260" t="str">
        <f>Résultats!E85</f>
        <v/>
      </c>
      <c r="E84" s="341" t="str">
        <f>Résultats!F85</f>
        <v xml:space="preserve">Dans chaque formulaire, chaque étiquette associée à un champ de formulaire ayant la même fonction et répétée plusieurs fois dans une même page ou dans un ensemble de pages est-elle cohérente ?</v>
      </c>
      <c r="F84" s="345" t="s">
        <v>10</v>
      </c>
      <c r="G84" s="345"/>
      <c r="H84" s="97"/>
      <c r="I84" s="97"/>
      <c r="J84" s="97"/>
      <c r="K84" s="97"/>
      <c r="L84" s="97"/>
      <c r="M84" s="308"/>
      <c r="N84" s="308"/>
      <c r="O84" s="308"/>
      <c r="P84" s="308"/>
      <c r="Q84" s="308"/>
      <c r="R84" s="308"/>
      <c r="S84" s="308"/>
      <c r="T84" s="308"/>
      <c r="U84" s="308"/>
    </row>
    <row r="85" ht="62.25" hidden="1" customHeight="1">
      <c r="A85" s="36"/>
      <c r="B85" s="259" t="str">
        <f>Résultats!B86</f>
        <v>11.4</v>
      </c>
      <c r="C85" s="260" t="str">
        <f>Résultats!C86</f>
        <v>AA</v>
      </c>
      <c r="D85" s="260" t="str">
        <f>Résultats!E86</f>
        <v/>
      </c>
      <c r="E85" s="341" t="str">
        <f>Résultats!F86</f>
        <v xml:space="preserve">Dans chaque formulaire, chaque étiquette de champ et son champ associé sont-ils accolés (hors cas particuliers) ?</v>
      </c>
      <c r="F85" s="345" t="s">
        <v>7</v>
      </c>
      <c r="G85" s="345"/>
      <c r="H85" s="97"/>
      <c r="I85" s="97"/>
      <c r="J85" s="97"/>
      <c r="K85" s="97"/>
      <c r="L85" s="97"/>
      <c r="M85" s="308"/>
      <c r="N85" s="308"/>
      <c r="O85" s="308"/>
      <c r="P85" s="308"/>
      <c r="Q85" s="308"/>
      <c r="R85" s="308"/>
      <c r="S85" s="308"/>
      <c r="T85" s="308"/>
      <c r="U85" s="308"/>
    </row>
    <row r="86" ht="62.25" customHeight="1">
      <c r="A86" s="36"/>
      <c r="B86" s="259" t="str">
        <f>Résultats!B87</f>
        <v>11.5</v>
      </c>
      <c r="C86" s="260" t="str">
        <f>Résultats!C87</f>
        <v>A</v>
      </c>
      <c r="D86" s="260" t="str">
        <f>Résultats!E87</f>
        <v>x</v>
      </c>
      <c r="E86" s="341" t="str">
        <f>Résultats!F87</f>
        <v xml:space="preserve">Dans chaque formulaire, les champs de même nature sont-ils regroupés, si nécessaire ?</v>
      </c>
      <c r="F86" s="345" t="s">
        <v>9</v>
      </c>
      <c r="G86" s="345"/>
      <c r="H86" s="97" t="s">
        <v>474</v>
      </c>
      <c r="I86" s="97" t="s">
        <v>476</v>
      </c>
      <c r="J86" s="97" t="s">
        <v>556</v>
      </c>
      <c r="K86" s="351" t="s">
        <v>557</v>
      </c>
      <c r="L86" s="97"/>
      <c r="M86" s="308"/>
      <c r="N86" s="308"/>
      <c r="O86" s="308"/>
      <c r="P86" s="308"/>
      <c r="Q86" s="308"/>
      <c r="R86" s="308"/>
      <c r="S86" s="308"/>
      <c r="T86" s="308"/>
      <c r="U86" s="308"/>
    </row>
    <row r="87" ht="62.25" hidden="1" customHeight="1">
      <c r="A87" s="36"/>
      <c r="B87" s="259" t="str">
        <f>Résultats!B88</f>
        <v>11.6</v>
      </c>
      <c r="C87" s="260" t="str">
        <f>Résultats!C88</f>
        <v>A</v>
      </c>
      <c r="D87" s="260" t="str">
        <f>Résultats!E88</f>
        <v>x</v>
      </c>
      <c r="E87" s="341" t="str">
        <f>Résultats!F88</f>
        <v xml:space="preserve">Dans chaque formulaire, chaque regroupement de champs de même nature a-t-il une légende ?</v>
      </c>
      <c r="F87" s="345" t="s">
        <v>10</v>
      </c>
      <c r="G87" s="345"/>
      <c r="H87" s="97"/>
      <c r="I87" s="97"/>
      <c r="J87" s="97"/>
      <c r="K87" s="97"/>
      <c r="L87" s="97"/>
      <c r="M87" s="308"/>
      <c r="N87" s="308"/>
      <c r="O87" s="308"/>
      <c r="P87" s="308"/>
      <c r="Q87" s="308"/>
      <c r="R87" s="308"/>
      <c r="S87" s="308"/>
      <c r="T87" s="308"/>
      <c r="U87" s="308"/>
    </row>
    <row r="88" ht="62.25" hidden="1" customHeight="1">
      <c r="A88" s="36"/>
      <c r="B88" s="259" t="str">
        <f>Résultats!B89</f>
        <v>11.7</v>
      </c>
      <c r="C88" s="260" t="str">
        <f>Résultats!C89</f>
        <v>A</v>
      </c>
      <c r="D88" s="260" t="str">
        <f>Résultats!E89</f>
        <v/>
      </c>
      <c r="E88" s="341" t="str">
        <f>Résultats!F89</f>
        <v xml:space="preserve">Dans chaque formulaire, chaque légende associée à un regroupement de champs de même nature est-elle pertinente ?</v>
      </c>
      <c r="F88" s="345" t="s">
        <v>10</v>
      </c>
      <c r="G88" s="345"/>
      <c r="H88" s="97"/>
      <c r="I88" s="97"/>
      <c r="J88" s="97"/>
      <c r="K88" s="97"/>
      <c r="L88" s="97"/>
      <c r="M88" s="308"/>
      <c r="N88" s="308"/>
      <c r="O88" s="308"/>
      <c r="P88" s="308"/>
      <c r="Q88" s="308"/>
      <c r="R88" s="308"/>
      <c r="S88" s="308"/>
      <c r="T88" s="308"/>
      <c r="U88" s="308"/>
    </row>
    <row r="89" ht="62.25" hidden="1" customHeight="1">
      <c r="A89" s="36"/>
      <c r="B89" s="259" t="str">
        <f>Résultats!B90</f>
        <v>11.8</v>
      </c>
      <c r="C89" s="260" t="str">
        <f>Résultats!C90</f>
        <v>A</v>
      </c>
      <c r="D89" s="260" t="str">
        <f>Résultats!E90</f>
        <v/>
      </c>
      <c r="E89" s="341" t="str">
        <f>Résultats!F90</f>
        <v xml:space="preserve">Dans chaque formulaire, les items de même nature d’une liste de choix sont-ils regroupés de manière pertinente ?</v>
      </c>
      <c r="F89" s="345" t="s">
        <v>10</v>
      </c>
      <c r="G89" s="345"/>
      <c r="H89" s="97"/>
      <c r="I89" s="97"/>
      <c r="J89" s="97"/>
      <c r="K89" s="97"/>
      <c r="L89" s="97"/>
      <c r="M89" s="308"/>
      <c r="N89" s="308"/>
      <c r="O89" s="308"/>
      <c r="P89" s="308"/>
      <c r="Q89" s="308"/>
      <c r="R89" s="308"/>
      <c r="S89" s="308"/>
      <c r="T89" s="308"/>
      <c r="U89" s="308"/>
    </row>
    <row r="90" ht="72" customHeight="1">
      <c r="A90" s="36"/>
      <c r="B90" s="259" t="str">
        <f>Résultats!B91</f>
        <v>11.9</v>
      </c>
      <c r="C90" s="260" t="str">
        <f>Résultats!C91</f>
        <v>A</v>
      </c>
      <c r="D90" s="260" t="str">
        <f>Résultats!E91</f>
        <v>x</v>
      </c>
      <c r="E90" s="341" t="str">
        <f>Résultats!F91</f>
        <v xml:space="preserve">Dans chaque formulaire, l’intitulé de chaque bouton est-il pertinent (hors cas particuliers) ?</v>
      </c>
      <c r="F90" s="345" t="s">
        <v>9</v>
      </c>
      <c r="G90" s="345"/>
      <c r="H90" s="97" t="s">
        <v>474</v>
      </c>
      <c r="I90" s="97" t="s">
        <v>476</v>
      </c>
      <c r="J90" s="97" t="s">
        <v>558</v>
      </c>
      <c r="K90" s="351" t="s">
        <v>559</v>
      </c>
      <c r="L90" s="97"/>
      <c r="M90" s="308"/>
      <c r="N90" s="308"/>
      <c r="O90" s="308"/>
      <c r="P90" s="308"/>
      <c r="Q90" s="308"/>
      <c r="R90" s="308"/>
      <c r="S90" s="308"/>
      <c r="T90" s="308"/>
      <c r="U90" s="308"/>
    </row>
    <row r="91" ht="71.25" customHeight="1">
      <c r="A91" s="36"/>
      <c r="B91" s="259" t="str">
        <f>Résultats!B92</f>
        <v>11.10</v>
      </c>
      <c r="C91" s="260" t="str">
        <f>Résultats!C92</f>
        <v>A</v>
      </c>
      <c r="D91" s="260" t="str">
        <f>Résultats!E92</f>
        <v>x</v>
      </c>
      <c r="E91" s="341" t="str">
        <f>Résultats!F92</f>
        <v xml:space="preserve">Dans chaque formulaire, le contrôle de saisie est-il utilisé de manière pertinente (hors cas particuliers) ?</v>
      </c>
      <c r="F91" s="345" t="s">
        <v>7</v>
      </c>
      <c r="G91" s="345"/>
      <c r="H91" s="97" t="s">
        <v>471</v>
      </c>
      <c r="I91" s="97" t="s">
        <v>479</v>
      </c>
      <c r="J91" s="97" t="s">
        <v>560</v>
      </c>
      <c r="K91" s="354" t="s">
        <v>561</v>
      </c>
      <c r="L91" s="350" t="s">
        <v>492</v>
      </c>
      <c r="M91" s="308"/>
      <c r="N91" s="308"/>
      <c r="O91" s="308"/>
      <c r="P91" s="308"/>
      <c r="Q91" s="308"/>
      <c r="R91" s="308"/>
      <c r="S91" s="308"/>
      <c r="T91" s="308"/>
      <c r="U91" s="308"/>
    </row>
    <row r="92" ht="62.25" hidden="1" customHeight="1">
      <c r="A92" s="36"/>
      <c r="B92" s="259" t="str">
        <f>Résultats!B93</f>
        <v>11.11</v>
      </c>
      <c r="C92" s="260" t="str">
        <f>Résultats!C93</f>
        <v>AA</v>
      </c>
      <c r="D92" s="260" t="str">
        <f>Résultats!E93</f>
        <v/>
      </c>
      <c r="E92" s="341" t="str">
        <f>Résultats!F93</f>
        <v xml:space="preserve">Dans chaque formulaire, le contrôle de saisie est-il accompagné, si nécessaire, de suggestions facilitant la correction des erreurs de saisie ?</v>
      </c>
      <c r="F92" s="345" t="s">
        <v>10</v>
      </c>
      <c r="G92" s="345"/>
      <c r="H92" s="97"/>
      <c r="I92" s="97"/>
      <c r="J92" s="97"/>
      <c r="K92" s="97"/>
      <c r="L92" s="97"/>
      <c r="M92" s="308"/>
      <c r="N92" s="308"/>
      <c r="O92" s="308"/>
      <c r="P92" s="308"/>
      <c r="Q92" s="308"/>
      <c r="R92" s="308"/>
      <c r="S92" s="308"/>
      <c r="T92" s="308"/>
      <c r="U92" s="308"/>
    </row>
    <row r="93" ht="81" hidden="1" customHeight="1">
      <c r="A93" s="36"/>
      <c r="B93" s="259" t="str">
        <f>Résultats!B94</f>
        <v>11.12</v>
      </c>
      <c r="C93" s="260" t="str">
        <f>Résultats!C94</f>
        <v>AA</v>
      </c>
      <c r="D93" s="260" t="str">
        <f>Résultats!E94</f>
        <v/>
      </c>
      <c r="E93" s="341" t="str">
        <f>Résultats!F94</f>
        <v xml:space="preserve">Pour chaque formulaire qui modifie ou supprime des données, ou qui transmet des réponses à un test ou à un examen, ou dont la validation a des conséquences financières ou juridiques, les données saisies peuvent-elles être modifiées, mises à jour ou récupérées par l’utilisateur ?</v>
      </c>
      <c r="F93" s="345" t="s">
        <v>10</v>
      </c>
      <c r="G93" s="345"/>
      <c r="H93" s="97"/>
      <c r="I93" s="97"/>
      <c r="J93" s="97"/>
      <c r="K93" s="97"/>
      <c r="L93" s="97"/>
      <c r="M93" s="308"/>
      <c r="N93" s="308"/>
      <c r="O93" s="308"/>
      <c r="P93" s="308"/>
      <c r="Q93" s="308"/>
      <c r="R93" s="308"/>
      <c r="S93" s="308"/>
      <c r="T93" s="308"/>
      <c r="U93" s="308"/>
    </row>
    <row r="94" ht="62.25" hidden="1" customHeight="1">
      <c r="A94" s="46"/>
      <c r="B94" s="259" t="str">
        <f>Résultats!B95</f>
        <v>11.13</v>
      </c>
      <c r="C94" s="260" t="str">
        <f>Résultats!C95</f>
        <v>AA</v>
      </c>
      <c r="D94" s="260" t="str">
        <f>Résultats!E95</f>
        <v/>
      </c>
      <c r="E94" s="341" t="str">
        <f>Résultats!F95</f>
        <v xml:space="preserve">La finalité d’un champ de saisie peut-elle être déduite pour faciliter le remplissage automatique des champs avec les données de l’utilisateur ?</v>
      </c>
      <c r="F94" s="345" t="s">
        <v>10</v>
      </c>
      <c r="G94" s="345"/>
      <c r="H94" s="97"/>
      <c r="I94" s="97"/>
      <c r="J94" s="97"/>
      <c r="K94" s="97"/>
      <c r="L94" s="97"/>
      <c r="M94" s="308"/>
      <c r="N94" s="308"/>
      <c r="O94" s="308"/>
      <c r="P94" s="308"/>
      <c r="Q94" s="308"/>
      <c r="R94" s="308"/>
      <c r="S94" s="308"/>
      <c r="T94" s="308"/>
      <c r="U94" s="308"/>
    </row>
    <row r="95" ht="62.25" hidden="1" customHeight="1">
      <c r="A95" s="355" t="s">
        <v>457</v>
      </c>
      <c r="B95" s="259" t="str">
        <f>Résultats!B96</f>
        <v>12.1</v>
      </c>
      <c r="C95" s="260" t="str">
        <f>Résultats!C96</f>
        <v>AA</v>
      </c>
      <c r="D95" s="260" t="str">
        <f>Résultats!E96</f>
        <v/>
      </c>
      <c r="E95" s="341" t="str">
        <f>Résultats!F96</f>
        <v xml:space="preserve">Chaque ensemble de pages dispose-t-il de deux systèmes de navigation différents, au moins (hors cas particuliers) ?</v>
      </c>
      <c r="F95" s="345" t="s">
        <v>10</v>
      </c>
      <c r="G95" s="345"/>
      <c r="H95" s="97"/>
      <c r="I95" s="97"/>
      <c r="J95" s="97"/>
      <c r="K95" s="97"/>
      <c r="L95" s="97"/>
      <c r="M95" s="308"/>
      <c r="N95" s="308"/>
      <c r="O95" s="308"/>
      <c r="P95" s="308"/>
      <c r="Q95" s="308"/>
      <c r="R95" s="308"/>
      <c r="S95" s="308"/>
      <c r="T95" s="308"/>
      <c r="U95" s="308"/>
    </row>
    <row r="96" ht="62.25" hidden="1" customHeight="1">
      <c r="A96" s="36"/>
      <c r="B96" s="259" t="str">
        <f>Résultats!B97</f>
        <v>12.2</v>
      </c>
      <c r="C96" s="260" t="str">
        <f>Résultats!C97</f>
        <v>AA</v>
      </c>
      <c r="D96" s="260" t="str">
        <f>Résultats!E97</f>
        <v/>
      </c>
      <c r="E96" s="341" t="str">
        <f>Résultats!F97</f>
        <v xml:space="preserve">Dans chaque ensemble de pages, le menu et les barres de navigation sont-ils toujours à la même place (hors cas particuliers) ?</v>
      </c>
      <c r="F96" s="345" t="s">
        <v>7</v>
      </c>
      <c r="G96" s="345"/>
      <c r="H96" s="97"/>
      <c r="I96" s="97"/>
      <c r="J96" s="97"/>
      <c r="K96" s="97"/>
      <c r="L96" s="97"/>
      <c r="M96" s="308"/>
      <c r="N96" s="308"/>
      <c r="O96" s="308"/>
      <c r="P96" s="308"/>
      <c r="Q96" s="308"/>
      <c r="R96" s="308"/>
      <c r="S96" s="308"/>
      <c r="T96" s="308"/>
      <c r="U96" s="308"/>
    </row>
    <row r="97" ht="62.25" hidden="1" customHeight="1">
      <c r="A97" s="36"/>
      <c r="B97" s="259" t="str">
        <f>Résultats!B98</f>
        <v>12.3</v>
      </c>
      <c r="C97" s="260" t="str">
        <f>Résultats!C98</f>
        <v>AA</v>
      </c>
      <c r="D97" s="260" t="str">
        <f>Résultats!E98</f>
        <v/>
      </c>
      <c r="E97" s="341" t="str">
        <f>Résultats!F98</f>
        <v xml:space="preserve">La page « plan du site » est-elle pertinente ?</v>
      </c>
      <c r="F97" s="345" t="s">
        <v>10</v>
      </c>
      <c r="G97" s="345"/>
      <c r="H97" s="97"/>
      <c r="I97" s="97"/>
      <c r="J97" s="97"/>
      <c r="K97" s="97"/>
      <c r="L97" s="97"/>
      <c r="M97" s="308"/>
      <c r="N97" s="308"/>
      <c r="O97" s="308"/>
      <c r="P97" s="308"/>
      <c r="Q97" s="308"/>
      <c r="R97" s="308"/>
      <c r="S97" s="308"/>
      <c r="T97" s="308"/>
      <c r="U97" s="308"/>
    </row>
    <row r="98" ht="62.25" hidden="1" customHeight="1">
      <c r="A98" s="36"/>
      <c r="B98" s="259" t="str">
        <f>Résultats!B99</f>
        <v>12.4</v>
      </c>
      <c r="C98" s="260" t="str">
        <f>Résultats!C99</f>
        <v>AA</v>
      </c>
      <c r="D98" s="260" t="str">
        <f>Résultats!E99</f>
        <v/>
      </c>
      <c r="E98" s="341" t="str">
        <f>Résultats!F99</f>
        <v xml:space="preserve">Dans chaque ensemble de pages, la page « plan du site » est-elle atteignable de manière identique ?</v>
      </c>
      <c r="F98" s="345" t="s">
        <v>10</v>
      </c>
      <c r="G98" s="345"/>
      <c r="H98" s="97"/>
      <c r="I98" s="97"/>
      <c r="J98" s="97"/>
      <c r="K98" s="97"/>
      <c r="L98" s="97"/>
      <c r="M98" s="308"/>
      <c r="N98" s="308"/>
      <c r="O98" s="308"/>
      <c r="P98" s="308"/>
      <c r="Q98" s="308"/>
      <c r="R98" s="308"/>
      <c r="S98" s="308"/>
      <c r="T98" s="308"/>
      <c r="U98" s="308"/>
    </row>
    <row r="99" ht="62.25" hidden="1" customHeight="1">
      <c r="A99" s="36"/>
      <c r="B99" s="358" t="str">
        <f>'Résultats'!B100</f>
        <v>12.5</v>
      </c>
      <c r="C99" s="260" t="str">
        <f>'Résultats'!C100</f>
        <v>AA</v>
      </c>
      <c r="D99" s="260" t="str">
        <f>'Résultats'!E100</f>
        <v/>
      </c>
      <c r="E99" s="341" t="str">
        <f>'Résultats'!F100</f>
        <v xml:space="preserve">Dans chaque ensemble de pages, le moteur de recherche est-il atteignable de manière identique ?</v>
      </c>
      <c r="F99" s="345" t="s">
        <v>10</v>
      </c>
      <c r="G99" s="345"/>
      <c r="H99" s="97"/>
      <c r="I99" s="97"/>
      <c r="J99" s="97"/>
      <c r="K99" s="97"/>
      <c r="L99" s="97"/>
      <c r="M99" s="308"/>
      <c r="N99" s="308"/>
      <c r="O99" s="308"/>
      <c r="P99" s="308"/>
      <c r="Q99" s="308"/>
      <c r="R99" s="308"/>
      <c r="S99" s="308"/>
      <c r="T99" s="308"/>
      <c r="U99" s="308"/>
    </row>
    <row r="100" ht="62.25" hidden="1" customHeight="1">
      <c r="A100" s="36"/>
      <c r="B100" s="358" t="str">
        <f>Résultats!B101</f>
        <v>12.6</v>
      </c>
      <c r="C100" s="260" t="str">
        <f>Résultats!C101</f>
        <v>A</v>
      </c>
      <c r="D100" s="260" t="str">
        <f>Résultats!E101</f>
        <v/>
      </c>
      <c r="E100" s="341" t="str">
        <f>Résultats!F101</f>
        <v xml:space="preserve">Les zones de regroupement de contenus présentes dans plusieurs pages web (zones d’en-tête, de navigation principale, de contenu principal, de pied de page et de moteur de recherche) peuvent-elles être atteintes ou évitées ?</v>
      </c>
      <c r="F100" s="345" t="s">
        <v>7</v>
      </c>
      <c r="G100" s="345"/>
      <c r="H100" s="97"/>
      <c r="I100" s="97"/>
      <c r="J100" s="97"/>
      <c r="K100" s="97"/>
      <c r="L100" s="97"/>
      <c r="M100" s="308"/>
      <c r="N100" s="308"/>
      <c r="O100" s="308"/>
      <c r="P100" s="308"/>
      <c r="Q100" s="308"/>
      <c r="R100" s="308"/>
      <c r="S100" s="308"/>
      <c r="T100" s="308"/>
      <c r="U100" s="308"/>
    </row>
    <row r="101" ht="62.25" hidden="1" customHeight="1">
      <c r="A101" s="36"/>
      <c r="B101" s="358" t="str">
        <f>Résultats!B102</f>
        <v>12.7</v>
      </c>
      <c r="C101" s="260" t="str">
        <f>Résultats!C102</f>
        <v>A</v>
      </c>
      <c r="D101" s="260" t="str">
        <f>Résultats!E102</f>
        <v/>
      </c>
      <c r="E101" s="341" t="str">
        <f>Résultats!F102</f>
        <v xml:space="preserve">Dans chaque page web, un lien d’évitement ou d’accès rapide à la zone de contenu principal est-il présent (hors cas particuliers) ?</v>
      </c>
      <c r="F101" s="345" t="s">
        <v>7</v>
      </c>
      <c r="G101" s="345"/>
      <c r="H101" s="97"/>
      <c r="I101" s="97"/>
      <c r="J101" s="97"/>
      <c r="K101" s="97"/>
      <c r="L101" s="97"/>
      <c r="M101" s="308"/>
      <c r="N101" s="308"/>
      <c r="O101" s="308"/>
      <c r="P101" s="308"/>
      <c r="Q101" s="308"/>
      <c r="R101" s="308"/>
      <c r="S101" s="308"/>
      <c r="T101" s="308"/>
      <c r="U101" s="308"/>
    </row>
    <row r="102" ht="62.25" hidden="1" customHeight="1">
      <c r="A102" s="36"/>
      <c r="B102" s="358" t="str">
        <f>Résultats!B103</f>
        <v>12.8</v>
      </c>
      <c r="C102" s="260" t="str">
        <f>Résultats!C103</f>
        <v>A</v>
      </c>
      <c r="D102" s="260" t="str">
        <f>Résultats!E103</f>
        <v>x</v>
      </c>
      <c r="E102" s="341" t="str">
        <f>Résultats!F103</f>
        <v xml:space="preserve">Dans chaque page web, l’ordre de tabulation est-il cohérent ?</v>
      </c>
      <c r="F102" s="345" t="s">
        <v>7</v>
      </c>
      <c r="G102" s="345"/>
      <c r="H102" s="97"/>
      <c r="I102" s="97"/>
      <c r="J102" s="97"/>
      <c r="K102" s="97"/>
      <c r="L102" s="97"/>
      <c r="M102" s="308"/>
      <c r="N102" s="308"/>
      <c r="O102" s="308"/>
      <c r="P102" s="308"/>
      <c r="Q102" s="308"/>
      <c r="R102" s="308"/>
      <c r="S102" s="308"/>
      <c r="T102" s="308"/>
      <c r="U102" s="308"/>
    </row>
    <row r="103" ht="62.25" hidden="1" customHeight="1">
      <c r="A103" s="36"/>
      <c r="B103" s="358" t="str">
        <f>Résultats!B104</f>
        <v>12.9</v>
      </c>
      <c r="C103" s="260" t="str">
        <f>Résultats!C104</f>
        <v>A</v>
      </c>
      <c r="D103" s="260" t="str">
        <f>Résultats!E104</f>
        <v>x</v>
      </c>
      <c r="E103" s="341" t="str">
        <f>Résultats!F104</f>
        <v xml:space="preserve">Dans chaque page web, la navigation ne doit pas contenir de piège au clavier. Cette règle est-elle respectée ?</v>
      </c>
      <c r="F103" s="345" t="s">
        <v>7</v>
      </c>
      <c r="G103" s="345"/>
      <c r="H103" s="97"/>
      <c r="I103" s="97"/>
      <c r="J103" s="97"/>
      <c r="K103" s="97"/>
      <c r="L103" s="97"/>
      <c r="M103" s="308"/>
      <c r="N103" s="308"/>
      <c r="O103" s="308"/>
      <c r="P103" s="308"/>
      <c r="Q103" s="308"/>
      <c r="R103" s="308"/>
      <c r="S103" s="308"/>
      <c r="T103" s="308"/>
      <c r="U103" s="308"/>
    </row>
    <row r="104" ht="62.25" hidden="1" customHeight="1">
      <c r="A104" s="36"/>
      <c r="B104" s="358" t="str">
        <f>Résultats!B105</f>
        <v>12.10</v>
      </c>
      <c r="C104" s="260" t="str">
        <f>Résultats!C105</f>
        <v>A</v>
      </c>
      <c r="D104" s="260" t="str">
        <f>Résultats!E105</f>
        <v/>
      </c>
      <c r="E104" s="341" t="str">
        <f>Résultats!F105</f>
        <v xml:space="preserve">Dans chaque page web, les raccourcis clavier n’utilisant qu’une seule touche (lettre minuscule ou majuscule, ponctuation, chiffre ou symbole) sont-ils contrôlables par l’utilisateur ?</v>
      </c>
      <c r="F104" s="345" t="s">
        <v>10</v>
      </c>
      <c r="G104" s="345"/>
      <c r="H104" s="97"/>
      <c r="I104" s="97"/>
      <c r="J104" s="97"/>
      <c r="K104" s="97"/>
      <c r="L104" s="97"/>
      <c r="M104" s="308"/>
      <c r="N104" s="308"/>
      <c r="O104" s="308"/>
      <c r="P104" s="308"/>
      <c r="Q104" s="308"/>
      <c r="R104" s="308"/>
      <c r="S104" s="308"/>
      <c r="T104" s="308"/>
      <c r="U104" s="308"/>
    </row>
    <row r="105" ht="62.25" hidden="1" customHeight="1">
      <c r="A105" s="46"/>
      <c r="B105" s="358" t="str">
        <f>Résultats!B106</f>
        <v>12.11</v>
      </c>
      <c r="C105" s="260" t="str">
        <f>Résultats!C106</f>
        <v>A</v>
      </c>
      <c r="D105" s="260" t="str">
        <f>Résultats!E106</f>
        <v/>
      </c>
      <c r="E105" s="341" t="str">
        <f>Résultats!F106</f>
        <v xml:space="preserve">Dans chaque page web, les contenus additionnels apparaissant au survol, à la prise de focus ou à l’activation d’un composant d’interface sont-ils si nécessaire atteignables au clavier ?</v>
      </c>
      <c r="F105" s="345" t="s">
        <v>7</v>
      </c>
      <c r="G105" s="345"/>
      <c r="H105" s="97"/>
      <c r="I105" s="97"/>
      <c r="J105" s="97"/>
      <c r="K105" s="97"/>
      <c r="L105" s="97"/>
      <c r="M105" s="308"/>
      <c r="N105" s="308"/>
      <c r="O105" s="308"/>
      <c r="P105" s="308"/>
      <c r="Q105" s="308"/>
      <c r="R105" s="308"/>
      <c r="S105" s="308"/>
      <c r="T105" s="308"/>
      <c r="U105" s="308"/>
    </row>
    <row r="106" ht="62.25" hidden="1" customHeight="1">
      <c r="A106" s="355" t="s">
        <v>458</v>
      </c>
      <c r="B106" s="358" t="str">
        <f>Résultats!B107</f>
        <v>13.1</v>
      </c>
      <c r="C106" s="260" t="str">
        <f>Résultats!C107</f>
        <v>A</v>
      </c>
      <c r="D106" s="260" t="str">
        <f>Résultats!E107</f>
        <v/>
      </c>
      <c r="E106" s="341" t="str">
        <f>Résultats!F107</f>
        <v xml:space="preserve">Pour chaque page web, l’utilisateur a-t-il le contrôle de chaque limite de temps modifiant le contenu (hors cas particuliers) ?</v>
      </c>
      <c r="F106" s="345" t="s">
        <v>10</v>
      </c>
      <c r="G106" s="345"/>
      <c r="H106" s="97"/>
      <c r="I106" s="97"/>
      <c r="J106" s="97"/>
      <c r="K106" s="97"/>
      <c r="L106" s="97"/>
      <c r="M106" s="308"/>
      <c r="N106" s="308"/>
      <c r="O106" s="308"/>
      <c r="P106" s="308"/>
      <c r="Q106" s="308"/>
      <c r="R106" s="308"/>
      <c r="S106" s="308"/>
      <c r="T106" s="308"/>
      <c r="U106" s="308"/>
    </row>
    <row r="107" ht="62.25" hidden="1" customHeight="1">
      <c r="A107" s="36"/>
      <c r="B107" s="358" t="str">
        <f>Résultats!B108</f>
        <v>13.2</v>
      </c>
      <c r="C107" s="260" t="str">
        <f>Résultats!C108</f>
        <v>A</v>
      </c>
      <c r="D107" s="260" t="str">
        <f>Résultats!E108</f>
        <v/>
      </c>
      <c r="E107" s="341" t="str">
        <f>Résultats!F108</f>
        <v xml:space="preserve">Dans chaque page web, l’ouverture d’une nouvelle fenêtre ne doit pas être déclenchée sans action de l’utilisateur. Cette règle est-elle respectée ?</v>
      </c>
      <c r="F107" s="345" t="s">
        <v>7</v>
      </c>
      <c r="G107" s="345"/>
      <c r="H107" s="97"/>
      <c r="I107" s="97"/>
      <c r="J107" s="97"/>
      <c r="K107" s="97"/>
      <c r="L107" s="97"/>
      <c r="M107" s="308"/>
      <c r="N107" s="308"/>
      <c r="O107" s="308"/>
      <c r="P107" s="308"/>
      <c r="Q107" s="308"/>
      <c r="R107" s="308"/>
      <c r="S107" s="308"/>
      <c r="T107" s="308"/>
      <c r="U107" s="308"/>
    </row>
    <row r="108" ht="62.25" hidden="1" customHeight="1">
      <c r="A108" s="36"/>
      <c r="B108" s="358" t="str">
        <f>Résultats!B109</f>
        <v>13.3</v>
      </c>
      <c r="C108" s="260" t="str">
        <f>Résultats!C109</f>
        <v>A</v>
      </c>
      <c r="D108" s="260" t="str">
        <f>Résultats!E109</f>
        <v/>
      </c>
      <c r="E108" s="341" t="str">
        <f>Résultats!F109</f>
        <v xml:space="preserve">Dans chaque page web, chaque document bureautique en téléchargement possède-t-il, si nécessaire, une version accessible (hors cas particuliers) ?</v>
      </c>
      <c r="F108" s="345" t="s">
        <v>10</v>
      </c>
      <c r="G108" s="345"/>
      <c r="H108" s="97"/>
      <c r="I108" s="97"/>
      <c r="J108" s="97"/>
      <c r="K108" s="97"/>
      <c r="L108" s="97"/>
      <c r="M108" s="308"/>
      <c r="N108" s="308"/>
      <c r="O108" s="308"/>
      <c r="P108" s="308"/>
      <c r="Q108" s="308"/>
      <c r="R108" s="308"/>
      <c r="S108" s="308"/>
      <c r="T108" s="308"/>
      <c r="U108" s="308"/>
    </row>
    <row r="109" ht="62.25" hidden="1" customHeight="1">
      <c r="A109" s="36"/>
      <c r="B109" s="358" t="str">
        <f>Résultats!B110</f>
        <v>13.4</v>
      </c>
      <c r="C109" s="260" t="str">
        <f>Résultats!C110</f>
        <v>A</v>
      </c>
      <c r="D109" s="260" t="str">
        <f>Résultats!E110</f>
        <v/>
      </c>
      <c r="E109" s="341" t="str">
        <f>Résultats!F110</f>
        <v xml:space="preserve">Pour chaque document bureautique ayant une version accessible, cette version offre-t-elle la même information ?</v>
      </c>
      <c r="F109" s="345" t="s">
        <v>10</v>
      </c>
      <c r="G109" s="345"/>
      <c r="H109" s="97"/>
      <c r="I109" s="97"/>
      <c r="J109" s="97"/>
      <c r="K109" s="97"/>
      <c r="L109" s="97"/>
      <c r="M109" s="308"/>
      <c r="N109" s="308"/>
      <c r="O109" s="308"/>
      <c r="P109" s="308"/>
      <c r="Q109" s="308"/>
      <c r="R109" s="308"/>
      <c r="S109" s="308"/>
      <c r="T109" s="308"/>
      <c r="U109" s="308"/>
    </row>
    <row r="110" ht="62.25" hidden="1" customHeight="1">
      <c r="A110" s="36"/>
      <c r="B110" s="358" t="str">
        <f>Résultats!B111</f>
        <v>13.5</v>
      </c>
      <c r="C110" s="260" t="str">
        <f>Résultats!C111</f>
        <v>A</v>
      </c>
      <c r="D110" s="260" t="str">
        <f>Résultats!E111</f>
        <v/>
      </c>
      <c r="E110" s="341" t="str">
        <f>Résultats!F111</f>
        <v xml:space="preserve">Dans chaque page web, chaque contenu cryptique (art ASCII, émoticône, syntaxe cryptique) a-t-il une alternative ?</v>
      </c>
      <c r="F110" s="345" t="s">
        <v>10</v>
      </c>
      <c r="G110" s="345"/>
      <c r="H110" s="97"/>
      <c r="I110" s="97"/>
      <c r="J110" s="97"/>
      <c r="K110" s="97"/>
      <c r="L110" s="97"/>
      <c r="M110" s="308"/>
      <c r="N110" s="308"/>
      <c r="O110" s="308"/>
      <c r="P110" s="308"/>
      <c r="Q110" s="308"/>
      <c r="R110" s="308"/>
      <c r="S110" s="308"/>
      <c r="T110" s="308"/>
      <c r="U110" s="308"/>
    </row>
    <row r="111" ht="62.25" hidden="1" customHeight="1">
      <c r="A111" s="36"/>
      <c r="B111" s="358" t="str">
        <f>Résultats!B112</f>
        <v>13.6</v>
      </c>
      <c r="C111" s="260" t="str">
        <f>Résultats!C112</f>
        <v>A</v>
      </c>
      <c r="D111" s="260" t="str">
        <f>Résultats!E112</f>
        <v/>
      </c>
      <c r="E111" s="341" t="str">
        <f>Résultats!F112</f>
        <v xml:space="preserve">Dans chaque page web, pour chaque contenu cryptique (art ASCII, émoticône, syntaxe cryptique) ayant une alternative, cette alternative est-elle pertinente ?</v>
      </c>
      <c r="F111" s="345" t="s">
        <v>10</v>
      </c>
      <c r="G111" s="345"/>
      <c r="H111" s="97"/>
      <c r="I111" s="97"/>
      <c r="J111" s="97"/>
      <c r="K111" s="97"/>
      <c r="L111" s="97"/>
      <c r="M111" s="308"/>
      <c r="N111" s="308"/>
      <c r="O111" s="308"/>
      <c r="P111" s="308"/>
      <c r="Q111" s="308"/>
      <c r="R111" s="308"/>
      <c r="S111" s="308"/>
      <c r="T111" s="308"/>
      <c r="U111" s="308"/>
    </row>
    <row r="112" ht="62.25" hidden="1" customHeight="1">
      <c r="A112" s="36"/>
      <c r="B112" s="358" t="str">
        <f>Résultats!B113</f>
        <v>13.7</v>
      </c>
      <c r="C112" s="260" t="str">
        <f>Résultats!C113</f>
        <v>A</v>
      </c>
      <c r="D112" s="260" t="str">
        <f>Résultats!E113</f>
        <v/>
      </c>
      <c r="E112" s="341" t="str">
        <f>Résultats!F113</f>
        <v xml:space="preserve">Dans chaque page web, les changements brusques de luminosité ou les effets de flash sont-ils correctement utilisés ?</v>
      </c>
      <c r="F112" s="345" t="s">
        <v>10</v>
      </c>
      <c r="G112" s="345"/>
      <c r="H112" s="97"/>
      <c r="I112" s="97"/>
      <c r="J112" s="97"/>
      <c r="K112" s="97"/>
      <c r="L112" s="97"/>
      <c r="M112" s="308"/>
      <c r="N112" s="308"/>
      <c r="O112" s="308"/>
      <c r="P112" s="308"/>
      <c r="Q112" s="308"/>
      <c r="R112" s="308"/>
      <c r="S112" s="308"/>
      <c r="T112" s="308"/>
      <c r="U112" s="308"/>
    </row>
    <row r="113" ht="62.25" hidden="1" customHeight="1">
      <c r="A113" s="36"/>
      <c r="B113" s="358" t="str">
        <f>Résultats!B114</f>
        <v>13.8</v>
      </c>
      <c r="C113" s="260" t="str">
        <f>Résultats!C114</f>
        <v>A</v>
      </c>
      <c r="D113" s="260" t="str">
        <f>Résultats!E114</f>
        <v/>
      </c>
      <c r="E113" s="341" t="str">
        <f>Résultats!F114</f>
        <v xml:space="preserve">Dans chaque page web, chaque contenu en mouvement ou clignotant est-il contrôlable par l’utilisateur ?</v>
      </c>
      <c r="F113" s="345" t="s">
        <v>10</v>
      </c>
      <c r="G113" s="345"/>
      <c r="H113" s="97"/>
      <c r="I113" s="97"/>
      <c r="J113" s="97"/>
      <c r="K113" s="97"/>
      <c r="L113" s="97"/>
      <c r="M113" s="308"/>
      <c r="N113" s="308"/>
      <c r="O113" s="308"/>
      <c r="P113" s="308"/>
      <c r="Q113" s="308"/>
      <c r="R113" s="308"/>
      <c r="S113" s="308"/>
      <c r="T113" s="308"/>
      <c r="U113" s="308"/>
    </row>
    <row r="114" ht="62.25" hidden="1" customHeight="1">
      <c r="A114" s="36"/>
      <c r="B114" s="358" t="str">
        <f>Résultats!B115</f>
        <v>13.9</v>
      </c>
      <c r="C114" s="260" t="str">
        <f>Résultats!C115</f>
        <v>AA</v>
      </c>
      <c r="D114" s="260" t="str">
        <f>Résultats!E115</f>
        <v/>
      </c>
      <c r="E114" s="341" t="str">
        <f>Résultats!F115</f>
        <v xml:space="preserve">Dans chaque page web, le contenu proposé est-il consultable quelle que soit l’orientation de l’écran (portrait ou paysage) (hors cas particuliers) ?</v>
      </c>
      <c r="F114" s="345" t="s">
        <v>7</v>
      </c>
      <c r="G114" s="345"/>
      <c r="H114" s="97"/>
      <c r="I114" s="97"/>
      <c r="J114" s="97"/>
      <c r="K114" s="97"/>
      <c r="L114" s="97"/>
      <c r="M114" s="308"/>
      <c r="N114" s="308"/>
      <c r="O114" s="308"/>
      <c r="P114" s="308"/>
      <c r="Q114" s="308"/>
      <c r="R114" s="308"/>
      <c r="S114" s="308"/>
      <c r="T114" s="308"/>
      <c r="U114" s="308"/>
    </row>
    <row r="115" ht="62.25" hidden="1" customHeight="1">
      <c r="A115" s="36"/>
      <c r="B115" s="358" t="str">
        <f>Résultats!B116</f>
        <v>13.10</v>
      </c>
      <c r="C115" s="260" t="str">
        <f>Résultats!C116</f>
        <v>A</v>
      </c>
      <c r="D115" s="260" t="str">
        <f>Résultats!E116</f>
        <v/>
      </c>
      <c r="E115" s="341" t="str">
        <f>Résultats!F116</f>
        <v xml:space="preserve">Dans chaque page web, les fonctionnalités utilisables ou disponibles au moyen d’un geste complexe peuvent-elles être également disponibles au moyen d’un geste simple (hors cas particuliers) ?</v>
      </c>
      <c r="F115" s="345" t="s">
        <v>10</v>
      </c>
      <c r="G115" s="345"/>
      <c r="H115" s="97"/>
      <c r="I115" s="97"/>
      <c r="J115" s="97"/>
      <c r="K115" s="97"/>
      <c r="L115" s="97"/>
      <c r="M115" s="78"/>
      <c r="N115" s="78"/>
      <c r="O115" s="78"/>
      <c r="P115" s="78"/>
      <c r="Q115" s="78"/>
      <c r="R115" s="78"/>
      <c r="S115" s="78"/>
      <c r="T115" s="78"/>
      <c r="U115" s="78"/>
    </row>
    <row r="116" ht="59.25" hidden="1" customHeight="1">
      <c r="A116" s="36"/>
      <c r="B116" s="358" t="str">
        <f>Résultats!B117</f>
        <v>13.11</v>
      </c>
      <c r="C116" s="260" t="str">
        <f>Résultats!C117</f>
        <v>A</v>
      </c>
      <c r="D116" s="260" t="str">
        <f>Résultats!E117</f>
        <v/>
      </c>
      <c r="E116" s="341" t="str">
        <f>Résultats!F117</f>
        <v xml:space="preserve">Dans chaque page web, les actions déclenchées au moyen d’un dispositif de pointage sur un point unique de l’écran peuvent-elles faire l’objet d’une annulation (hors cas particuliers) ?</v>
      </c>
      <c r="F116" s="345" t="s">
        <v>10</v>
      </c>
      <c r="G116" s="345"/>
      <c r="H116" s="97"/>
      <c r="I116" s="97"/>
      <c r="J116" s="97"/>
      <c r="K116" s="97"/>
      <c r="L116" s="97"/>
      <c r="M116" s="308"/>
      <c r="N116" s="308"/>
      <c r="O116" s="308"/>
      <c r="P116" s="308"/>
      <c r="Q116" s="308"/>
      <c r="R116" s="308"/>
      <c r="S116" s="308"/>
      <c r="T116" s="308"/>
      <c r="U116" s="308"/>
    </row>
    <row r="117" hidden="1">
      <c r="A117" s="46"/>
      <c r="B117" s="358" t="str">
        <f>Résultats!B118</f>
        <v>13.12</v>
      </c>
      <c r="C117" s="260" t="str">
        <f>Résultats!C118</f>
        <v>A</v>
      </c>
      <c r="D117" s="260" t="str">
        <f>Résultats!E118</f>
        <v/>
      </c>
      <c r="E117" s="341" t="str">
        <f>Résultats!F118</f>
        <v xml:space="preserve">Dans chaque page web, les fonctionnalités qui impliquent un mouvement de l’appareil ou vers l’appareil peuvent-elles être satisfaites de manière alternative (hors cas particuliers) ?</v>
      </c>
      <c r="F117" s="345" t="s">
        <v>10</v>
      </c>
      <c r="G117" s="345"/>
      <c r="H117" s="97"/>
      <c r="I117" s="97"/>
      <c r="J117" s="97"/>
      <c r="K117" s="97"/>
      <c r="L117" s="97"/>
      <c r="M117" s="308"/>
      <c r="N117" s="308"/>
      <c r="O117" s="308"/>
      <c r="P117" s="308"/>
      <c r="Q117" s="308"/>
      <c r="R117" s="308"/>
      <c r="S117" s="308"/>
      <c r="T117" s="308"/>
      <c r="U117" s="308"/>
    </row>
  </sheetData>
  <autoFilter ref="$B$11:$L$117">
    <filterColumn colId="4">
      <filters>
        <filter val="nc"/>
      </filters>
    </filterColumn>
  </autoFilter>
  <mergeCells count="23">
    <mergeCell ref="C3:F3"/>
    <mergeCell ref="B4:B10"/>
    <mergeCell ref="C4:C10"/>
    <mergeCell ref="D4:D10"/>
    <mergeCell ref="G4:G10"/>
    <mergeCell ref="H4:H10"/>
    <mergeCell ref="I4:I10"/>
    <mergeCell ref="J4:J10"/>
    <mergeCell ref="K4:K10"/>
    <mergeCell ref="L4:L10"/>
    <mergeCell ref="A12:A20"/>
    <mergeCell ref="A21:A22"/>
    <mergeCell ref="A23:A25"/>
    <mergeCell ref="A26:A38"/>
    <mergeCell ref="A39:A46"/>
    <mergeCell ref="A47:A48"/>
    <mergeCell ref="A49:A53"/>
    <mergeCell ref="A54:A63"/>
    <mergeCell ref="A64:A67"/>
    <mergeCell ref="A68:A81"/>
    <mergeCell ref="A82:A94"/>
    <mergeCell ref="A95:A105"/>
    <mergeCell ref="A106:A117"/>
  </mergeCells>
  <dataValidations count="2" disablePrompts="0">
    <dataValidation sqref="H12:H117" type="list" allowBlank="1" errorStyle="stop" imeMode="noControl" operator="between" showDropDown="0" showErrorMessage="0" showInputMessage="0">
      <formula1>'Paramètres'!$A$2:$A$5</formula1>
    </dataValidation>
    <dataValidation sqref="I12:I117" type="list" allowBlank="1" errorStyle="stop" imeMode="noControl" operator="between" showDropDown="0" showErrorMessage="0" showInputMessage="0">
      <formula1>'Paramètres'!$D$2:$D$5</formula1>
    </dataValidation>
  </dataValidations>
  <hyperlinks>
    <hyperlink r:id="rId1" ref="L54"/>
    <hyperlink r:id="rId1" ref="L55"/>
  </hyperlinks>
  <printOptions headings="0" gridLines="0"/>
  <pageMargins left="0.69999999999999996" right="0.69999999999999996" top="0.75" bottom="0.75" header="0" footer="0"/>
  <pageSetup paperSize="9" scale="100" fitToWidth="1" fitToHeight="1" pageOrder="downThenOver" orientation="landscape" usePrinterDefaults="1" blackAndWhite="0" draft="0" cellComments="none" useFirstPageNumber="0" errors="displayed" horizontalDpi="600" verticalDpi="600" copies="1"/>
  <headerFooter/>
  <extLst>
    <ext xmlns:x14="http://schemas.microsoft.com/office/spreadsheetml/2009/9/main" uri="{78C0D931-6437-407d-A8EE-F0AAD7539E65}">
      <x14:conditionalFormattings>
        <x14:conditionalFormatting xmlns:xm="http://schemas.microsoft.com/office/excel/2006/main">
          <x14:cfRule type="cellIs" priority="25" operator="equal" id="{002D00ED-0055-4CE6-BB0C-00B100E40055}">
            <xm:f>"na"</xm:f>
            <x14:dxf>
              <font/>
              <fill>
                <patternFill patternType="solid">
                  <fgColor rgb="FFFCE8B2"/>
                  <bgColor rgb="FFFCE8B2"/>
                </patternFill>
              </fill>
              <border>
                <left style="none"/>
                <right style="none"/>
                <top style="none"/>
                <bottom style="none"/>
                <diagonal style="none"/>
              </border>
            </x14:dxf>
          </x14:cfRule>
          <xm:sqref>F1:F2 C2 F4:F117</xm:sqref>
        </x14:conditionalFormatting>
        <x14:conditionalFormatting xmlns:xm="http://schemas.microsoft.com/office/excel/2006/main">
          <x14:cfRule type="cellIs" priority="24" operator="equal" id="{004B009D-0013-4F5B-87DA-00590044006F}">
            <xm:f>"nt"</xm:f>
            <x14:dxf>
              <font>
                <color indexed="65"/>
              </font>
              <fill>
                <patternFill patternType="solid">
                  <fgColor rgb="FF757575"/>
                  <bgColor rgb="FF757575"/>
                </patternFill>
              </fill>
              <border>
                <left style="none"/>
                <right style="none"/>
                <top style="none"/>
                <bottom style="none"/>
                <diagonal style="none"/>
              </border>
            </x14:dxf>
          </x14:cfRule>
          <xm:sqref>F11:F117</xm:sqref>
        </x14:conditionalFormatting>
        <x14:conditionalFormatting xmlns:xm="http://schemas.microsoft.com/office/excel/2006/main">
          <x14:cfRule type="cellIs" priority="23" operator="equal" id="{007A00FD-0012-4B2D-A0E6-0074003E00B2}">
            <xm:f>"nc"</xm:f>
            <x14:dxf>
              <font/>
              <fill>
                <patternFill patternType="solid">
                  <fgColor rgb="FFF4C7C3"/>
                  <bgColor rgb="FFF4C7C3"/>
                </patternFill>
              </fill>
              <border>
                <left style="none"/>
                <right style="none"/>
                <top style="none"/>
                <bottom style="none"/>
                <diagonal style="none"/>
              </border>
            </x14:dxf>
          </x14:cfRule>
          <xm:sqref>F11:F117</xm:sqref>
        </x14:conditionalFormatting>
        <x14:conditionalFormatting xmlns:xm="http://schemas.microsoft.com/office/excel/2006/main">
          <x14:cfRule type="cellIs" priority="22" operator="equal" id="{00AC0023-005F-4A57-82FB-0026008400EF}">
            <xm:f>"c"</xm:f>
            <x14:dxf>
              <font/>
              <fill>
                <patternFill patternType="solid">
                  <fgColor rgb="FFB7E1CD"/>
                  <bgColor rgb="FFB7E1CD"/>
                </patternFill>
              </fill>
              <border>
                <left style="none"/>
                <right style="none"/>
                <top style="none"/>
                <bottom style="none"/>
                <diagonal style="none"/>
              </border>
            </x14:dxf>
          </x14:cfRule>
          <xm:sqref>F11:F117</xm:sqref>
        </x14:conditionalFormatting>
        <x14:conditionalFormatting xmlns:xm="http://schemas.microsoft.com/office/excel/2006/main">
          <x14:cfRule type="cellIs" priority="21" operator="equal" id="{00990056-00B2-452A-BD89-00C500D40043}">
            <xm:f>"NT"</xm:f>
            <x14:dxf>
              <font/>
              <fill>
                <patternFill patternType="solid">
                  <fgColor indexed="65"/>
                  <bgColor indexed="65"/>
                </patternFill>
              </fill>
              <border>
                <left style="none"/>
                <right style="none"/>
                <top style="none"/>
                <bottom style="none"/>
                <diagonal style="none"/>
              </border>
            </x14:dxf>
          </x14:cfRule>
          <xm:sqref>O4:R4</xm:sqref>
        </x14:conditionalFormatting>
        <x14:conditionalFormatting xmlns:xm="http://schemas.microsoft.com/office/excel/2006/main">
          <x14:cfRule type="cellIs" priority="20" operator="equal" id="{0074009D-00FE-41C2-AD40-006100AF00F6}">
            <xm:f>"NA"</xm:f>
            <x14:dxf>
              <font/>
              <fill>
                <patternFill patternType="solid">
                  <fgColor rgb="FFFCE8B2"/>
                  <bgColor rgb="FFFCE8B2"/>
                </patternFill>
              </fill>
              <border>
                <left style="none"/>
                <right style="none"/>
                <top style="none"/>
                <bottom style="none"/>
                <diagonal style="none"/>
              </border>
            </x14:dxf>
          </x14:cfRule>
          <xm:sqref>O4:R4</xm:sqref>
        </x14:conditionalFormatting>
        <x14:conditionalFormatting xmlns:xm="http://schemas.microsoft.com/office/excel/2006/main">
          <x14:cfRule type="cellIs" priority="19" operator="equal" id="{001200E4-0013-4723-B61E-00160011003D}">
            <xm:f>"NC"</xm:f>
            <x14:dxf>
              <font/>
              <fill>
                <patternFill patternType="solid">
                  <fgColor rgb="FFF4C7C3"/>
                  <bgColor rgb="FFF4C7C3"/>
                </patternFill>
              </fill>
              <border>
                <left style="none"/>
                <right style="none"/>
                <top style="none"/>
                <bottom style="none"/>
                <diagonal style="none"/>
              </border>
            </x14:dxf>
          </x14:cfRule>
          <xm:sqref>O4:R4</xm:sqref>
        </x14:conditionalFormatting>
        <x14:conditionalFormatting xmlns:xm="http://schemas.microsoft.com/office/excel/2006/main">
          <x14:cfRule type="cellIs" priority="18" operator="equal" id="{00AC009B-00CA-4A69-8EC0-00A6000A0097}">
            <xm:f>"C"</xm:f>
            <x14:dxf>
              <font/>
              <fill>
                <patternFill patternType="solid">
                  <fgColor rgb="FFB7E1CD"/>
                  <bgColor rgb="FFB7E1CD"/>
                </patternFill>
              </fill>
              <border>
                <left style="none"/>
                <right style="none"/>
                <top style="none"/>
                <bottom style="none"/>
                <diagonal style="none"/>
              </border>
            </x14:dxf>
          </x14:cfRule>
          <xm:sqref>O4:R4</xm:sqref>
        </x14:conditionalFormatting>
        <x14:conditionalFormatting xmlns:xm="http://schemas.microsoft.com/office/excel/2006/main">
          <x14:cfRule type="cellIs" priority="17" operator="equal" id="{000A0061-002B-4913-A2A0-00D50061009E}">
            <xm:f>"d"</xm:f>
            <x14:dxf>
              <font/>
              <fill>
                <patternFill patternType="solid">
                  <fgColor rgb="FFFFD966"/>
                  <bgColor rgb="FFFFD966"/>
                </patternFill>
              </fill>
              <border>
                <left style="none"/>
                <right style="none"/>
                <top style="none"/>
                <bottom style="none"/>
                <diagonal style="none"/>
              </border>
            </x14:dxf>
          </x14:cfRule>
          <xm:sqref>G20:G25</xm:sqref>
        </x14:conditionalFormatting>
        <x14:conditionalFormatting xmlns:xm="http://schemas.microsoft.com/office/excel/2006/main">
          <x14:cfRule type="cellIs" priority="16" operator="equal" id="{00FE0012-00F8-41C1-BB01-005B00C200DB}">
            <xm:f>"d"</xm:f>
            <x14:dxf>
              <font/>
              <fill>
                <patternFill patternType="solid">
                  <fgColor rgb="FFFFD966"/>
                  <bgColor rgb="FFFFD966"/>
                </patternFill>
              </fill>
              <border>
                <left style="none"/>
                <right style="none"/>
                <top style="none"/>
                <bottom style="none"/>
                <diagonal style="none"/>
              </border>
            </x14:dxf>
          </x14:cfRule>
          <xm:sqref>G26:G33</xm:sqref>
        </x14:conditionalFormatting>
        <x14:conditionalFormatting xmlns:xm="http://schemas.microsoft.com/office/excel/2006/main">
          <x14:cfRule type="cellIs" priority="15" operator="equal" id="{00D30040-004C-403B-BAD3-00680028000A}">
            <xm:f>"d"</xm:f>
            <x14:dxf>
              <font/>
              <fill>
                <patternFill patternType="solid">
                  <fgColor rgb="FFFFD966"/>
                  <bgColor rgb="FFFFD966"/>
                </patternFill>
              </fill>
              <border>
                <left style="none"/>
                <right style="none"/>
                <top style="none"/>
                <bottom style="none"/>
                <diagonal style="none"/>
              </border>
            </x14:dxf>
          </x14:cfRule>
          <xm:sqref>G34:G37</xm:sqref>
        </x14:conditionalFormatting>
        <x14:conditionalFormatting xmlns:xm="http://schemas.microsoft.com/office/excel/2006/main">
          <x14:cfRule type="cellIs" priority="14" operator="equal" id="{004F006B-005D-4AB0-BBEA-00C200E60056}">
            <xm:f>"d"</xm:f>
            <x14:dxf>
              <font/>
              <fill>
                <patternFill patternType="solid">
                  <fgColor rgb="FFFFD966"/>
                  <bgColor rgb="FFFFD966"/>
                </patternFill>
              </fill>
              <border>
                <left style="none"/>
                <right style="none"/>
                <top style="none"/>
                <bottom style="none"/>
                <diagonal style="none"/>
              </border>
            </x14:dxf>
          </x14:cfRule>
          <xm:sqref>G38:G50</xm:sqref>
        </x14:conditionalFormatting>
        <x14:conditionalFormatting xmlns:xm="http://schemas.microsoft.com/office/excel/2006/main">
          <x14:cfRule type="cellIs" priority="13" operator="equal" id="{004600DC-0079-4B6B-9459-0017004000BE}">
            <xm:f>"d"</xm:f>
            <x14:dxf>
              <font/>
              <fill>
                <patternFill patternType="solid">
                  <fgColor rgb="FFFFD966"/>
                  <bgColor rgb="FFFFD966"/>
                </patternFill>
              </fill>
              <border>
                <left style="none"/>
                <right style="none"/>
                <top style="none"/>
                <bottom style="none"/>
                <diagonal style="none"/>
              </border>
            </x14:dxf>
          </x14:cfRule>
          <xm:sqref>G51:G56</xm:sqref>
        </x14:conditionalFormatting>
        <x14:conditionalFormatting xmlns:xm="http://schemas.microsoft.com/office/excel/2006/main">
          <x14:cfRule type="cellIs" priority="12" operator="equal" id="{003A00FA-00F6-4E30-93A3-00E40037003B}">
            <xm:f>"d"</xm:f>
            <x14:dxf>
              <font/>
              <fill>
                <patternFill patternType="solid">
                  <fgColor rgb="FFFFD966"/>
                  <bgColor rgb="FFFFD966"/>
                </patternFill>
              </fill>
              <border>
                <left style="none"/>
                <right style="none"/>
                <top style="none"/>
                <bottom style="none"/>
                <diagonal style="none"/>
              </border>
            </x14:dxf>
          </x14:cfRule>
          <xm:sqref>G57:G69</xm:sqref>
        </x14:conditionalFormatting>
        <x14:conditionalFormatting xmlns:xm="http://schemas.microsoft.com/office/excel/2006/main">
          <x14:cfRule type="cellIs" priority="11" operator="equal" id="{0004002C-00A7-4DAE-9A6E-00670062001E}">
            <xm:f>"d"</xm:f>
            <x14:dxf>
              <font/>
              <fill>
                <patternFill patternType="solid">
                  <fgColor rgb="FFFFD966"/>
                  <bgColor rgb="FFFFD966"/>
                </patternFill>
              </fill>
              <border>
                <left style="none"/>
                <right style="none"/>
                <top style="none"/>
                <bottom style="none"/>
                <diagonal style="none"/>
              </border>
            </x14:dxf>
          </x14:cfRule>
          <xm:sqref>G70:G77</xm:sqref>
        </x14:conditionalFormatting>
        <x14:conditionalFormatting xmlns:xm="http://schemas.microsoft.com/office/excel/2006/main">
          <x14:cfRule type="cellIs" priority="10" operator="equal" id="{000A008D-002E-474C-98D8-00C300EE008E}">
            <xm:f>"d"</xm:f>
            <x14:dxf>
              <font/>
              <fill>
                <patternFill patternType="solid">
                  <fgColor rgb="FFFFD966"/>
                  <bgColor rgb="FFFFD966"/>
                </patternFill>
              </fill>
              <border>
                <left style="none"/>
                <right style="none"/>
                <top style="none"/>
                <bottom style="none"/>
                <diagonal style="none"/>
              </border>
            </x14:dxf>
          </x14:cfRule>
          <xm:sqref>G78:G92</xm:sqref>
        </x14:conditionalFormatting>
        <x14:conditionalFormatting xmlns:xm="http://schemas.microsoft.com/office/excel/2006/main">
          <x14:cfRule type="cellIs" priority="9" operator="equal" id="{00590020-00B8-481E-AE89-00DC00A5006E}">
            <xm:f>"d"</xm:f>
            <x14:dxf>
              <font/>
              <fill>
                <patternFill patternType="solid">
                  <fgColor rgb="FFFFD966"/>
                  <bgColor rgb="FFFFD966"/>
                </patternFill>
              </fill>
              <border>
                <left style="none"/>
                <right style="none"/>
                <top style="none"/>
                <bottom style="none"/>
                <diagonal style="none"/>
              </border>
            </x14:dxf>
          </x14:cfRule>
          <xm:sqref>G93:G99</xm:sqref>
        </x14:conditionalFormatting>
        <x14:conditionalFormatting xmlns:xm="http://schemas.microsoft.com/office/excel/2006/main">
          <x14:cfRule type="cellIs" priority="8" operator="equal" id="{0018005A-0050-44FA-A36A-0056000400F0}">
            <xm:f>"d"</xm:f>
            <x14:dxf>
              <font/>
              <fill>
                <patternFill patternType="solid">
                  <fgColor rgb="FFFFD966"/>
                  <bgColor rgb="FFFFD966"/>
                </patternFill>
              </fill>
              <border>
                <left style="none"/>
                <right style="none"/>
                <top style="none"/>
                <bottom style="none"/>
                <diagonal style="none"/>
              </border>
            </x14:dxf>
          </x14:cfRule>
          <xm:sqref>G100:G101</xm:sqref>
        </x14:conditionalFormatting>
        <x14:conditionalFormatting xmlns:xm="http://schemas.microsoft.com/office/excel/2006/main">
          <x14:cfRule type="cellIs" priority="7" operator="equal" id="{00F70066-009E-4A69-B1BE-007200C100B3}">
            <xm:f>"d"</xm:f>
            <x14:dxf>
              <font/>
              <fill>
                <patternFill patternType="solid">
                  <fgColor rgb="FFFFD966"/>
                  <bgColor rgb="FFFFD966"/>
                </patternFill>
              </fill>
              <border>
                <left style="none"/>
                <right style="none"/>
                <top style="none"/>
                <bottom style="none"/>
                <diagonal style="none"/>
              </border>
            </x14:dxf>
          </x14:cfRule>
          <xm:sqref>G102:G106</xm:sqref>
        </x14:conditionalFormatting>
        <x14:conditionalFormatting xmlns:xm="http://schemas.microsoft.com/office/excel/2006/main">
          <x14:cfRule type="cellIs" priority="6" operator="equal" id="{00C600E3-00C3-4C58-816D-00350029008D}">
            <xm:f>"d"</xm:f>
            <x14:dxf>
              <font/>
              <fill>
                <patternFill patternType="solid">
                  <fgColor rgb="FFFFD966"/>
                  <bgColor rgb="FFFFD966"/>
                </patternFill>
              </fill>
              <border>
                <left style="none"/>
                <right style="none"/>
                <top style="none"/>
                <bottom style="none"/>
                <diagonal style="none"/>
              </border>
            </x14:dxf>
          </x14:cfRule>
          <xm:sqref>G107:G109</xm:sqref>
        </x14:conditionalFormatting>
        <x14:conditionalFormatting xmlns:xm="http://schemas.microsoft.com/office/excel/2006/main">
          <x14:cfRule type="cellIs" priority="5" operator="equal" id="{006800DF-00C1-4578-A9DC-00A000C00068}">
            <xm:f>"d"</xm:f>
            <x14:dxf>
              <font/>
              <fill>
                <patternFill patternType="solid">
                  <fgColor rgb="FFFFD966"/>
                  <bgColor rgb="FFFFD966"/>
                </patternFill>
              </fill>
              <border>
                <left style="none"/>
                <right style="none"/>
                <top style="none"/>
                <bottom style="none"/>
                <diagonal style="none"/>
              </border>
            </x14:dxf>
          </x14:cfRule>
          <xm:sqref>G110:G111</xm:sqref>
        </x14:conditionalFormatting>
        <x14:conditionalFormatting xmlns:xm="http://schemas.microsoft.com/office/excel/2006/main">
          <x14:cfRule type="cellIs" priority="4" operator="equal" id="{003900D8-00E2-4586-8153-0088003500C5}">
            <xm:f>"d"</xm:f>
            <x14:dxf>
              <font/>
              <fill>
                <patternFill patternType="solid">
                  <fgColor rgb="FFFFD966"/>
                  <bgColor rgb="FFFFD966"/>
                </patternFill>
              </fill>
              <border>
                <left style="none"/>
                <right style="none"/>
                <top style="none"/>
                <bottom style="none"/>
                <diagonal style="none"/>
              </border>
            </x14:dxf>
          </x14:cfRule>
          <xm:sqref>G112</xm:sqref>
        </x14:conditionalFormatting>
        <x14:conditionalFormatting xmlns:xm="http://schemas.microsoft.com/office/excel/2006/main">
          <x14:cfRule type="cellIs" priority="4" operator="equal" id="{00760004-0000-44E9-9E43-009A004A00A4}">
            <xm:f>"na"</xm:f>
            <x14:dxf>
              <font/>
              <fill>
                <patternFill patternType="solid">
                  <fgColor rgb="FFFCE8B2"/>
                  <bgColor rgb="FFFCE8B2"/>
                </patternFill>
              </fill>
              <border>
                <left style="none"/>
                <right style="none"/>
                <top style="none"/>
                <bottom style="none"/>
                <diagonal style="none"/>
              </border>
            </x14:dxf>
          </x14:cfRule>
          <xm:sqref>F24</xm:sqref>
        </x14:conditionalFormatting>
        <x14:conditionalFormatting xmlns:xm="http://schemas.microsoft.com/office/excel/2006/main">
          <x14:cfRule type="cellIs" priority="4" operator="equal" id="{00640048-0032-4DFC-948C-004F0039002A}">
            <xm:f>"na"</xm:f>
            <x14:dxf>
              <font/>
              <fill>
                <patternFill patternType="solid">
                  <fgColor rgb="FFFCE8B2"/>
                  <bgColor rgb="FFFCE8B2"/>
                </patternFill>
              </fill>
              <border>
                <left style="none"/>
                <right style="none"/>
                <top style="none"/>
                <bottom style="none"/>
                <diagonal style="none"/>
              </border>
            </x14:dxf>
          </x14:cfRule>
          <xm:sqref>F91</xm:sqref>
        </x14:conditionalFormatting>
        <x14:conditionalFormatting xmlns:xm="http://schemas.microsoft.com/office/excel/2006/main">
          <x14:cfRule type="cellIs" priority="3" operator="equal" id="{006F00D3-00CA-4EAA-B775-00EA00E900F2}">
            <xm:f>"d"</xm:f>
            <x14:dxf>
              <font/>
              <fill>
                <patternFill patternType="solid">
                  <fgColor rgb="FFFFD966"/>
                  <bgColor rgb="FFFFD966"/>
                </patternFill>
              </fill>
              <border>
                <left style="none"/>
                <right style="none"/>
                <top style="none"/>
                <bottom style="none"/>
                <diagonal style="none"/>
              </border>
            </x14:dxf>
          </x14:cfRule>
          <xm:sqref>G12:G117</xm:sqref>
        </x14:conditionalFormatting>
        <x14:conditionalFormatting xmlns:xm="http://schemas.microsoft.com/office/excel/2006/main">
          <x14:cfRule type="cellIs" priority="3" operator="equal" id="{00E200BE-0008-453E-BB41-002F005C00FF}">
            <xm:f>"nt"</xm:f>
            <x14:dxf>
              <font>
                <color indexed="65"/>
              </font>
              <fill>
                <patternFill patternType="solid">
                  <fgColor rgb="FF757575"/>
                  <bgColor rgb="FF757575"/>
                </patternFill>
              </fill>
              <border>
                <left style="none"/>
                <right style="none"/>
                <top style="none"/>
                <bottom style="none"/>
                <diagonal style="none"/>
              </border>
            </x14:dxf>
          </x14:cfRule>
          <xm:sqref>F24</xm:sqref>
        </x14:conditionalFormatting>
        <x14:conditionalFormatting xmlns:xm="http://schemas.microsoft.com/office/excel/2006/main">
          <x14:cfRule type="cellIs" priority="3" operator="equal" id="{008300B1-00F3-4059-9DDF-00EF00590052}">
            <xm:f>"nt"</xm:f>
            <x14:dxf>
              <font>
                <color indexed="65"/>
              </font>
              <fill>
                <patternFill patternType="solid">
                  <fgColor rgb="FF757575"/>
                  <bgColor rgb="FF757575"/>
                </patternFill>
              </fill>
              <border>
                <left style="none"/>
                <right style="none"/>
                <top style="none"/>
                <bottom style="none"/>
                <diagonal style="none"/>
              </border>
            </x14:dxf>
          </x14:cfRule>
          <xm:sqref>F91</xm:sqref>
        </x14:conditionalFormatting>
        <x14:conditionalFormatting xmlns:xm="http://schemas.microsoft.com/office/excel/2006/main">
          <x14:cfRule type="cellIs" priority="2" operator="equal" id="{0025008E-004E-4D33-A711-00050000002D}">
            <xm:f>"NT"</xm:f>
            <x14:dxf>
              <font>
                <color indexed="65"/>
              </font>
              <fill>
                <patternFill patternType="solid">
                  <fgColor rgb="FF757575"/>
                  <bgColor rgb="FF757575"/>
                </patternFill>
              </fill>
              <border>
                <left style="none"/>
                <right style="none"/>
                <top style="none"/>
                <bottom style="none"/>
                <diagonal style="none"/>
              </border>
            </x14:dxf>
          </x14:cfRule>
          <xm:sqref>O4:R4</xm:sqref>
        </x14:conditionalFormatting>
        <x14:conditionalFormatting xmlns:xm="http://schemas.microsoft.com/office/excel/2006/main">
          <x14:cfRule type="cellIs" priority="2" operator="equal" id="{00420050-0064-4E42-AFFF-009000780037}">
            <xm:f>"nc"</xm:f>
            <x14:dxf>
              <font/>
              <fill>
                <patternFill patternType="solid">
                  <fgColor rgb="FFF4C7C3"/>
                  <bgColor rgb="FFF4C7C3"/>
                </patternFill>
              </fill>
              <border>
                <left style="none"/>
                <right style="none"/>
                <top style="none"/>
                <bottom style="none"/>
                <diagonal style="none"/>
              </border>
            </x14:dxf>
          </x14:cfRule>
          <xm:sqref>F24</xm:sqref>
        </x14:conditionalFormatting>
        <x14:conditionalFormatting xmlns:xm="http://schemas.microsoft.com/office/excel/2006/main">
          <x14:cfRule type="cellIs" priority="2" operator="equal" id="{00DA00E1-0086-4088-AB52-00C7008000C0}">
            <xm:f>"nc"</xm:f>
            <x14:dxf>
              <font/>
              <fill>
                <patternFill patternType="solid">
                  <fgColor rgb="FFF4C7C3"/>
                  <bgColor rgb="FFF4C7C3"/>
                </patternFill>
              </fill>
              <border>
                <left style="none"/>
                <right style="none"/>
                <top style="none"/>
                <bottom style="none"/>
                <diagonal style="none"/>
              </border>
            </x14:dxf>
          </x14:cfRule>
          <xm:sqref>F91</xm:sqref>
        </x14:conditionalFormatting>
        <x14:conditionalFormatting xmlns:xm="http://schemas.microsoft.com/office/excel/2006/main">
          <x14:cfRule type="cellIs" priority="1" operator="equal" id="{00F100BC-00C7-4FC4-8EE7-001600D000DF}">
            <xm:f>"x"</xm:f>
            <x14:dxf>
              <font>
                <color theme="0"/>
              </font>
              <fill>
                <patternFill patternType="solid">
                  <fgColor rgb="FF007891"/>
                  <bgColor rgb="FF007891"/>
                </patternFill>
              </fill>
              <border>
                <left style="none"/>
                <right style="none"/>
                <top style="none"/>
                <bottom style="none"/>
                <diagonal style="none"/>
              </border>
            </x14:dxf>
          </x14:cfRule>
          <xm:sqref>D12:D117</xm:sqref>
        </x14:conditionalFormatting>
        <x14:conditionalFormatting xmlns:xm="http://schemas.microsoft.com/office/excel/2006/main">
          <x14:cfRule type="cellIs" priority="1" operator="equal" id="{00460020-00A8-430F-8381-001A00C100C8}">
            <xm:f>"c"</xm:f>
            <x14:dxf>
              <font/>
              <fill>
                <patternFill patternType="solid">
                  <fgColor rgb="FFB7E1CD"/>
                  <bgColor rgb="FFB7E1CD"/>
                </patternFill>
              </fill>
              <border>
                <left style="none"/>
                <right style="none"/>
                <top style="none"/>
                <bottom style="none"/>
                <diagonal style="none"/>
              </border>
            </x14:dxf>
          </x14:cfRule>
          <xm:sqref>F24</xm:sqref>
        </x14:conditionalFormatting>
        <x14:conditionalFormatting xmlns:xm="http://schemas.microsoft.com/office/excel/2006/main">
          <x14:cfRule type="cellIs" priority="1" operator="equal" id="{00D500A5-0078-4915-8BFE-002700B10021}">
            <xm:f>"c"</xm:f>
            <x14:dxf>
              <font/>
              <fill>
                <patternFill patternType="solid">
                  <fgColor rgb="FFB7E1CD"/>
                  <bgColor rgb="FFB7E1CD"/>
                </patternFill>
              </fill>
              <border>
                <left style="none"/>
                <right style="none"/>
                <top style="none"/>
                <bottom style="none"/>
                <diagonal style="none"/>
              </border>
            </x14:dxf>
          </x14:cfRule>
          <xm:sqref>F91</xm:sqref>
        </x14:conditionalFormatting>
      </x14:conditionalFormattings>
    </ext>
    <ext xmlns:x14="http://schemas.microsoft.com/office/spreadsheetml/2009/9/main" uri="{CCE6A557-97BC-4b89-ADB6-D9C93CAAB3DF}">
      <x14:dataValidations xmlns:xm="http://schemas.microsoft.com/office/excel/2006/main" count="6" disablePrompts="0">
        <x14:dataValidation xr:uid="{00D2005A-00B4-4AF3-932C-00D3006D00F8}" type="list" allowBlank="1" errorStyle="stop" imeMode="noControl" operator="between" showDropDown="0" showErrorMessage="1" showInputMessage="0">
          <x14:formula1>
            <xm:f>"nt,na,c"</xm:f>
          </x14:formula1>
          <xm:sqref>F54:F55</xm:sqref>
        </x14:dataValidation>
        <x14:dataValidation xr:uid="{0000003A-00C6-4B38-9E4F-000A00700085}" type="list" allowBlank="1" errorStyle="stop" imeMode="noControl" operator="between" showDropDown="0" showErrorMessage="1" showInputMessage="0">
          <x14:formula1>
            <xm:f>"nt,na,c,nc"</xm:f>
          </x14:formula1>
          <xm:sqref>F12:F23 F26:F53 F56:F90 F92:F117</xm:sqref>
        </x14:dataValidation>
        <x14:dataValidation xr:uid="{001E00DE-001B-4AFD-B29E-00FB00540088}" type="list" allowBlank="1" errorStyle="stop" imeMode="noControl" operator="between" showDropDown="0" showErrorMessage="0" showInputMessage="0">
          <x14:formula1>
            <xm:f>"d"</xm:f>
          </x14:formula1>
          <xm:sqref>G12:G117</xm:sqref>
        </x14:dataValidation>
        <x14:dataValidation xr:uid="{007500B6-0027-457D-97BD-0081000500CC}" type="list" allowBlank="1" errorStyle="stop" imeMode="noControl" operator="between" showDropDown="0" showErrorMessage="1" showInputMessage="0">
          <x14:formula1>
            <xm:f>"nt,na,c,nc"</xm:f>
          </x14:formula1>
          <xm:sqref>F24</xm:sqref>
        </x14:dataValidation>
        <x14:dataValidation xr:uid="{00C30059-0050-483E-9EBB-00F5008A0094}" type="list" allowBlank="1" errorStyle="stop" imeMode="noControl" operator="between" showDropDown="0" showErrorMessage="1" showInputMessage="0">
          <x14:formula1>
            <xm:f>"nt,na,c,nc"</xm:f>
          </x14:formula1>
          <xm:sqref>F25</xm:sqref>
        </x14:dataValidation>
        <x14:dataValidation xr:uid="{00B200F8-0046-412A-A7E0-000C006300C0}" type="list" allowBlank="1" errorStyle="stop" imeMode="noControl" operator="between" showDropDown="0" showErrorMessage="1" showInputMessage="0">
          <x14:formula1>
            <xm:f>"nt,na,c,nc"</xm:f>
          </x14:formula1>
          <xm:sqref>F91</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666666"/>
    <outlinePr applyStyles="0" summaryBelow="0" summaryRight="0" showOutlineSymbols="1"/>
    <pageSetUpPr autoPageBreaks="1" fitToPage="0"/>
  </sheetPr>
  <sheetViews>
    <sheetView showGridLines="0" zoomScale="100" workbookViewId="0">
      <pane xSplit="6" ySplit="11" topLeftCell="G12" activePane="bottomRight" state="frozen"/>
      <selection activeCell="G12" activeCellId="0" sqref="G12"/>
    </sheetView>
  </sheetViews>
  <sheetFormatPr defaultColWidth="14.43" defaultRowHeight="15" customHeight="1"/>
  <cols>
    <col customWidth="1" min="1" max="1" width="9"/>
    <col customWidth="1" min="2" max="2" width="7.29"/>
    <col customWidth="1" min="3" max="3" width="4"/>
    <col customWidth="1" min="4" max="4" width="3.4300000000000002"/>
    <col customWidth="1" min="5" max="5" width="50.859999999999999"/>
    <col customWidth="1" min="6" max="6" width="10.710000000000001"/>
    <col customWidth="1" min="7" max="7" width="5.71"/>
    <col customWidth="1" min="8" max="8" width="9"/>
    <col customWidth="1" min="9" max="9" width="14.859999999999999"/>
    <col customWidth="1" min="10" max="10" width="43.57"/>
    <col customWidth="1" min="11" max="11" width="40.859999999999999"/>
    <col customWidth="1" min="12" max="12" width="46.289999999999999"/>
    <col customWidth="1" min="13" max="13" width="4"/>
    <col customWidth="1" min="14" max="14" width="19"/>
    <col customWidth="1" min="15" max="17" width="4.1399999999999997"/>
    <col customWidth="1" min="18" max="18" width="5.1399999999999997"/>
    <col customWidth="1" min="19" max="19" width="16.43"/>
    <col customWidth="1" min="20" max="20" width="15.43"/>
    <col customWidth="1" min="21" max="21" width="22.289999999999999"/>
  </cols>
  <sheetData>
    <row r="1" ht="0.75" customHeight="1">
      <c r="A1" s="310"/>
      <c r="B1" s="308"/>
      <c r="C1" s="308"/>
      <c r="D1" s="308"/>
      <c r="E1" s="308"/>
      <c r="F1" s="308"/>
      <c r="G1" s="308"/>
      <c r="H1" s="308"/>
      <c r="I1" s="308"/>
      <c r="J1" s="308"/>
      <c r="K1" s="308"/>
      <c r="L1" s="308"/>
      <c r="M1" s="308"/>
      <c r="N1" s="308"/>
      <c r="O1" s="308"/>
      <c r="P1" s="308"/>
      <c r="Q1" s="308"/>
      <c r="R1" s="308"/>
      <c r="S1" s="308"/>
      <c r="T1" s="308"/>
      <c r="U1" s="308"/>
    </row>
    <row r="2" ht="16.5" customHeight="1">
      <c r="A2" s="310"/>
      <c r="B2" s="311" t="str">
        <f>F4</f>
        <v>#NAME?</v>
      </c>
      <c r="C2" s="312" t="str">
        <f>Echantillon!C22</f>
        <v xml:space="preserve">Page Mes demandes</v>
      </c>
      <c r="D2" s="313"/>
      <c r="E2" s="313"/>
      <c r="F2" s="314"/>
      <c r="G2" s="315"/>
      <c r="H2" s="315"/>
      <c r="I2" s="315"/>
      <c r="J2" s="315"/>
      <c r="K2" s="316"/>
      <c r="L2" s="316"/>
      <c r="M2" s="317"/>
      <c r="N2" s="317"/>
      <c r="O2" s="308"/>
      <c r="P2" s="308"/>
      <c r="Q2" s="308"/>
      <c r="R2" s="308"/>
      <c r="S2" s="308"/>
      <c r="T2" s="308"/>
      <c r="U2" s="308"/>
    </row>
    <row r="3" ht="18.75" customHeight="1">
      <c r="A3" s="310"/>
      <c r="B3" s="311" t="s">
        <v>481</v>
      </c>
      <c r="C3" s="318" t="str">
        <f>Echantillon!D22</f>
        <v>https://portail-larochelle.test.entrouvert.org/mon-espace/mes-demandes/</v>
      </c>
      <c r="G3" s="315"/>
      <c r="H3" s="315"/>
      <c r="I3" s="315"/>
      <c r="J3" s="315"/>
      <c r="K3" s="315"/>
      <c r="L3" s="315"/>
      <c r="M3" s="308"/>
      <c r="N3" s="308"/>
      <c r="O3" s="308"/>
      <c r="P3" s="308"/>
      <c r="Q3" s="308"/>
      <c r="R3" s="308"/>
      <c r="S3" s="308"/>
      <c r="T3" s="308"/>
      <c r="U3" s="308"/>
    </row>
    <row r="4" ht="13.5" customHeight="1">
      <c r="A4" s="310"/>
      <c r="B4" s="319" t="s">
        <v>141</v>
      </c>
      <c r="C4" s="320" t="s">
        <v>482</v>
      </c>
      <c r="D4" s="320" t="s">
        <v>144</v>
      </c>
      <c r="E4" s="321" t="s">
        <v>145</v>
      </c>
      <c r="F4" s="321" t="str">
        <f>sheetName()</f>
        <v>#NAME?</v>
      </c>
      <c r="G4" s="320" t="s">
        <v>483</v>
      </c>
      <c r="H4" s="319" t="s">
        <v>82</v>
      </c>
      <c r="I4" s="319" t="s">
        <v>80</v>
      </c>
      <c r="J4" s="319" t="s">
        <v>484</v>
      </c>
      <c r="K4" s="319" t="s">
        <v>485</v>
      </c>
      <c r="L4" s="319" t="s">
        <v>146</v>
      </c>
      <c r="M4" s="322"/>
      <c r="N4" s="323"/>
      <c r="O4" s="324" t="s">
        <v>434</v>
      </c>
      <c r="P4" s="325" t="s">
        <v>435</v>
      </c>
      <c r="Q4" s="325" t="s">
        <v>441</v>
      </c>
      <c r="R4" s="326" t="s">
        <v>437</v>
      </c>
      <c r="S4" s="327" t="s">
        <v>486</v>
      </c>
      <c r="T4" s="328" t="s">
        <v>487</v>
      </c>
      <c r="U4" s="329" t="s">
        <v>154</v>
      </c>
    </row>
    <row r="5" ht="13.5" customHeight="1">
      <c r="A5" s="310"/>
      <c r="B5" s="36"/>
      <c r="C5" s="36"/>
      <c r="D5" s="36"/>
      <c r="E5" s="321" t="s">
        <v>147</v>
      </c>
      <c r="F5" s="321">
        <f>COUNTIF($F$12:$F$117,"c")</f>
        <v>34</v>
      </c>
      <c r="G5" s="36"/>
      <c r="H5" s="36"/>
      <c r="I5" s="36"/>
      <c r="J5" s="36"/>
      <c r="K5" s="36"/>
      <c r="L5" s="36"/>
      <c r="M5" s="308"/>
      <c r="N5" s="330" t="s">
        <v>8</v>
      </c>
      <c r="O5" s="331">
        <f>COUNTIFS($C$12:$C$117,"A",$F$12:$F$117,"c")</f>
        <v>27</v>
      </c>
      <c r="P5" s="331">
        <f>COUNTIFS($C$12:$C$117,"A",$F$12:$F$117,"nc")</f>
        <v>0</v>
      </c>
      <c r="Q5" s="331">
        <f>COUNTIFS($C$12:$C$117,"A",$F$12:$F$117,"na")</f>
        <v>55</v>
      </c>
      <c r="R5" s="331">
        <f>COUNTIFS($C$12:$C$117,"A",$F$12:$F$117,"nt")</f>
        <v>0</v>
      </c>
      <c r="S5" s="332">
        <f t="shared" ref="S5:S7" si="301">O5+P5</f>
        <v>27</v>
      </c>
      <c r="T5" s="333">
        <f t="shared" ref="T5:T7" si="302">IF(S5&gt;0,O5/S5,"-")</f>
        <v>1</v>
      </c>
      <c r="U5" s="334">
        <f>T5</f>
        <v>1</v>
      </c>
    </row>
    <row r="6" ht="13.5" customHeight="1">
      <c r="A6" s="310"/>
      <c r="B6" s="36"/>
      <c r="C6" s="36"/>
      <c r="D6" s="36"/>
      <c r="E6" s="321" t="s">
        <v>148</v>
      </c>
      <c r="F6" s="321">
        <f>COUNTIF(F12:F117,"nc")</f>
        <v>0</v>
      </c>
      <c r="G6" s="36"/>
      <c r="H6" s="36"/>
      <c r="I6" s="36"/>
      <c r="J6" s="36"/>
      <c r="K6" s="36"/>
      <c r="L6" s="36"/>
      <c r="M6" s="308"/>
      <c r="N6" s="330" t="s">
        <v>15</v>
      </c>
      <c r="O6" s="331">
        <f>COUNTIFS($C$12:$C$117,"AA",$F$12:$F$117,"c")</f>
        <v>7</v>
      </c>
      <c r="P6" s="331">
        <f>COUNTIFS($C$12:$C$117,"AA",$F$12:$F$117,"nc")</f>
        <v>0</v>
      </c>
      <c r="Q6" s="331">
        <f>COUNTIFS($C$12:$C$117,"AA",$F$12:$F$117,"na")</f>
        <v>17</v>
      </c>
      <c r="R6" s="331">
        <f>COUNTIFS($C$12:$C$117,"AA",$F$12:$F$117,"nt")</f>
        <v>0</v>
      </c>
      <c r="S6" s="332">
        <f t="shared" si="301"/>
        <v>7</v>
      </c>
      <c r="T6" s="333">
        <f t="shared" si="302"/>
        <v>1</v>
      </c>
      <c r="U6" s="335">
        <f>IF(S6&gt;0,SUM(O5:O6)/SUM(S5:S6),"-")</f>
        <v>1</v>
      </c>
    </row>
    <row r="7" ht="13.5" customHeight="1">
      <c r="A7" s="310"/>
      <c r="B7" s="36"/>
      <c r="C7" s="36"/>
      <c r="D7" s="36"/>
      <c r="E7" s="321" t="s">
        <v>488</v>
      </c>
      <c r="F7" s="321">
        <f>COUNTIF(F12:F117,"na")</f>
        <v>72</v>
      </c>
      <c r="G7" s="36"/>
      <c r="H7" s="36"/>
      <c r="I7" s="36"/>
      <c r="J7" s="36"/>
      <c r="K7" s="36"/>
      <c r="L7" s="36"/>
      <c r="M7" s="308"/>
      <c r="N7" s="330" t="s">
        <v>17</v>
      </c>
      <c r="O7" s="336">
        <f>COUNTIFS($C$12:$C$117,"AAA",$F$12:$F$117,"c")</f>
        <v>0</v>
      </c>
      <c r="P7" s="336">
        <f>COUNTIFS($C$12:$C$117,"AAA",$F$12:$F$117,"nc")</f>
        <v>0</v>
      </c>
      <c r="Q7" s="336">
        <f>COUNTIFS($C$12:$C$117,"AAA",$F$12:$F$117,"na")</f>
        <v>0</v>
      </c>
      <c r="R7" s="336">
        <f>COUNTIFS($C$12:$C$117,"AAA",$F$12:$F$117,"nt")</f>
        <v>0</v>
      </c>
      <c r="S7" s="332">
        <f t="shared" si="301"/>
        <v>0</v>
      </c>
      <c r="T7" s="333" t="str">
        <f t="shared" si="302"/>
        <v>-</v>
      </c>
      <c r="U7" s="334" t="str">
        <f>IF(S7&gt;0,SUM(O5:O7)/SUM(S5:S7),"-")</f>
        <v>-</v>
      </c>
    </row>
    <row r="8" ht="13.5" customHeight="1">
      <c r="A8" s="310"/>
      <c r="B8" s="36"/>
      <c r="C8" s="36"/>
      <c r="D8" s="36"/>
      <c r="E8" s="321" t="s">
        <v>150</v>
      </c>
      <c r="F8" s="321">
        <f>COUNTIF(F12:F117,"nt")</f>
        <v>0</v>
      </c>
      <c r="G8" s="36"/>
      <c r="H8" s="36"/>
      <c r="I8" s="36"/>
      <c r="J8" s="36"/>
      <c r="K8" s="36"/>
      <c r="L8" s="36"/>
      <c r="M8" s="308"/>
      <c r="N8" s="337" t="s">
        <v>489</v>
      </c>
      <c r="O8" s="338">
        <f t="shared" ref="O8:S8" si="303">SUM(O5:O7)</f>
        <v>34</v>
      </c>
      <c r="P8" s="338">
        <f t="shared" si="303"/>
        <v>0</v>
      </c>
      <c r="Q8" s="338">
        <f t="shared" si="303"/>
        <v>72</v>
      </c>
      <c r="R8" s="338">
        <f t="shared" si="303"/>
        <v>0</v>
      </c>
      <c r="S8" s="339">
        <f t="shared" si="303"/>
        <v>34</v>
      </c>
      <c r="T8" s="333"/>
      <c r="U8" s="330"/>
    </row>
    <row r="9" ht="13.5" customHeight="1">
      <c r="A9" s="310"/>
      <c r="B9" s="36"/>
      <c r="C9" s="36"/>
      <c r="D9" s="36"/>
      <c r="E9" s="321" t="s">
        <v>465</v>
      </c>
      <c r="F9" s="340">
        <f>F5/SUM(F5:F6)</f>
        <v>1</v>
      </c>
      <c r="G9" s="36"/>
      <c r="H9" s="36"/>
      <c r="I9" s="36"/>
      <c r="J9" s="36"/>
      <c r="K9" s="36"/>
      <c r="L9" s="36"/>
      <c r="M9" s="308"/>
      <c r="N9" s="308"/>
      <c r="O9" s="308"/>
      <c r="P9" s="308"/>
      <c r="Q9" s="308"/>
      <c r="R9" s="308"/>
      <c r="S9" s="308"/>
      <c r="T9" s="308"/>
      <c r="U9" s="308"/>
    </row>
    <row r="10" ht="13.5" customHeight="1">
      <c r="A10" s="310"/>
      <c r="B10" s="46"/>
      <c r="C10" s="46"/>
      <c r="D10" s="46"/>
      <c r="E10" s="321" t="s">
        <v>466</v>
      </c>
      <c r="F10" s="340">
        <f>F6/SUM(F5:F6)</f>
        <v>0</v>
      </c>
      <c r="G10" s="46"/>
      <c r="H10" s="46"/>
      <c r="I10" s="46"/>
      <c r="J10" s="46"/>
      <c r="K10" s="46"/>
      <c r="L10" s="46"/>
      <c r="M10" s="308"/>
      <c r="N10" s="308"/>
      <c r="O10" s="308"/>
      <c r="P10" s="308"/>
      <c r="Q10" s="308"/>
      <c r="R10" s="308"/>
      <c r="S10" s="308"/>
      <c r="T10" s="308"/>
      <c r="U10" s="308"/>
    </row>
    <row r="11" ht="16.800000000000001">
      <c r="A11" s="310"/>
      <c r="B11" s="260"/>
      <c r="C11" s="260"/>
      <c r="D11" s="260"/>
      <c r="E11" s="341"/>
      <c r="F11" s="260"/>
      <c r="G11" s="260"/>
      <c r="H11" s="342"/>
      <c r="I11" s="342"/>
      <c r="J11" s="342"/>
      <c r="K11" s="342"/>
      <c r="L11" s="342"/>
      <c r="M11" s="308"/>
      <c r="N11" s="308"/>
      <c r="O11" s="308"/>
      <c r="P11" s="308"/>
      <c r="Q11" s="308"/>
      <c r="R11" s="308"/>
      <c r="S11" s="308"/>
      <c r="T11" s="308"/>
      <c r="U11" s="308"/>
    </row>
    <row r="12" ht="62.25" customHeight="1">
      <c r="A12" s="355" t="s">
        <v>440</v>
      </c>
      <c r="B12" s="358" t="str">
        <f>'Résultats'!B13</f>
        <v>1.1</v>
      </c>
      <c r="C12" s="260" t="str">
        <f>'Résultats'!C13</f>
        <v>A</v>
      </c>
      <c r="D12" s="260" t="str">
        <f>'Résultats'!E13</f>
        <v>x</v>
      </c>
      <c r="E12" s="341" t="str">
        <f>'Résultats'!F13</f>
        <v xml:space="preserve">Chaque image porteuse d’information a-t-elle une alternative textuelle ?</v>
      </c>
      <c r="F12" s="345" t="s">
        <v>10</v>
      </c>
      <c r="G12" s="345"/>
      <c r="H12" s="97"/>
      <c r="I12" s="97"/>
      <c r="J12" s="97"/>
      <c r="K12" s="97"/>
      <c r="L12" s="97"/>
      <c r="M12" s="308"/>
      <c r="N12" s="308"/>
      <c r="O12" s="308"/>
      <c r="P12" s="308"/>
      <c r="Q12" s="308"/>
      <c r="R12" s="308"/>
      <c r="S12" s="308"/>
      <c r="T12" s="308"/>
      <c r="U12" s="308"/>
    </row>
    <row r="13" ht="62.25" customHeight="1">
      <c r="A13" s="36"/>
      <c r="B13" s="358" t="str">
        <f>Résultats!B14</f>
        <v>1.2</v>
      </c>
      <c r="C13" s="260" t="str">
        <f>Résultats!C14</f>
        <v>A</v>
      </c>
      <c r="D13" s="260" t="str">
        <f>Résultats!E14</f>
        <v/>
      </c>
      <c r="E13" s="341" t="str">
        <f>Résultats!F14</f>
        <v xml:space="preserve">Chaque image de décoration est-elle correctement ignorée par les technologies d’assistance ?</v>
      </c>
      <c r="F13" s="345" t="s">
        <v>7</v>
      </c>
      <c r="G13" s="345"/>
      <c r="H13" s="97"/>
      <c r="I13" s="97"/>
      <c r="J13" s="97"/>
      <c r="K13" s="97"/>
      <c r="L13" s="97"/>
      <c r="M13" s="308"/>
      <c r="N13" s="308"/>
      <c r="O13" s="308"/>
      <c r="P13" s="308"/>
      <c r="Q13" s="308"/>
      <c r="R13" s="308"/>
      <c r="S13" s="308"/>
      <c r="T13" s="308"/>
      <c r="U13" s="308"/>
    </row>
    <row r="14" ht="62.25" customHeight="1">
      <c r="A14" s="36"/>
      <c r="B14" s="358" t="str">
        <f>Résultats!B15</f>
        <v>1.3</v>
      </c>
      <c r="C14" s="260" t="str">
        <f>Résultats!C15</f>
        <v>A</v>
      </c>
      <c r="D14" s="260" t="str">
        <f>Résultats!E15</f>
        <v/>
      </c>
      <c r="E14" s="341" t="str">
        <f>Résultats!F15</f>
        <v xml:space="preserve">Pour chaque image porteuse d’information ayant une alternative textuelle, cette alternative est-elle pertinente (hors cas particuliers) ?</v>
      </c>
      <c r="F14" s="345" t="s">
        <v>10</v>
      </c>
      <c r="G14" s="345"/>
      <c r="H14" s="97"/>
      <c r="I14" s="97"/>
      <c r="J14" s="97"/>
      <c r="K14" s="97"/>
      <c r="L14" s="97"/>
      <c r="M14" s="308"/>
      <c r="N14" s="308"/>
      <c r="O14" s="308"/>
      <c r="P14" s="308"/>
      <c r="Q14" s="308"/>
      <c r="R14" s="308"/>
      <c r="S14" s="308"/>
      <c r="T14" s="308"/>
      <c r="U14" s="308"/>
    </row>
    <row r="15" ht="62.25" customHeight="1">
      <c r="A15" s="36"/>
      <c r="B15" s="358" t="str">
        <f>Résultats!B16</f>
        <v>1.4</v>
      </c>
      <c r="C15" s="260" t="str">
        <f>Résultats!C16</f>
        <v>A</v>
      </c>
      <c r="D15" s="260" t="str">
        <f>Résultats!E16</f>
        <v/>
      </c>
      <c r="E15" s="341" t="str">
        <f>Résultats!F16</f>
        <v xml:space="preserve">Pour chaque image utilisée comme CAPTCHA ou comme image-test, ayant une alternative textuelle, cette alternative permet-elle d’identifier la nature et la fonction de l’image ?</v>
      </c>
      <c r="F15" s="345" t="s">
        <v>10</v>
      </c>
      <c r="G15" s="345"/>
      <c r="H15" s="97"/>
      <c r="I15" s="97"/>
      <c r="J15" s="97"/>
      <c r="K15" s="97"/>
      <c r="L15" s="97"/>
      <c r="M15" s="308"/>
      <c r="N15" s="308"/>
      <c r="O15" s="308"/>
      <c r="P15" s="308"/>
      <c r="Q15" s="308"/>
      <c r="R15" s="308"/>
      <c r="S15" s="308"/>
      <c r="T15" s="308"/>
      <c r="U15" s="308"/>
    </row>
    <row r="16" ht="62.25" customHeight="1">
      <c r="A16" s="36"/>
      <c r="B16" s="358" t="str">
        <f>Résultats!B17</f>
        <v>1.5</v>
      </c>
      <c r="C16" s="260" t="str">
        <f>Résultats!C17</f>
        <v>A</v>
      </c>
      <c r="D16" s="260" t="str">
        <f>Résultats!E17</f>
        <v/>
      </c>
      <c r="E16" s="341" t="str">
        <f>Résultats!F17</f>
        <v xml:space="preserve">Pour chaque image utilisée comme CAPTCHA, une solution d’accès alternatif au contenu ou à la fonction du CAPTCHA est-elle présente ?</v>
      </c>
      <c r="F16" s="345" t="s">
        <v>10</v>
      </c>
      <c r="G16" s="345"/>
      <c r="H16" s="97"/>
      <c r="I16" s="97"/>
      <c r="J16" s="97"/>
      <c r="K16" s="97"/>
      <c r="L16" s="97"/>
      <c r="M16" s="308"/>
      <c r="N16" s="308"/>
      <c r="O16" s="308"/>
      <c r="P16" s="308"/>
      <c r="Q16" s="308"/>
      <c r="R16" s="308"/>
      <c r="S16" s="308"/>
      <c r="T16" s="308"/>
      <c r="U16" s="308"/>
    </row>
    <row r="17" ht="62.25" customHeight="1">
      <c r="A17" s="36"/>
      <c r="B17" s="358" t="str">
        <f>Résultats!B18</f>
        <v>1.6</v>
      </c>
      <c r="C17" s="260" t="str">
        <f>Résultats!C18</f>
        <v>A</v>
      </c>
      <c r="D17" s="260" t="str">
        <f>Résultats!E18</f>
        <v/>
      </c>
      <c r="E17" s="341" t="str">
        <f>Résultats!F18</f>
        <v xml:space="preserve">Chaque image porteuse d’information a-t-elle, si nécessaire, une description détaillée ?</v>
      </c>
      <c r="F17" s="345" t="s">
        <v>10</v>
      </c>
      <c r="G17" s="345"/>
      <c r="H17" s="97"/>
      <c r="I17" s="97"/>
      <c r="J17" s="97"/>
      <c r="K17" s="97"/>
      <c r="L17" s="97"/>
      <c r="M17" s="308"/>
      <c r="N17" s="308"/>
      <c r="O17" s="308"/>
      <c r="P17" s="308"/>
      <c r="Q17" s="308"/>
      <c r="R17" s="308"/>
      <c r="S17" s="308"/>
      <c r="T17" s="308"/>
      <c r="U17" s="308"/>
    </row>
    <row r="18" ht="62.25" customHeight="1">
      <c r="A18" s="36"/>
      <c r="B18" s="358" t="str">
        <f>Résultats!B19</f>
        <v>1.7</v>
      </c>
      <c r="C18" s="260" t="str">
        <f>Résultats!C19</f>
        <v>A</v>
      </c>
      <c r="D18" s="260" t="str">
        <f>Résultats!E19</f>
        <v/>
      </c>
      <c r="E18" s="341" t="str">
        <f>Résultats!F19</f>
        <v xml:space="preserve">Pour chaque image porteuse d’information ayant une description détaillée, cette description est-elle pertinente ?</v>
      </c>
      <c r="F18" s="345" t="s">
        <v>10</v>
      </c>
      <c r="G18" s="345"/>
      <c r="H18" s="97"/>
      <c r="I18" s="97"/>
      <c r="J18" s="97"/>
      <c r="K18" s="97"/>
      <c r="L18" s="97"/>
      <c r="M18" s="356"/>
      <c r="N18" s="356"/>
      <c r="O18" s="356"/>
      <c r="P18" s="356"/>
      <c r="Q18" s="356"/>
      <c r="R18" s="356"/>
      <c r="S18" s="356"/>
      <c r="T18" s="356"/>
      <c r="U18" s="356"/>
    </row>
    <row r="19" ht="62.25" customHeight="1">
      <c r="A19" s="36"/>
      <c r="B19" s="358" t="str">
        <f>Résultats!B20</f>
        <v>1.8</v>
      </c>
      <c r="C19" s="260" t="str">
        <f>Résultats!C20</f>
        <v>AA</v>
      </c>
      <c r="D19" s="260" t="str">
        <f>Résultats!E20</f>
        <v/>
      </c>
      <c r="E19" s="359" t="str">
        <f>Résultats!F20</f>
        <v xml:space="preserve">Chaque image texte porteuse d’information, en l’absence d’un mécanisme de remplacement, doit si possible être remplacée par du texte stylé. Cette règle est-elle respectée (hors cas particuliers) ?</v>
      </c>
      <c r="F19" s="345" t="s">
        <v>10</v>
      </c>
      <c r="G19" s="345"/>
      <c r="H19" s="97"/>
      <c r="I19" s="97"/>
      <c r="J19" s="97"/>
      <c r="K19" s="97"/>
      <c r="L19" s="97"/>
      <c r="M19" s="322"/>
      <c r="N19" s="322"/>
      <c r="O19" s="322"/>
      <c r="P19" s="322"/>
      <c r="Q19" s="322"/>
      <c r="R19" s="322"/>
      <c r="S19" s="357"/>
      <c r="T19" s="308"/>
      <c r="U19" s="308"/>
    </row>
    <row r="20" ht="62.25" customHeight="1">
      <c r="A20" s="46"/>
      <c r="B20" s="358" t="str">
        <f>Résultats!B21</f>
        <v>1.9</v>
      </c>
      <c r="C20" s="260" t="str">
        <f>Résultats!C21</f>
        <v>A</v>
      </c>
      <c r="D20" s="260" t="str">
        <f>Résultats!E21</f>
        <v/>
      </c>
      <c r="E20" s="341" t="str">
        <f>Résultats!F21</f>
        <v xml:space="preserve">Chaque légende d’image est-elle, si nécessaire, correctement reliée à l’image correspondante ?</v>
      </c>
      <c r="F20" s="345" t="s">
        <v>10</v>
      </c>
      <c r="G20" s="345"/>
      <c r="H20" s="97"/>
      <c r="I20" s="97"/>
      <c r="J20" s="97"/>
      <c r="K20" s="97"/>
      <c r="L20" s="97"/>
      <c r="M20" s="308"/>
      <c r="N20" s="308"/>
      <c r="O20" s="308"/>
      <c r="P20" s="308"/>
      <c r="Q20" s="308"/>
      <c r="R20" s="308"/>
      <c r="S20" s="308"/>
      <c r="T20" s="308"/>
      <c r="U20" s="308"/>
    </row>
    <row r="21" ht="62.25" customHeight="1">
      <c r="A21" s="355" t="s">
        <v>443</v>
      </c>
      <c r="B21" s="358" t="str">
        <f>Résultats!B22</f>
        <v>2.1</v>
      </c>
      <c r="C21" s="260" t="str">
        <f>Résultats!C22</f>
        <v>A</v>
      </c>
      <c r="D21" s="260" t="str">
        <f>Résultats!E22</f>
        <v/>
      </c>
      <c r="E21" s="341" t="str">
        <f>Résultats!F22</f>
        <v xml:space="preserve">Chaque cadre a-t-il un titre de cadre ?</v>
      </c>
      <c r="F21" s="345" t="s">
        <v>10</v>
      </c>
      <c r="G21" s="345"/>
      <c r="H21" s="97"/>
      <c r="I21" s="97"/>
      <c r="J21" s="97"/>
      <c r="K21" s="97"/>
      <c r="L21" s="97"/>
      <c r="M21" s="308"/>
      <c r="N21" s="308"/>
      <c r="O21" s="308"/>
      <c r="P21" s="308"/>
      <c r="Q21" s="308"/>
      <c r="R21" s="308"/>
      <c r="S21" s="308"/>
      <c r="T21" s="308"/>
      <c r="U21" s="308"/>
    </row>
    <row r="22" ht="62.25" customHeight="1">
      <c r="A22" s="46"/>
      <c r="B22" s="358" t="str">
        <f>Résultats!B23</f>
        <v>2.2</v>
      </c>
      <c r="C22" s="260" t="str">
        <f>Résultats!C23</f>
        <v>A</v>
      </c>
      <c r="D22" s="260" t="str">
        <f>Résultats!E23</f>
        <v/>
      </c>
      <c r="E22" s="341" t="str">
        <f>Résultats!F23</f>
        <v xml:space="preserve">Pour chaque cadre ayant un titre de cadre, ce titre de cadre est-il pertinent ?</v>
      </c>
      <c r="F22" s="345" t="s">
        <v>10</v>
      </c>
      <c r="G22" s="345"/>
      <c r="H22" s="97"/>
      <c r="I22" s="97"/>
      <c r="J22" s="97"/>
      <c r="K22" s="97"/>
      <c r="L22" s="97"/>
      <c r="M22" s="308"/>
      <c r="N22" s="308"/>
      <c r="O22" s="308"/>
      <c r="P22" s="308"/>
      <c r="Q22" s="308"/>
      <c r="R22" s="308"/>
      <c r="S22" s="308"/>
      <c r="T22" s="308"/>
      <c r="U22" s="308"/>
    </row>
    <row r="23" ht="62.25" customHeight="1">
      <c r="A23" s="355" t="s">
        <v>444</v>
      </c>
      <c r="B23" s="358" t="str">
        <f>Résultats!B24</f>
        <v>3.1</v>
      </c>
      <c r="C23" s="260" t="str">
        <f>Résultats!C24</f>
        <v>A</v>
      </c>
      <c r="D23" s="260" t="str">
        <f>Résultats!E24</f>
        <v>x</v>
      </c>
      <c r="E23" s="341" t="str">
        <f>Résultats!F24</f>
        <v xml:space="preserve">Dans chaque page web, l’information ne doit pas être donnée uniquement par la couleur. Cette règle est-elle respectée ?</v>
      </c>
      <c r="F23" s="345" t="s">
        <v>10</v>
      </c>
      <c r="G23" s="345"/>
      <c r="H23" s="97"/>
      <c r="I23" s="97"/>
      <c r="J23" s="97"/>
      <c r="K23" s="97"/>
      <c r="L23" s="97"/>
      <c r="M23" s="308"/>
      <c r="N23" s="308"/>
      <c r="O23" s="308"/>
      <c r="P23" s="308"/>
      <c r="Q23" s="308"/>
      <c r="R23" s="308"/>
      <c r="S23" s="308"/>
      <c r="T23" s="308"/>
      <c r="U23" s="308"/>
    </row>
    <row r="24" ht="62.25" customHeight="1">
      <c r="A24" s="36"/>
      <c r="B24" s="358" t="str">
        <f>Résultats!B25</f>
        <v>3.2</v>
      </c>
      <c r="C24" s="260" t="str">
        <f>Résultats!C25</f>
        <v>AA</v>
      </c>
      <c r="D24" s="260" t="str">
        <f>Résultats!E25</f>
        <v/>
      </c>
      <c r="E24" s="341" t="str">
        <f>Résultats!F25</f>
        <v xml:space="preserve">Dans chaque page web, le contraste entre la couleur du texte et la couleur de son arrière-plan est-il suffisamment élevé (hors cas particuliers) ?</v>
      </c>
      <c r="F24" s="345" t="s">
        <v>10</v>
      </c>
      <c r="G24" s="345"/>
      <c r="H24" s="97"/>
      <c r="I24" s="97"/>
      <c r="J24" s="97"/>
      <c r="K24" s="97"/>
      <c r="L24" s="97"/>
      <c r="M24" s="308"/>
      <c r="N24" s="308"/>
      <c r="O24" s="308"/>
      <c r="P24" s="308"/>
      <c r="Q24" s="308"/>
      <c r="R24" s="308"/>
      <c r="S24" s="308"/>
      <c r="T24" s="308"/>
      <c r="U24" s="308"/>
    </row>
    <row r="25" ht="62.25" customHeight="1">
      <c r="A25" s="46"/>
      <c r="B25" s="358" t="str">
        <f>Résultats!B26</f>
        <v>3.3</v>
      </c>
      <c r="C25" s="260" t="str">
        <f>Résultats!C26</f>
        <v>AA</v>
      </c>
      <c r="D25" s="260" t="str">
        <f>Résultats!E26</f>
        <v/>
      </c>
      <c r="E25" s="341" t="str">
        <f>Résultats!F26</f>
        <v xml:space="preserve">Dans chaque page web, les couleurs utilisées dans les composants d’interface ou les éléments graphiques porteurs d’informations sont-elles suffisamment contrastées (hors cas particuliers) ?</v>
      </c>
      <c r="F25" s="345" t="s">
        <v>10</v>
      </c>
      <c r="G25" s="345"/>
      <c r="H25" s="97"/>
      <c r="I25" s="97"/>
      <c r="J25" s="97"/>
      <c r="K25" s="97"/>
      <c r="L25" s="97"/>
      <c r="M25" s="308"/>
      <c r="N25" s="308"/>
      <c r="O25" s="308"/>
      <c r="P25" s="308"/>
      <c r="Q25" s="308"/>
      <c r="R25" s="308"/>
      <c r="S25" s="308"/>
      <c r="T25" s="308"/>
      <c r="U25" s="308"/>
    </row>
    <row r="26" ht="62.25" customHeight="1">
      <c r="A26" s="355" t="s">
        <v>445</v>
      </c>
      <c r="B26" s="358" t="str">
        <f>Résultats!B27</f>
        <v>4.1</v>
      </c>
      <c r="C26" s="260" t="str">
        <f>Résultats!C27</f>
        <v>A</v>
      </c>
      <c r="D26" s="260" t="str">
        <f>Résultats!E27</f>
        <v>x</v>
      </c>
      <c r="E26" s="341" t="str">
        <f>Résultats!F27</f>
        <v xml:space="preserve">Chaque média temporel pré-enregistré a-t-il, si nécessaire, une transcription textuelle ou une audiodescription (hors cas particuliers) ?</v>
      </c>
      <c r="F26" s="345" t="s">
        <v>10</v>
      </c>
      <c r="G26" s="345"/>
      <c r="H26" s="97"/>
      <c r="I26" s="97"/>
      <c r="J26" s="97"/>
      <c r="K26" s="97"/>
      <c r="L26" s="97"/>
      <c r="M26" s="308"/>
      <c r="N26" s="308"/>
      <c r="O26" s="308"/>
      <c r="P26" s="308"/>
      <c r="Q26" s="308"/>
      <c r="R26" s="308"/>
      <c r="S26" s="308"/>
      <c r="T26" s="308"/>
      <c r="U26" s="308"/>
    </row>
    <row r="27" ht="62.25" customHeight="1">
      <c r="A27" s="36"/>
      <c r="B27" s="358" t="str">
        <f>Résultats!B28</f>
        <v>4.2</v>
      </c>
      <c r="C27" s="260" t="str">
        <f>Résultats!C28</f>
        <v>A</v>
      </c>
      <c r="D27" s="260" t="str">
        <f>Résultats!E28</f>
        <v/>
      </c>
      <c r="E27" s="341" t="str">
        <f>Résultats!F28</f>
        <v xml:space="preserve">Pour chaque média temporel pré-enregistré ayant une transcription textuelle ou une audiodescription synchronisée, celles-ci sont-elles pertinentes (hors cas particuliers) ?</v>
      </c>
      <c r="F27" s="345" t="s">
        <v>10</v>
      </c>
      <c r="G27" s="345"/>
      <c r="H27" s="97"/>
      <c r="I27" s="97"/>
      <c r="J27" s="97"/>
      <c r="K27" s="97"/>
      <c r="L27" s="97"/>
      <c r="M27" s="308"/>
      <c r="N27" s="308"/>
      <c r="O27" s="308"/>
      <c r="P27" s="308"/>
      <c r="Q27" s="308"/>
      <c r="R27" s="308"/>
      <c r="S27" s="308"/>
      <c r="T27" s="308"/>
      <c r="U27" s="308"/>
    </row>
    <row r="28" ht="62.25" customHeight="1">
      <c r="A28" s="36"/>
      <c r="B28" s="358" t="str">
        <f>Résultats!B29</f>
        <v>4.3</v>
      </c>
      <c r="C28" s="260" t="str">
        <f>Résultats!C29</f>
        <v>A</v>
      </c>
      <c r="D28" s="260" t="str">
        <f>Résultats!E29</f>
        <v/>
      </c>
      <c r="E28" s="341" t="str">
        <f>Résultats!F29</f>
        <v xml:space="preserve">Chaque média temporel synchronisé pré-enregistré a-t-il, si nécessaire, des sous-titres synchronisés (hors cas particuliers) ?</v>
      </c>
      <c r="F28" s="345" t="s">
        <v>10</v>
      </c>
      <c r="G28" s="345"/>
      <c r="H28" s="97"/>
      <c r="I28" s="97"/>
      <c r="J28" s="97"/>
      <c r="K28" s="97"/>
      <c r="L28" s="97"/>
      <c r="M28" s="308"/>
      <c r="N28" s="308"/>
      <c r="O28" s="308"/>
      <c r="P28" s="308"/>
      <c r="Q28" s="308"/>
      <c r="R28" s="308"/>
      <c r="S28" s="308"/>
      <c r="T28" s="308"/>
      <c r="U28" s="308"/>
    </row>
    <row r="29" ht="62.25" customHeight="1">
      <c r="A29" s="36"/>
      <c r="B29" s="358" t="str">
        <f>Résultats!B30</f>
        <v>4.4</v>
      </c>
      <c r="C29" s="260" t="str">
        <f>Résultats!C30</f>
        <v>A</v>
      </c>
      <c r="D29" s="260" t="str">
        <f>Résultats!E30</f>
        <v/>
      </c>
      <c r="E29" s="341" t="str">
        <f>Résultats!F30</f>
        <v xml:space="preserve">Pour chaque média temporel synchronisé pré-enregistré ayant des sous-titres synchronisés, ces sous-titres sont-ils pertinents ?</v>
      </c>
      <c r="F29" s="345" t="s">
        <v>10</v>
      </c>
      <c r="G29" s="345"/>
      <c r="H29" s="97"/>
      <c r="I29" s="97"/>
      <c r="J29" s="97"/>
      <c r="K29" s="97"/>
      <c r="L29" s="97"/>
      <c r="M29" s="308"/>
      <c r="N29" s="308"/>
      <c r="O29" s="308"/>
      <c r="P29" s="308"/>
      <c r="Q29" s="308"/>
      <c r="R29" s="308"/>
      <c r="S29" s="308"/>
      <c r="T29" s="308"/>
      <c r="U29" s="308"/>
    </row>
    <row r="30" ht="62.25" customHeight="1">
      <c r="A30" s="36"/>
      <c r="B30" s="358" t="str">
        <f>Résultats!B31</f>
        <v>4.5</v>
      </c>
      <c r="C30" s="260" t="str">
        <f>Résultats!C31</f>
        <v>AA</v>
      </c>
      <c r="D30" s="260" t="str">
        <f>Résultats!E31</f>
        <v/>
      </c>
      <c r="E30" s="341" t="str">
        <f>Résultats!F31</f>
        <v xml:space="preserve">Chaque média temporel pré-enregistré a-t-il, si nécessaire, une audiodescription synchronisée (hors cas particuliers) ?</v>
      </c>
      <c r="F30" s="345" t="s">
        <v>10</v>
      </c>
      <c r="G30" s="345"/>
      <c r="H30" s="97"/>
      <c r="I30" s="97"/>
      <c r="J30" s="97"/>
      <c r="K30" s="97"/>
      <c r="L30" s="97"/>
      <c r="M30" s="308"/>
      <c r="N30" s="308"/>
      <c r="O30" s="308"/>
      <c r="P30" s="308"/>
      <c r="Q30" s="308"/>
      <c r="R30" s="308"/>
      <c r="S30" s="308"/>
      <c r="T30" s="308"/>
      <c r="U30" s="308"/>
    </row>
    <row r="31" ht="62.25" customHeight="1">
      <c r="A31" s="36"/>
      <c r="B31" s="358" t="str">
        <f>Résultats!B32</f>
        <v>4.6</v>
      </c>
      <c r="C31" s="260" t="str">
        <f>Résultats!C32</f>
        <v>AA</v>
      </c>
      <c r="D31" s="260" t="str">
        <f>Résultats!E32</f>
        <v/>
      </c>
      <c r="E31" s="341" t="str">
        <f>Résultats!F32</f>
        <v xml:space="preserve">Pour chaque média temporel pré-enregistré ayant une audiodescription synchronisée, celle-ci est-elle pertinente ?</v>
      </c>
      <c r="F31" s="345" t="s">
        <v>10</v>
      </c>
      <c r="G31" s="345"/>
      <c r="H31" s="97"/>
      <c r="I31" s="97"/>
      <c r="J31" s="97"/>
      <c r="K31" s="97"/>
      <c r="L31" s="97"/>
      <c r="M31" s="308"/>
      <c r="N31" s="308"/>
      <c r="O31" s="308"/>
      <c r="P31" s="308"/>
      <c r="Q31" s="308"/>
      <c r="R31" s="308"/>
      <c r="S31" s="308"/>
      <c r="T31" s="308"/>
      <c r="U31" s="308"/>
    </row>
    <row r="32" ht="62.25" customHeight="1">
      <c r="A32" s="36"/>
      <c r="B32" s="358" t="str">
        <f>Résultats!B33</f>
        <v>4.7</v>
      </c>
      <c r="C32" s="260" t="str">
        <f>Résultats!C33</f>
        <v>A</v>
      </c>
      <c r="D32" s="260" t="str">
        <f>Résultats!E33</f>
        <v/>
      </c>
      <c r="E32" s="341" t="str">
        <f>Résultats!F33</f>
        <v xml:space="preserve">Chaque média temporel est-il clairement identifiable (hors cas particuliers) ?</v>
      </c>
      <c r="F32" s="345" t="s">
        <v>10</v>
      </c>
      <c r="G32" s="345"/>
      <c r="H32" s="97"/>
      <c r="I32" s="97"/>
      <c r="J32" s="97"/>
      <c r="K32" s="97"/>
      <c r="L32" s="97"/>
      <c r="M32" s="308"/>
      <c r="N32" s="308"/>
      <c r="O32" s="308"/>
      <c r="P32" s="308"/>
      <c r="Q32" s="308"/>
      <c r="R32" s="308"/>
      <c r="S32" s="308"/>
      <c r="T32" s="308"/>
      <c r="U32" s="308"/>
    </row>
    <row r="33" ht="62.25" customHeight="1">
      <c r="A33" s="36"/>
      <c r="B33" s="358" t="str">
        <f>Résultats!B34</f>
        <v>4.8</v>
      </c>
      <c r="C33" s="260" t="str">
        <f>Résultats!C34</f>
        <v>A</v>
      </c>
      <c r="D33" s="260" t="str">
        <f>Résultats!E34</f>
        <v/>
      </c>
      <c r="E33" s="341" t="str">
        <f>Résultats!F34</f>
        <v xml:space="preserve">Chaque média non temporel a-t-il, si nécessaire, une alternative (hors cas particuliers) ?</v>
      </c>
      <c r="F33" s="345" t="s">
        <v>10</v>
      </c>
      <c r="G33" s="345"/>
      <c r="H33" s="97"/>
      <c r="I33" s="97"/>
      <c r="J33" s="97"/>
      <c r="K33" s="97"/>
      <c r="L33" s="97"/>
      <c r="M33" s="308"/>
      <c r="N33" s="308"/>
      <c r="O33" s="308"/>
      <c r="P33" s="308"/>
      <c r="Q33" s="308"/>
      <c r="R33" s="308"/>
      <c r="S33" s="308"/>
      <c r="T33" s="308"/>
      <c r="U33" s="308"/>
    </row>
    <row r="34" ht="62.25" customHeight="1">
      <c r="A34" s="36"/>
      <c r="B34" s="358" t="str">
        <f>Résultats!B35</f>
        <v>4.9</v>
      </c>
      <c r="C34" s="260" t="str">
        <f>Résultats!C35</f>
        <v>A</v>
      </c>
      <c r="D34" s="260" t="str">
        <f>Résultats!E35</f>
        <v/>
      </c>
      <c r="E34" s="341" t="str">
        <f>Résultats!F35</f>
        <v xml:space="preserve">Pour chaque média non temporel ayant une alternative, cette alternative est-elle pertinente ?</v>
      </c>
      <c r="F34" s="345" t="s">
        <v>10</v>
      </c>
      <c r="G34" s="345"/>
      <c r="H34" s="97"/>
      <c r="I34" s="97"/>
      <c r="J34" s="97"/>
      <c r="K34" s="97"/>
      <c r="L34" s="97"/>
      <c r="M34" s="308"/>
      <c r="N34" s="308"/>
      <c r="O34" s="308"/>
      <c r="P34" s="308"/>
      <c r="Q34" s="308"/>
      <c r="R34" s="308"/>
      <c r="S34" s="308"/>
      <c r="T34" s="308"/>
      <c r="U34" s="308"/>
    </row>
    <row r="35" ht="62.25" customHeight="1">
      <c r="A35" s="36"/>
      <c r="B35" s="358" t="str">
        <f>Résultats!B36</f>
        <v>4.10</v>
      </c>
      <c r="C35" s="260" t="str">
        <f>Résultats!C36</f>
        <v>A</v>
      </c>
      <c r="D35" s="260" t="str">
        <f>Résultats!E36</f>
        <v>x</v>
      </c>
      <c r="E35" s="341" t="str">
        <f>Résultats!F36</f>
        <v xml:space="preserve">Chaque son déclenché automatiquement est-il contrôlable par l’utilisateur ?</v>
      </c>
      <c r="F35" s="345" t="s">
        <v>10</v>
      </c>
      <c r="G35" s="345"/>
      <c r="H35" s="97"/>
      <c r="I35" s="97"/>
      <c r="J35" s="97"/>
      <c r="K35" s="97"/>
      <c r="L35" s="97"/>
      <c r="M35" s="308"/>
      <c r="N35" s="308"/>
      <c r="O35" s="308"/>
      <c r="P35" s="308"/>
      <c r="Q35" s="308"/>
      <c r="R35" s="308"/>
      <c r="S35" s="308"/>
      <c r="T35" s="308"/>
      <c r="U35" s="308"/>
    </row>
    <row r="36" ht="62.25" customHeight="1">
      <c r="A36" s="36"/>
      <c r="B36" s="358" t="str">
        <f>Résultats!B37</f>
        <v>4.11</v>
      </c>
      <c r="C36" s="260" t="str">
        <f>Résultats!C37</f>
        <v>A</v>
      </c>
      <c r="D36" s="260" t="str">
        <f>Résultats!E37</f>
        <v/>
      </c>
      <c r="E36" s="341" t="str">
        <f>Résultats!F37</f>
        <v xml:space="preserve">La consultation de chaque média temporel est-elle, si nécessaire, contrôlable par le clavier et tout dispositif de pointage ?</v>
      </c>
      <c r="F36" s="345" t="s">
        <v>10</v>
      </c>
      <c r="G36" s="345"/>
      <c r="H36" s="97"/>
      <c r="I36" s="97"/>
      <c r="J36" s="97"/>
      <c r="K36" s="97"/>
      <c r="L36" s="97"/>
      <c r="M36" s="308"/>
      <c r="N36" s="308"/>
      <c r="O36" s="308"/>
      <c r="P36" s="308"/>
      <c r="Q36" s="308"/>
      <c r="R36" s="308"/>
      <c r="S36" s="308"/>
      <c r="T36" s="308"/>
      <c r="U36" s="308"/>
    </row>
    <row r="37" ht="62.25" customHeight="1">
      <c r="A37" s="36"/>
      <c r="B37" s="358" t="str">
        <f>Résultats!B38</f>
        <v>4.12</v>
      </c>
      <c r="C37" s="260" t="str">
        <f>Résultats!C38</f>
        <v>A</v>
      </c>
      <c r="D37" s="260" t="str">
        <f>Résultats!E38</f>
        <v/>
      </c>
      <c r="E37" s="341" t="str">
        <f>Résultats!F38</f>
        <v xml:space="preserve">La consultation de chaque média non temporel est-elle contrôlable par le clavier et tout dispositif de pointage ?</v>
      </c>
      <c r="F37" s="345" t="s">
        <v>10</v>
      </c>
      <c r="G37" s="345"/>
      <c r="H37" s="97"/>
      <c r="I37" s="97"/>
      <c r="J37" s="97"/>
      <c r="K37" s="97"/>
      <c r="L37" s="97"/>
      <c r="M37" s="308"/>
      <c r="N37" s="308"/>
      <c r="O37" s="308"/>
      <c r="P37" s="308"/>
      <c r="Q37" s="308"/>
      <c r="R37" s="308"/>
      <c r="S37" s="308"/>
      <c r="T37" s="308"/>
      <c r="U37" s="308"/>
    </row>
    <row r="38" ht="62.25" customHeight="1">
      <c r="A38" s="46"/>
      <c r="B38" s="358" t="str">
        <f>Résultats!B39</f>
        <v>4.13</v>
      </c>
      <c r="C38" s="260" t="str">
        <f>Résultats!C39</f>
        <v>A</v>
      </c>
      <c r="D38" s="260" t="str">
        <f>Résultats!E39</f>
        <v/>
      </c>
      <c r="E38" s="341" t="str">
        <f>Résultats!F39</f>
        <v xml:space="preserve">Chaque média temporel et non temporel est-il compatible avec les technologies d’assistance (hors cas particuliers) ?</v>
      </c>
      <c r="F38" s="345" t="s">
        <v>10</v>
      </c>
      <c r="G38" s="345"/>
      <c r="H38" s="97"/>
      <c r="I38" s="97"/>
      <c r="J38" s="97"/>
      <c r="K38" s="97"/>
      <c r="L38" s="97"/>
      <c r="M38" s="308"/>
      <c r="N38" s="308"/>
      <c r="O38" s="308"/>
      <c r="P38" s="308"/>
      <c r="Q38" s="308"/>
      <c r="R38" s="308"/>
      <c r="S38" s="308"/>
      <c r="T38" s="308"/>
      <c r="U38" s="308"/>
    </row>
    <row r="39" ht="62.25" customHeight="1">
      <c r="A39" s="355" t="s">
        <v>450</v>
      </c>
      <c r="B39" s="358" t="str">
        <f>Résultats!B40</f>
        <v>5.1</v>
      </c>
      <c r="C39" s="260" t="str">
        <f>Résultats!C40</f>
        <v>A</v>
      </c>
      <c r="D39" s="260" t="str">
        <f>Résultats!E40</f>
        <v/>
      </c>
      <c r="E39" s="341" t="str">
        <f>Résultats!F40</f>
        <v xml:space="preserve">Chaque tableau de données complexe a-t-il un résumé ?</v>
      </c>
      <c r="F39" s="345" t="s">
        <v>10</v>
      </c>
      <c r="G39" s="345"/>
      <c r="H39" s="97"/>
      <c r="I39" s="97"/>
      <c r="J39" s="97"/>
      <c r="K39" s="97"/>
      <c r="L39" s="97"/>
      <c r="M39" s="308"/>
      <c r="N39" s="308"/>
      <c r="O39" s="308"/>
      <c r="P39" s="308"/>
      <c r="Q39" s="308"/>
      <c r="R39" s="308"/>
      <c r="S39" s="308"/>
      <c r="T39" s="308"/>
      <c r="U39" s="308"/>
    </row>
    <row r="40" ht="62.25" customHeight="1">
      <c r="A40" s="36"/>
      <c r="B40" s="358" t="str">
        <f>Résultats!B41</f>
        <v>5.2</v>
      </c>
      <c r="C40" s="260" t="str">
        <f>Résultats!C41</f>
        <v>A</v>
      </c>
      <c r="D40" s="260" t="str">
        <f>Résultats!E41</f>
        <v/>
      </c>
      <c r="E40" s="341" t="str">
        <f>Résultats!F41</f>
        <v xml:space="preserve">Pour chaque tableau de données complexe ayant un résumé, celui-ci est-il pertinent ?</v>
      </c>
      <c r="F40" s="345" t="s">
        <v>10</v>
      </c>
      <c r="G40" s="345"/>
      <c r="H40" s="97"/>
      <c r="I40" s="97"/>
      <c r="J40" s="97"/>
      <c r="K40" s="97"/>
      <c r="L40" s="97"/>
      <c r="M40" s="308"/>
      <c r="N40" s="308"/>
      <c r="O40" s="308"/>
      <c r="P40" s="308"/>
      <c r="Q40" s="308"/>
      <c r="R40" s="308"/>
      <c r="S40" s="308"/>
      <c r="T40" s="308"/>
      <c r="U40" s="308"/>
    </row>
    <row r="41" ht="62.25" customHeight="1">
      <c r="A41" s="36"/>
      <c r="B41" s="358" t="str">
        <f>Résultats!B42</f>
        <v>5.3</v>
      </c>
      <c r="C41" s="260" t="str">
        <f>Résultats!C42</f>
        <v>A</v>
      </c>
      <c r="D41" s="260" t="str">
        <f>Résultats!E42</f>
        <v>x</v>
      </c>
      <c r="E41" s="341" t="str">
        <f>Résultats!F42</f>
        <v xml:space="preserve">Pour chaque tableau de mise en forme, le contenu linéarisé reste-t-il compréhensible ?</v>
      </c>
      <c r="F41" s="345" t="s">
        <v>10</v>
      </c>
      <c r="G41" s="345"/>
      <c r="H41" s="97"/>
      <c r="I41" s="97"/>
      <c r="J41" s="97"/>
      <c r="K41" s="97"/>
      <c r="L41" s="97"/>
      <c r="M41" s="308"/>
      <c r="N41" s="308"/>
      <c r="O41" s="308"/>
      <c r="P41" s="308"/>
      <c r="Q41" s="308"/>
      <c r="R41" s="308"/>
      <c r="S41" s="308"/>
      <c r="T41" s="308"/>
      <c r="U41" s="308"/>
    </row>
    <row r="42" ht="62.25" customHeight="1">
      <c r="A42" s="36"/>
      <c r="B42" s="358" t="str">
        <f>Résultats!B43</f>
        <v>5.4</v>
      </c>
      <c r="C42" s="260" t="str">
        <f>Résultats!C43</f>
        <v>A</v>
      </c>
      <c r="D42" s="260" t="str">
        <f>Résultats!E43</f>
        <v/>
      </c>
      <c r="E42" s="341" t="str">
        <f>Résultats!F43</f>
        <v xml:space="preserve">Pour chaque tableau de données ayant un titre, le titre est-il correctement associé au tableau de données ?</v>
      </c>
      <c r="F42" s="345" t="s">
        <v>10</v>
      </c>
      <c r="G42" s="345"/>
      <c r="H42" s="97"/>
      <c r="I42" s="97"/>
      <c r="J42" s="97"/>
      <c r="K42" s="97"/>
      <c r="L42" s="97"/>
      <c r="M42" s="308"/>
      <c r="N42" s="308"/>
      <c r="O42" s="308"/>
      <c r="P42" s="308"/>
      <c r="Q42" s="308"/>
      <c r="R42" s="308"/>
      <c r="S42" s="308"/>
      <c r="T42" s="308"/>
      <c r="U42" s="308"/>
    </row>
    <row r="43" ht="62.25" customHeight="1">
      <c r="A43" s="36"/>
      <c r="B43" s="358" t="str">
        <f>Résultats!B44</f>
        <v>5.5</v>
      </c>
      <c r="C43" s="260" t="str">
        <f>Résultats!C44</f>
        <v>A</v>
      </c>
      <c r="D43" s="260" t="str">
        <f>Résultats!E44</f>
        <v/>
      </c>
      <c r="E43" s="341" t="str">
        <f>Résultats!F44</f>
        <v xml:space="preserve">Pour chaque tableau de données ayant un titre, celui-ci est-il pertinent ?</v>
      </c>
      <c r="F43" s="345" t="s">
        <v>10</v>
      </c>
      <c r="G43" s="345"/>
      <c r="H43" s="97"/>
      <c r="I43" s="97"/>
      <c r="J43" s="97"/>
      <c r="K43" s="97"/>
      <c r="L43" s="97"/>
      <c r="M43" s="308"/>
      <c r="N43" s="308"/>
      <c r="O43" s="308"/>
      <c r="P43" s="308"/>
      <c r="Q43" s="308"/>
      <c r="R43" s="308"/>
      <c r="S43" s="308"/>
      <c r="T43" s="308"/>
      <c r="U43" s="308"/>
    </row>
    <row r="44" ht="62.25" customHeight="1">
      <c r="A44" s="36"/>
      <c r="B44" s="358" t="str">
        <f>Résultats!B45</f>
        <v>5.6</v>
      </c>
      <c r="C44" s="260" t="str">
        <f>Résultats!C45</f>
        <v>A</v>
      </c>
      <c r="D44" s="260" t="str">
        <f>Résultats!E45</f>
        <v/>
      </c>
      <c r="E44" s="341" t="str">
        <f>Résultats!F45</f>
        <v xml:space="preserve">Pour chaque tableau de données, chaque en-tête de colonne et chaque en-tête de ligne sont-ils correctement déclarés ?</v>
      </c>
      <c r="F44" s="345" t="s">
        <v>10</v>
      </c>
      <c r="G44" s="345"/>
      <c r="H44" s="97"/>
      <c r="I44" s="97"/>
      <c r="J44" s="97"/>
      <c r="K44" s="97"/>
      <c r="L44" s="97"/>
      <c r="M44" s="308"/>
      <c r="N44" s="308"/>
      <c r="O44" s="308"/>
      <c r="P44" s="308"/>
      <c r="Q44" s="308"/>
      <c r="R44" s="308"/>
      <c r="S44" s="308"/>
      <c r="T44" s="308"/>
      <c r="U44" s="308"/>
    </row>
    <row r="45" ht="62.25" customHeight="1">
      <c r="A45" s="36"/>
      <c r="B45" s="358" t="str">
        <f>Résultats!B46</f>
        <v>5.7</v>
      </c>
      <c r="C45" s="260" t="str">
        <f>Résultats!C46</f>
        <v>A</v>
      </c>
      <c r="D45" s="260" t="str">
        <f>Résultats!E46</f>
        <v>x</v>
      </c>
      <c r="E45" s="341" t="str">
        <f>Résultats!F46</f>
        <v xml:space="preserve">Pour chaque tableau de données, la technique appropriée permettant d’associer chaque cellule avec ses en-têtes est-elle utilisée (hors cas particuliers) ?</v>
      </c>
      <c r="F45" s="345" t="s">
        <v>10</v>
      </c>
      <c r="G45" s="345"/>
      <c r="H45" s="97"/>
      <c r="I45" s="97"/>
      <c r="J45" s="97"/>
      <c r="K45" s="97"/>
      <c r="L45" s="97"/>
      <c r="M45" s="308"/>
      <c r="N45" s="308"/>
      <c r="O45" s="308"/>
      <c r="P45" s="308"/>
      <c r="Q45" s="308"/>
      <c r="R45" s="308"/>
      <c r="S45" s="308"/>
      <c r="T45" s="308"/>
      <c r="U45" s="308"/>
    </row>
    <row r="46" ht="62.25" customHeight="1">
      <c r="A46" s="46"/>
      <c r="B46" s="358" t="str">
        <f>Résultats!B47</f>
        <v>5.8</v>
      </c>
      <c r="C46" s="260" t="str">
        <f>Résultats!C47</f>
        <v>A</v>
      </c>
      <c r="D46" s="260" t="str">
        <f>Résultats!E47</f>
        <v/>
      </c>
      <c r="E46" s="341" t="str">
        <f>Résultats!F47</f>
        <v xml:space="preserve">Chaque tableau de mise en forme ne doit pas utiliser d’éléments propres aux tableaux de données. Cette règle est-elle respectée ?</v>
      </c>
      <c r="F46" s="345" t="s">
        <v>10</v>
      </c>
      <c r="G46" s="345"/>
      <c r="H46" s="97"/>
      <c r="I46" s="97"/>
      <c r="J46" s="97"/>
      <c r="K46" s="97"/>
      <c r="L46" s="97"/>
      <c r="M46" s="308"/>
      <c r="N46" s="308"/>
      <c r="O46" s="308"/>
      <c r="P46" s="308"/>
      <c r="Q46" s="308"/>
      <c r="R46" s="308"/>
      <c r="S46" s="308"/>
      <c r="T46" s="308"/>
      <c r="U46" s="308"/>
    </row>
    <row r="47" ht="62.25" customHeight="1">
      <c r="A47" s="355" t="s">
        <v>451</v>
      </c>
      <c r="B47" s="358" t="str">
        <f>Résultats!B48</f>
        <v>6.1</v>
      </c>
      <c r="C47" s="260" t="str">
        <f>Résultats!C48</f>
        <v>A</v>
      </c>
      <c r="D47" s="260" t="str">
        <f>Résultats!E48</f>
        <v>x</v>
      </c>
      <c r="E47" s="341" t="str">
        <f>Résultats!F48</f>
        <v xml:space="preserve">Chaque lien est-il explicite (hors cas particuliers) ?</v>
      </c>
      <c r="F47" s="345" t="s">
        <v>7</v>
      </c>
      <c r="G47" s="345"/>
      <c r="H47" s="97"/>
      <c r="I47" s="97"/>
      <c r="J47" s="97"/>
      <c r="K47" s="97"/>
      <c r="L47" s="97"/>
      <c r="M47" s="308"/>
      <c r="N47" s="308"/>
      <c r="O47" s="308"/>
      <c r="P47" s="308"/>
      <c r="Q47" s="308"/>
      <c r="R47" s="308"/>
      <c r="S47" s="308"/>
      <c r="T47" s="308"/>
      <c r="U47" s="308"/>
    </row>
    <row r="48" ht="62.25" customHeight="1">
      <c r="A48" s="46"/>
      <c r="B48" s="358" t="str">
        <f>Résultats!B49</f>
        <v>6.2</v>
      </c>
      <c r="C48" s="260" t="str">
        <f>Résultats!C49</f>
        <v>A</v>
      </c>
      <c r="D48" s="260" t="str">
        <f>Résultats!E49</f>
        <v>x</v>
      </c>
      <c r="E48" s="341" t="str">
        <f>Résultats!F49</f>
        <v xml:space="preserve">Dans chaque page web, chaque lien a-t-il un intitulé ?</v>
      </c>
      <c r="F48" s="345" t="s">
        <v>10</v>
      </c>
      <c r="G48" s="345"/>
      <c r="H48" s="97"/>
      <c r="I48" s="97"/>
      <c r="J48" s="97"/>
      <c r="K48" s="97"/>
      <c r="L48" s="97"/>
      <c r="M48" s="308"/>
      <c r="N48" s="308"/>
      <c r="O48" s="308"/>
      <c r="P48" s="308"/>
      <c r="Q48" s="308"/>
      <c r="R48" s="308"/>
      <c r="S48" s="308"/>
      <c r="T48" s="308"/>
      <c r="U48" s="308"/>
    </row>
    <row r="49" ht="62.25" customHeight="1">
      <c r="A49" s="355" t="s">
        <v>452</v>
      </c>
      <c r="B49" s="358" t="str">
        <f>Résultats!B50</f>
        <v>7.1</v>
      </c>
      <c r="C49" s="260" t="str">
        <f>Résultats!C50</f>
        <v>A</v>
      </c>
      <c r="D49" s="260" t="str">
        <f>Résultats!E50</f>
        <v>x</v>
      </c>
      <c r="E49" s="341" t="str">
        <f>Résultats!F50</f>
        <v xml:space="preserve">Chaque script est-il, si nécessaire, compatible avec les technologies d’assistance ?</v>
      </c>
      <c r="F49" s="345" t="s">
        <v>10</v>
      </c>
      <c r="G49" s="345"/>
      <c r="H49" s="97"/>
      <c r="I49" s="97"/>
      <c r="J49" s="97"/>
      <c r="K49" s="97"/>
      <c r="L49" s="97"/>
      <c r="M49" s="308"/>
      <c r="N49" s="308"/>
      <c r="O49" s="308"/>
      <c r="P49" s="308"/>
      <c r="Q49" s="308"/>
      <c r="R49" s="308"/>
      <c r="S49" s="308"/>
      <c r="T49" s="308"/>
      <c r="U49" s="308"/>
    </row>
    <row r="50" ht="62.25" customHeight="1">
      <c r="A50" s="36"/>
      <c r="B50" s="358" t="str">
        <f>Résultats!B51</f>
        <v>7.2</v>
      </c>
      <c r="C50" s="260" t="str">
        <f>Résultats!C51</f>
        <v>A</v>
      </c>
      <c r="D50" s="260" t="str">
        <f>Résultats!E51</f>
        <v/>
      </c>
      <c r="E50" s="341" t="str">
        <f>Résultats!F51</f>
        <v xml:space="preserve">Pour chaque script ayant une alternative, cette alternative est-elle pertinente ?</v>
      </c>
      <c r="F50" s="345" t="s">
        <v>10</v>
      </c>
      <c r="G50" s="345"/>
      <c r="H50" s="97"/>
      <c r="I50" s="97"/>
      <c r="J50" s="97"/>
      <c r="K50" s="97"/>
      <c r="L50" s="97"/>
      <c r="M50" s="308"/>
      <c r="N50" s="308"/>
      <c r="O50" s="308"/>
      <c r="P50" s="308"/>
      <c r="Q50" s="308"/>
      <c r="R50" s="308"/>
      <c r="S50" s="308"/>
      <c r="T50" s="308"/>
      <c r="U50" s="308"/>
    </row>
    <row r="51" ht="62.25" customHeight="1">
      <c r="A51" s="36"/>
      <c r="B51" s="358" t="str">
        <f>Résultats!B52</f>
        <v>7.3</v>
      </c>
      <c r="C51" s="260" t="str">
        <f>Résultats!C52</f>
        <v>A</v>
      </c>
      <c r="D51" s="260" t="str">
        <f>Résultats!E52</f>
        <v>x</v>
      </c>
      <c r="E51" s="341" t="str">
        <f>Résultats!F52</f>
        <v xml:space="preserve">Chaque script est-il contrôlable par le clavier et par tout dispositif de pointage (hors cas particuliers) ?</v>
      </c>
      <c r="F51" s="345" t="s">
        <v>7</v>
      </c>
      <c r="G51" s="345"/>
      <c r="H51" s="97"/>
      <c r="I51" s="97"/>
      <c r="J51" s="97"/>
      <c r="K51" s="97"/>
      <c r="L51" s="97"/>
      <c r="M51" s="308"/>
      <c r="N51" s="308"/>
      <c r="O51" s="308"/>
      <c r="P51" s="308"/>
      <c r="Q51" s="308"/>
      <c r="R51" s="308"/>
      <c r="S51" s="308"/>
      <c r="T51" s="308"/>
      <c r="U51" s="308"/>
    </row>
    <row r="52" ht="62.25" customHeight="1">
      <c r="A52" s="36"/>
      <c r="B52" s="358" t="str">
        <f>Résultats!B53</f>
        <v>7.4</v>
      </c>
      <c r="C52" s="260" t="str">
        <f>Résultats!C53</f>
        <v>A</v>
      </c>
      <c r="D52" s="260" t="str">
        <f>Résultats!E53</f>
        <v/>
      </c>
      <c r="E52" s="341" t="str">
        <f>Résultats!F53</f>
        <v xml:space="preserve">Pour chaque script qui initie un changement de contexte, l’utilisateur est-il averti ou en a-t-il le contrôle ?</v>
      </c>
      <c r="F52" s="345" t="s">
        <v>7</v>
      </c>
      <c r="G52" s="345"/>
      <c r="H52" s="97"/>
      <c r="I52" s="97"/>
      <c r="J52" s="97"/>
      <c r="K52" s="97"/>
      <c r="L52" s="97"/>
      <c r="M52" s="308"/>
      <c r="N52" s="308"/>
      <c r="O52" s="308"/>
      <c r="P52" s="308"/>
      <c r="Q52" s="308"/>
      <c r="R52" s="308"/>
      <c r="S52" s="308"/>
      <c r="T52" s="308"/>
      <c r="U52" s="308"/>
    </row>
    <row r="53" ht="62.25" customHeight="1">
      <c r="A53" s="46"/>
      <c r="B53" s="358" t="str">
        <f>Résultats!B54</f>
        <v>7.5</v>
      </c>
      <c r="C53" s="260" t="str">
        <f>Résultats!C54</f>
        <v>AA</v>
      </c>
      <c r="D53" s="260" t="str">
        <f>Résultats!E54</f>
        <v/>
      </c>
      <c r="E53" s="341" t="str">
        <f>Résultats!F54</f>
        <v xml:space="preserve">Dans chaque page web, les messages de statut sont-ils correctement restitués par les technologies d’assistance ?</v>
      </c>
      <c r="F53" s="345" t="s">
        <v>10</v>
      </c>
      <c r="G53" s="345"/>
      <c r="H53" s="97"/>
      <c r="I53" s="97"/>
      <c r="J53" s="97"/>
      <c r="K53" s="97"/>
      <c r="L53" s="97"/>
      <c r="M53" s="308"/>
      <c r="N53" s="308"/>
      <c r="O53" s="308"/>
      <c r="P53" s="308"/>
      <c r="Q53" s="308"/>
      <c r="R53" s="308"/>
      <c r="S53" s="308"/>
      <c r="T53" s="308"/>
      <c r="U53" s="308"/>
    </row>
    <row r="54" ht="62.25" customHeight="1">
      <c r="A54" s="355" t="s">
        <v>453</v>
      </c>
      <c r="B54" s="358" t="str">
        <f>Résultats!B55</f>
        <v>8.1</v>
      </c>
      <c r="C54" s="260" t="str">
        <f>Résultats!C55</f>
        <v>A</v>
      </c>
      <c r="D54" s="260" t="str">
        <f>Résultats!E55</f>
        <v/>
      </c>
      <c r="E54" s="341" t="str">
        <f>Résultats!F55</f>
        <v xml:space="preserve">Chaque page web est-elle définie par un type de document ?</v>
      </c>
      <c r="F54" s="345" t="s">
        <v>7</v>
      </c>
      <c r="G54" s="345"/>
      <c r="H54" s="97"/>
      <c r="I54" s="97"/>
      <c r="J54" s="97"/>
      <c r="K54" s="97"/>
      <c r="L54" s="352" t="s">
        <v>500</v>
      </c>
      <c r="M54" s="308"/>
      <c r="N54" s="308"/>
      <c r="O54" s="308"/>
      <c r="P54" s="308"/>
      <c r="Q54" s="308"/>
      <c r="R54" s="308"/>
      <c r="S54" s="308"/>
      <c r="T54" s="308"/>
      <c r="U54" s="308"/>
    </row>
    <row r="55" ht="62.25" customHeight="1">
      <c r="A55" s="36"/>
      <c r="B55" s="358" t="str">
        <f>Résultats!B56</f>
        <v>8.2</v>
      </c>
      <c r="C55" s="260" t="str">
        <f>Résultats!C56</f>
        <v>A</v>
      </c>
      <c r="D55" s="260" t="str">
        <f>Résultats!E56</f>
        <v/>
      </c>
      <c r="E55" s="341" t="str">
        <f>Résultats!F56</f>
        <v xml:space="preserve">Pour chaque page web, le code source généré est-il valide selon le type de document spécifié ?</v>
      </c>
      <c r="F55" s="345" t="s">
        <v>10</v>
      </c>
      <c r="G55" s="345"/>
      <c r="H55" s="97"/>
      <c r="I55" s="97"/>
      <c r="J55" s="97"/>
      <c r="K55" s="97"/>
      <c r="L55" s="352" t="s">
        <v>500</v>
      </c>
      <c r="M55" s="308"/>
      <c r="N55" s="308"/>
      <c r="O55" s="308"/>
      <c r="P55" s="308"/>
      <c r="Q55" s="308"/>
      <c r="R55" s="308"/>
      <c r="S55" s="308"/>
      <c r="T55" s="308"/>
      <c r="U55" s="308"/>
    </row>
    <row r="56" ht="62.25" customHeight="1">
      <c r="A56" s="36"/>
      <c r="B56" s="358" t="str">
        <f>Résultats!B57</f>
        <v>8.3</v>
      </c>
      <c r="C56" s="260" t="str">
        <f>Résultats!C57</f>
        <v>A</v>
      </c>
      <c r="D56" s="260" t="str">
        <f>Résultats!E57</f>
        <v>x</v>
      </c>
      <c r="E56" s="341" t="str">
        <f>Résultats!F57</f>
        <v xml:space="preserve">Dans chaque page web, la langue par défaut est-elle présente ?</v>
      </c>
      <c r="F56" s="345" t="s">
        <v>7</v>
      </c>
      <c r="G56" s="345"/>
      <c r="H56" s="97"/>
      <c r="I56" s="97"/>
      <c r="J56" s="97"/>
      <c r="K56" s="97"/>
      <c r="L56" s="97"/>
      <c r="M56" s="308"/>
      <c r="N56" s="308"/>
      <c r="O56" s="308"/>
      <c r="P56" s="308"/>
      <c r="Q56" s="308"/>
      <c r="R56" s="308"/>
      <c r="S56" s="308"/>
      <c r="T56" s="308"/>
      <c r="U56" s="308"/>
    </row>
    <row r="57" ht="62.25" customHeight="1">
      <c r="A57" s="36"/>
      <c r="B57" s="358" t="str">
        <f>Résultats!B58</f>
        <v>8.4</v>
      </c>
      <c r="C57" s="260" t="str">
        <f>Résultats!C58</f>
        <v>A</v>
      </c>
      <c r="D57" s="260" t="str">
        <f>Résultats!E58</f>
        <v>x</v>
      </c>
      <c r="E57" s="341" t="str">
        <f>Résultats!F58</f>
        <v xml:space="preserve">Pour chaque page web ayant une langue par défaut, le code de langue est-il pertinent ?</v>
      </c>
      <c r="F57" s="345" t="s">
        <v>7</v>
      </c>
      <c r="G57" s="345"/>
      <c r="H57" s="97"/>
      <c r="I57" s="97"/>
      <c r="J57" s="97"/>
      <c r="K57" s="97"/>
      <c r="L57" s="97"/>
      <c r="M57" s="308"/>
      <c r="N57" s="308"/>
      <c r="O57" s="308"/>
      <c r="P57" s="308"/>
      <c r="Q57" s="308"/>
      <c r="R57" s="308"/>
      <c r="S57" s="308"/>
      <c r="T57" s="308"/>
      <c r="U57" s="308"/>
    </row>
    <row r="58" ht="62.25" customHeight="1">
      <c r="A58" s="36"/>
      <c r="B58" s="259" t="str">
        <f>Résultats!B59</f>
        <v>8.5</v>
      </c>
      <c r="C58" s="260" t="str">
        <f>Résultats!C59</f>
        <v>A</v>
      </c>
      <c r="D58" s="260" t="str">
        <f>Résultats!E59</f>
        <v>x</v>
      </c>
      <c r="E58" s="341" t="str">
        <f>Résultats!F59</f>
        <v xml:space="preserve">Chaque page web a-t-elle un titre de page ?</v>
      </c>
      <c r="F58" s="345" t="s">
        <v>7</v>
      </c>
      <c r="G58" s="345"/>
      <c r="H58" s="97"/>
      <c r="I58" s="97"/>
      <c r="J58" s="97"/>
      <c r="K58" s="97"/>
      <c r="L58" s="97"/>
      <c r="M58" s="308"/>
      <c r="N58" s="308"/>
      <c r="O58" s="308"/>
      <c r="P58" s="308"/>
      <c r="Q58" s="308"/>
      <c r="R58" s="308"/>
      <c r="S58" s="308"/>
      <c r="T58" s="308"/>
      <c r="U58" s="308"/>
    </row>
    <row r="59" ht="62.25" customHeight="1">
      <c r="A59" s="36"/>
      <c r="B59" s="259" t="str">
        <f>Résultats!B60</f>
        <v>8.6</v>
      </c>
      <c r="C59" s="260" t="str">
        <f>Résultats!C60</f>
        <v>A</v>
      </c>
      <c r="D59" s="260" t="str">
        <f>Résultats!E60</f>
        <v/>
      </c>
      <c r="E59" s="341" t="str">
        <f>Résultats!F60</f>
        <v xml:space="preserve">Pour chaque page web ayant un titre de page, ce titre est-il pertinent ?</v>
      </c>
      <c r="F59" s="345" t="s">
        <v>7</v>
      </c>
      <c r="G59" s="345"/>
      <c r="H59" s="97"/>
      <c r="I59" s="97"/>
      <c r="J59" s="97"/>
      <c r="K59" s="97"/>
      <c r="L59" s="97"/>
      <c r="M59" s="308"/>
      <c r="N59" s="308"/>
      <c r="O59" s="308"/>
      <c r="P59" s="308"/>
      <c r="Q59" s="308"/>
      <c r="R59" s="308"/>
      <c r="S59" s="308"/>
      <c r="T59" s="308"/>
      <c r="U59" s="308"/>
    </row>
    <row r="60" ht="62.25" customHeight="1">
      <c r="A60" s="36"/>
      <c r="B60" s="259" t="str">
        <f>Résultats!B61</f>
        <v>8.7</v>
      </c>
      <c r="C60" s="260" t="str">
        <f>Résultats!C61</f>
        <v>AA</v>
      </c>
      <c r="D60" s="260" t="str">
        <f>Résultats!E61</f>
        <v/>
      </c>
      <c r="E60" s="341" t="str">
        <f>Résultats!F61</f>
        <v xml:space="preserve">Dans chaque page web, chaque changement de langue est-il indiqué dans le code source (hors cas particuliers) ?</v>
      </c>
      <c r="F60" s="345" t="s">
        <v>10</v>
      </c>
      <c r="G60" s="345"/>
      <c r="H60" s="97"/>
      <c r="I60" s="97"/>
      <c r="J60" s="97"/>
      <c r="K60" s="97"/>
      <c r="L60" s="97"/>
      <c r="M60" s="308"/>
      <c r="N60" s="308"/>
      <c r="O60" s="308"/>
      <c r="P60" s="308"/>
      <c r="Q60" s="308"/>
      <c r="R60" s="308"/>
      <c r="S60" s="308"/>
      <c r="T60" s="308"/>
      <c r="U60" s="308"/>
    </row>
    <row r="61" ht="62.25" customHeight="1">
      <c r="A61" s="36"/>
      <c r="B61" s="259" t="str">
        <f>Résultats!B62</f>
        <v>8.8</v>
      </c>
      <c r="C61" s="260" t="str">
        <f>Résultats!C62</f>
        <v>AA</v>
      </c>
      <c r="D61" s="260" t="str">
        <f>Résultats!E62</f>
        <v/>
      </c>
      <c r="E61" s="341" t="str">
        <f>Résultats!F62</f>
        <v xml:space="preserve">Dans chaque page web, le code de langue de chaque changement de langue est-il valide et pertinent ?</v>
      </c>
      <c r="F61" s="345" t="s">
        <v>10</v>
      </c>
      <c r="G61" s="345"/>
      <c r="H61" s="97"/>
      <c r="I61" s="97"/>
      <c r="J61" s="97"/>
      <c r="K61" s="97"/>
      <c r="L61" s="97"/>
      <c r="M61" s="308"/>
      <c r="N61" s="308"/>
      <c r="O61" s="308"/>
      <c r="P61" s="308"/>
      <c r="Q61" s="308"/>
      <c r="R61" s="308"/>
      <c r="S61" s="308"/>
      <c r="T61" s="308"/>
      <c r="U61" s="308"/>
    </row>
    <row r="62" ht="62.25" customHeight="1">
      <c r="A62" s="36"/>
      <c r="B62" s="259" t="str">
        <f>Résultats!B63</f>
        <v>8.9</v>
      </c>
      <c r="C62" s="260" t="str">
        <f>Résultats!C63</f>
        <v>A</v>
      </c>
      <c r="D62" s="260" t="str">
        <f>Résultats!E63</f>
        <v/>
      </c>
      <c r="E62" s="341" t="str">
        <f>Résultats!F63</f>
        <v xml:space="preserve">Dans chaque page web, les balises ne doivent pas être utilisées uniquement à des fins de présentation. Cette règle est-elle respectée ?</v>
      </c>
      <c r="F62" s="345" t="s">
        <v>7</v>
      </c>
      <c r="G62" s="345"/>
      <c r="H62" s="97"/>
      <c r="I62" s="97"/>
      <c r="J62" s="97"/>
      <c r="K62" s="97"/>
      <c r="L62" s="97"/>
      <c r="M62" s="308"/>
      <c r="N62" s="308"/>
      <c r="O62" s="308"/>
      <c r="P62" s="308"/>
      <c r="Q62" s="308"/>
      <c r="R62" s="308"/>
      <c r="S62" s="308"/>
      <c r="T62" s="308"/>
      <c r="U62" s="308"/>
    </row>
    <row r="63" ht="62.25" customHeight="1">
      <c r="A63" s="46"/>
      <c r="B63" s="358" t="str">
        <f>Résultats!B64</f>
        <v>8.10</v>
      </c>
      <c r="C63" s="260" t="str">
        <f>Résultats!C64</f>
        <v>A</v>
      </c>
      <c r="D63" s="260" t="str">
        <f>Résultats!E64</f>
        <v/>
      </c>
      <c r="E63" s="341" t="str">
        <f>Résultats!F64</f>
        <v xml:space="preserve">Dans chaque page web, les changements du sens de lecture sont-ils signalés ?</v>
      </c>
      <c r="F63" s="345" t="s">
        <v>10</v>
      </c>
      <c r="G63" s="345"/>
      <c r="H63" s="97"/>
      <c r="I63" s="97"/>
      <c r="J63" s="97"/>
      <c r="K63" s="97"/>
      <c r="L63" s="97"/>
      <c r="M63" s="308"/>
      <c r="N63" s="308"/>
      <c r="O63" s="308"/>
      <c r="P63" s="308"/>
      <c r="Q63" s="308"/>
      <c r="R63" s="308"/>
      <c r="S63" s="308"/>
      <c r="T63" s="308"/>
      <c r="U63" s="308"/>
    </row>
    <row r="64" ht="62.25" customHeight="1">
      <c r="A64" s="355" t="s">
        <v>454</v>
      </c>
      <c r="B64" s="358" t="str">
        <f>Résultats!B65</f>
        <v>9.1</v>
      </c>
      <c r="C64" s="260" t="str">
        <f>Résultats!C65</f>
        <v>A</v>
      </c>
      <c r="D64" s="260" t="str">
        <f>Résultats!E65</f>
        <v>x</v>
      </c>
      <c r="E64" s="341" t="str">
        <f>Résultats!F65</f>
        <v xml:space="preserve">Dans chaque page web, l’information est-elle structurée par l’utilisation appropriée de titres ?</v>
      </c>
      <c r="F64" s="345" t="s">
        <v>7</v>
      </c>
      <c r="G64" s="345"/>
      <c r="H64" s="97"/>
      <c r="I64" s="97"/>
      <c r="J64" s="97"/>
      <c r="K64" s="97"/>
      <c r="L64" s="97"/>
      <c r="M64" s="308"/>
      <c r="N64" s="308"/>
      <c r="O64" s="308"/>
      <c r="P64" s="308"/>
      <c r="Q64" s="308"/>
      <c r="R64" s="308"/>
      <c r="S64" s="308"/>
      <c r="T64" s="308"/>
      <c r="U64" s="308"/>
    </row>
    <row r="65" ht="62.25" customHeight="1">
      <c r="A65" s="36"/>
      <c r="B65" s="358" t="str">
        <f>Résultats!B66</f>
        <v>9.2</v>
      </c>
      <c r="C65" s="260" t="str">
        <f>Résultats!C66</f>
        <v>A</v>
      </c>
      <c r="D65" s="260" t="str">
        <f>Résultats!E66</f>
        <v/>
      </c>
      <c r="E65" s="341" t="str">
        <f>Résultats!F66</f>
        <v xml:space="preserve">Dans chaque page web, la structure du document est-elle cohérente (hors cas particuliers) ?</v>
      </c>
      <c r="F65" s="345" t="s">
        <v>7</v>
      </c>
      <c r="G65" s="345"/>
      <c r="H65" s="97"/>
      <c r="I65" s="97"/>
      <c r="J65" s="97"/>
      <c r="K65" s="97"/>
      <c r="L65" s="97"/>
      <c r="M65" s="308"/>
      <c r="N65" s="308"/>
      <c r="O65" s="308"/>
      <c r="P65" s="308"/>
      <c r="Q65" s="308"/>
      <c r="R65" s="308"/>
      <c r="S65" s="308"/>
      <c r="T65" s="308"/>
      <c r="U65" s="308"/>
    </row>
    <row r="66" ht="62.25" customHeight="1">
      <c r="A66" s="36"/>
      <c r="B66" s="358" t="str">
        <f>Résultats!B67</f>
        <v>9.3</v>
      </c>
      <c r="C66" s="260" t="str">
        <f>Résultats!C67</f>
        <v>A</v>
      </c>
      <c r="D66" s="260" t="str">
        <f>Résultats!E67</f>
        <v/>
      </c>
      <c r="E66" s="341" t="str">
        <f>Résultats!F67</f>
        <v xml:space="preserve">Dans chaque page web, chaque liste est-elle correctement structurée ?</v>
      </c>
      <c r="F66" s="345" t="s">
        <v>7</v>
      </c>
      <c r="G66" s="345"/>
      <c r="H66" s="97"/>
      <c r="I66" s="97"/>
      <c r="J66" s="97"/>
      <c r="K66" s="97"/>
      <c r="L66" s="97"/>
      <c r="M66" s="308"/>
      <c r="N66" s="308"/>
      <c r="O66" s="308"/>
      <c r="P66" s="308"/>
      <c r="Q66" s="308"/>
      <c r="R66" s="308"/>
      <c r="S66" s="308"/>
      <c r="T66" s="308"/>
      <c r="U66" s="308"/>
    </row>
    <row r="67" ht="62.25" customHeight="1">
      <c r="A67" s="46"/>
      <c r="B67" s="358" t="str">
        <f>Résultats!B68</f>
        <v>9.4</v>
      </c>
      <c r="C67" s="260" t="str">
        <f>Résultats!C68</f>
        <v>A</v>
      </c>
      <c r="D67" s="260" t="str">
        <f>Résultats!E68</f>
        <v/>
      </c>
      <c r="E67" s="341" t="str">
        <f>Résultats!F68</f>
        <v xml:space="preserve">Dans chaque page web, chaque citation est-elle correctement indiquée ?</v>
      </c>
      <c r="F67" s="345" t="s">
        <v>10</v>
      </c>
      <c r="G67" s="345"/>
      <c r="H67" s="97"/>
      <c r="I67" s="97"/>
      <c r="J67" s="97"/>
      <c r="K67" s="97"/>
      <c r="L67" s="97"/>
      <c r="M67" s="308"/>
      <c r="N67" s="308"/>
      <c r="O67" s="308"/>
      <c r="P67" s="308"/>
      <c r="Q67" s="308"/>
      <c r="R67" s="308"/>
      <c r="S67" s="308"/>
      <c r="T67" s="308"/>
      <c r="U67" s="308"/>
    </row>
    <row r="68" ht="62.25" customHeight="1">
      <c r="A68" s="355" t="s">
        <v>455</v>
      </c>
      <c r="B68" s="358" t="str">
        <f>Résultats!B69</f>
        <v>10.1</v>
      </c>
      <c r="C68" s="260" t="str">
        <f>Résultats!C69</f>
        <v>A</v>
      </c>
      <c r="D68" s="260" t="str">
        <f>Résultats!E69</f>
        <v/>
      </c>
      <c r="E68" s="341" t="str">
        <f>Résultats!F69</f>
        <v xml:space="preserve">Dans le site web, des feuilles de styles sont-elles utilisées pour contrôler la présentation de l’information ?</v>
      </c>
      <c r="F68" s="345" t="s">
        <v>7</v>
      </c>
      <c r="G68" s="345"/>
      <c r="H68" s="97"/>
      <c r="I68" s="97"/>
      <c r="J68" s="97"/>
      <c r="K68" s="97"/>
      <c r="L68" s="97"/>
      <c r="M68" s="308"/>
      <c r="N68" s="308"/>
      <c r="O68" s="308"/>
      <c r="P68" s="308"/>
      <c r="Q68" s="308"/>
      <c r="R68" s="308"/>
      <c r="S68" s="308"/>
      <c r="T68" s="308"/>
      <c r="U68" s="308"/>
    </row>
    <row r="69" ht="62.25" customHeight="1">
      <c r="A69" s="36"/>
      <c r="B69" s="358" t="str">
        <f>Résultats!B70</f>
        <v>10.2</v>
      </c>
      <c r="C69" s="260" t="str">
        <f>Résultats!C70</f>
        <v>A</v>
      </c>
      <c r="D69" s="260" t="str">
        <f>Résultats!E70</f>
        <v/>
      </c>
      <c r="E69" s="341" t="str">
        <f>Résultats!F70</f>
        <v xml:space="preserve">Dans chaque page web, le contenu visible porteur d’information reste-t-il présent lorsque les feuilles de styles sont désactivées ?</v>
      </c>
      <c r="F69" s="345" t="s">
        <v>7</v>
      </c>
      <c r="G69" s="345"/>
      <c r="H69" s="97"/>
      <c r="I69" s="97"/>
      <c r="J69" s="97"/>
      <c r="K69" s="97"/>
      <c r="L69" s="97"/>
      <c r="M69" s="308"/>
      <c r="N69" s="308"/>
      <c r="O69" s="308"/>
      <c r="P69" s="308"/>
      <c r="Q69" s="308"/>
      <c r="R69" s="308"/>
      <c r="S69" s="308"/>
      <c r="T69" s="308"/>
      <c r="U69" s="308"/>
    </row>
    <row r="70" ht="62.25" customHeight="1">
      <c r="A70" s="36"/>
      <c r="B70" s="358" t="str">
        <f>Résultats!B71</f>
        <v>10.3</v>
      </c>
      <c r="C70" s="260" t="str">
        <f>Résultats!C71</f>
        <v>A</v>
      </c>
      <c r="D70" s="260" t="str">
        <f>Résultats!E71</f>
        <v>x</v>
      </c>
      <c r="E70" s="341" t="str">
        <f>Résultats!F71</f>
        <v xml:space="preserve">Dans chaque page web, l’information reste-t-elle compréhensible lorsque les feuilles de styles sont désactivées ?</v>
      </c>
      <c r="F70" s="345" t="s">
        <v>7</v>
      </c>
      <c r="G70" s="345"/>
      <c r="H70" s="97"/>
      <c r="I70" s="97"/>
      <c r="J70" s="97"/>
      <c r="K70" s="97"/>
      <c r="L70" s="97"/>
      <c r="M70" s="308"/>
      <c r="N70" s="308"/>
      <c r="O70" s="308"/>
      <c r="P70" s="308"/>
      <c r="Q70" s="308"/>
      <c r="R70" s="308"/>
      <c r="S70" s="308"/>
      <c r="T70" s="308"/>
      <c r="U70" s="308"/>
    </row>
    <row r="71" ht="62.25" customHeight="1">
      <c r="A71" s="36"/>
      <c r="B71" s="358" t="str">
        <f>Résultats!B72</f>
        <v>10.4</v>
      </c>
      <c r="C71" s="260" t="str">
        <f>Résultats!C72</f>
        <v>AA</v>
      </c>
      <c r="D71" s="260" t="str">
        <f>Résultats!E72</f>
        <v/>
      </c>
      <c r="E71" s="341" t="str">
        <f>Résultats!F72</f>
        <v xml:space="preserve">Dans chaque page web, le texte reste-t-il lisible lorsque la taille des caractères est augmentée jusqu’à 200%, au moins (hors cas particuliers) ?</v>
      </c>
      <c r="F71" s="345" t="s">
        <v>7</v>
      </c>
      <c r="G71" s="345"/>
      <c r="H71" s="97"/>
      <c r="I71" s="97"/>
      <c r="J71" s="97"/>
      <c r="K71" s="97"/>
      <c r="L71" s="97"/>
      <c r="M71" s="308"/>
      <c r="N71" s="308"/>
      <c r="O71" s="308"/>
      <c r="P71" s="308"/>
      <c r="Q71" s="308"/>
      <c r="R71" s="308"/>
      <c r="S71" s="308"/>
      <c r="T71" s="308"/>
      <c r="U71" s="308"/>
    </row>
    <row r="72" ht="62.25" customHeight="1">
      <c r="A72" s="36"/>
      <c r="B72" s="358" t="str">
        <f>Résultats!B73</f>
        <v>10.5</v>
      </c>
      <c r="C72" s="260" t="str">
        <f>Résultats!C73</f>
        <v>AA</v>
      </c>
      <c r="D72" s="260" t="str">
        <f>Résultats!E73</f>
        <v/>
      </c>
      <c r="E72" s="341" t="str">
        <f>Résultats!F73</f>
        <v xml:space="preserve">Dans chaque page web, les déclarations CSS de couleurs de fond d’élément et de police sont-elles correctement utilisées ?</v>
      </c>
      <c r="F72" s="345" t="s">
        <v>7</v>
      </c>
      <c r="G72" s="345"/>
      <c r="H72" s="97"/>
      <c r="I72" s="97"/>
      <c r="J72" s="97"/>
      <c r="K72" s="97"/>
      <c r="L72" s="97"/>
      <c r="M72" s="308"/>
      <c r="N72" s="308"/>
      <c r="O72" s="308"/>
      <c r="P72" s="308"/>
      <c r="Q72" s="308"/>
      <c r="R72" s="308"/>
      <c r="S72" s="308"/>
      <c r="T72" s="308"/>
      <c r="U72" s="308"/>
    </row>
    <row r="73" ht="62.25" customHeight="1">
      <c r="A73" s="36"/>
      <c r="B73" s="358" t="str">
        <f>Résultats!B74</f>
        <v>10.6</v>
      </c>
      <c r="C73" s="260" t="str">
        <f>Résultats!C74</f>
        <v>A</v>
      </c>
      <c r="D73" s="260" t="str">
        <f>Résultats!E74</f>
        <v>x</v>
      </c>
      <c r="E73" s="341" t="str">
        <f>Résultats!F74</f>
        <v xml:space="preserve">Dans chaque page web, chaque lien dont la nature n’est pas évidente est-il visible par rapport au texte environnant ?</v>
      </c>
      <c r="F73" s="345" t="s">
        <v>10</v>
      </c>
      <c r="G73" s="345"/>
      <c r="H73" s="97"/>
      <c r="I73" s="97"/>
      <c r="J73" s="97"/>
      <c r="K73" s="97"/>
      <c r="L73" s="97"/>
      <c r="M73" s="308"/>
      <c r="N73" s="308"/>
      <c r="O73" s="308"/>
      <c r="P73" s="308"/>
      <c r="Q73" s="308"/>
      <c r="R73" s="308"/>
      <c r="S73" s="308"/>
      <c r="T73" s="308"/>
      <c r="U73" s="308"/>
    </row>
    <row r="74" ht="62.25" customHeight="1">
      <c r="A74" s="36"/>
      <c r="B74" s="358" t="str">
        <f>Résultats!B75</f>
        <v>10.7</v>
      </c>
      <c r="C74" s="260" t="str">
        <f>Résultats!C75</f>
        <v>A</v>
      </c>
      <c r="D74" s="260" t="str">
        <f>Résultats!E75</f>
        <v>x</v>
      </c>
      <c r="E74" s="341" t="str">
        <f>Résultats!F75</f>
        <v xml:space="preserve">Dans chaque page web, pour chaque élément recevant le focus, la prise de focus est-elle visible ?</v>
      </c>
      <c r="F74" s="345" t="s">
        <v>7</v>
      </c>
      <c r="G74" s="345"/>
      <c r="H74" s="97"/>
      <c r="I74" s="97"/>
      <c r="J74" s="97"/>
      <c r="K74" s="97"/>
      <c r="L74" s="97"/>
      <c r="M74" s="308"/>
      <c r="N74" s="308"/>
      <c r="O74" s="308"/>
      <c r="P74" s="308"/>
      <c r="Q74" s="308"/>
      <c r="R74" s="308"/>
      <c r="S74" s="308"/>
      <c r="T74" s="308"/>
      <c r="U74" s="308"/>
    </row>
    <row r="75" ht="62.25" customHeight="1">
      <c r="A75" s="36"/>
      <c r="B75" s="358" t="str">
        <f>Résultats!B76</f>
        <v>10.8</v>
      </c>
      <c r="C75" s="260" t="str">
        <f>Résultats!C76</f>
        <v>A</v>
      </c>
      <c r="D75" s="260" t="str">
        <f>Résultats!E76</f>
        <v/>
      </c>
      <c r="E75" s="341" t="str">
        <f>Résultats!F76</f>
        <v xml:space="preserve">Pour chaque page web, les contenus cachés ont-ils vocation à être ignorés par les technologies d’assistance ?</v>
      </c>
      <c r="F75" s="345" t="s">
        <v>7</v>
      </c>
      <c r="G75" s="345"/>
      <c r="H75" s="97"/>
      <c r="I75" s="97"/>
      <c r="J75" s="97"/>
      <c r="K75" s="97"/>
      <c r="L75" s="97"/>
      <c r="M75" s="308"/>
      <c r="N75" s="308"/>
      <c r="O75" s="308"/>
      <c r="P75" s="308"/>
      <c r="Q75" s="308"/>
      <c r="R75" s="308"/>
      <c r="S75" s="308"/>
      <c r="T75" s="308"/>
      <c r="U75" s="308"/>
    </row>
    <row r="76" ht="62.25" customHeight="1">
      <c r="A76" s="36"/>
      <c r="B76" s="358" t="str">
        <f>Résultats!B77</f>
        <v>10.9</v>
      </c>
      <c r="C76" s="260" t="str">
        <f>Résultats!C77</f>
        <v>A</v>
      </c>
      <c r="D76" s="260" t="str">
        <f>Résultats!E77</f>
        <v/>
      </c>
      <c r="E76" s="341" t="str">
        <f>Résultats!F77</f>
        <v xml:space="preserve">Dans chaque page web, l’information ne doit pas être donnée uniquement par la forme, taille ou position. Cette règle est-elle respectée ?</v>
      </c>
      <c r="F76" s="345" t="s">
        <v>7</v>
      </c>
      <c r="G76" s="345"/>
      <c r="H76" s="97"/>
      <c r="I76" s="97"/>
      <c r="J76" s="97"/>
      <c r="K76" s="97"/>
      <c r="L76" s="97"/>
      <c r="M76" s="308"/>
      <c r="N76" s="308"/>
      <c r="O76" s="308"/>
      <c r="P76" s="308"/>
      <c r="Q76" s="308"/>
      <c r="R76" s="308"/>
      <c r="S76" s="308"/>
      <c r="T76" s="308"/>
      <c r="U76" s="308"/>
    </row>
    <row r="77" ht="62.25" customHeight="1">
      <c r="A77" s="36"/>
      <c r="B77" s="358" t="str">
        <f>Résultats!B78</f>
        <v>10.10</v>
      </c>
      <c r="C77" s="260" t="str">
        <f>Résultats!C78</f>
        <v>A</v>
      </c>
      <c r="D77" s="260" t="str">
        <f>Résultats!E78</f>
        <v/>
      </c>
      <c r="E77" s="341" t="str">
        <f>Résultats!F78</f>
        <v xml:space="preserve">Dans chaque page web, l’information ne doit pas être donnée par la forme, taille ou position uniquement. Cette règle est-elle implémentée de façon pertinente ?</v>
      </c>
      <c r="F77" s="345" t="s">
        <v>7</v>
      </c>
      <c r="G77" s="345"/>
      <c r="H77" s="97"/>
      <c r="I77" s="97"/>
      <c r="J77" s="97"/>
      <c r="K77" s="97"/>
      <c r="L77" s="97"/>
      <c r="M77" s="308"/>
      <c r="N77" s="308"/>
      <c r="O77" s="308"/>
      <c r="P77" s="308"/>
      <c r="Q77" s="308"/>
      <c r="R77" s="308"/>
      <c r="S77" s="308"/>
      <c r="T77" s="308"/>
      <c r="U77" s="308"/>
    </row>
    <row r="78" ht="62.25" customHeight="1">
      <c r="A78" s="36"/>
      <c r="B78" s="358" t="str">
        <f>Résultats!B79</f>
        <v>10.11</v>
      </c>
      <c r="C78" s="260" t="str">
        <f>Résultats!C79</f>
        <v>AA</v>
      </c>
      <c r="D78" s="260" t="str">
        <f>Résultats!E79</f>
        <v/>
      </c>
      <c r="E78" s="341" t="str">
        <f>Résultats!F79</f>
        <v xml:space="preserve">Pour chaque page web, les contenus peuvent-ils être présentés sans perte d’information ou de fonctionnalité et sans avoir recours soit à un défilement vertical pour une fenêtre ayant une hauteur de 256 px, soit à un défilement horizontal pour une fenêtre ayant une largeur de 320 px (hors cas particuliers) ?</v>
      </c>
      <c r="F78" s="345" t="s">
        <v>7</v>
      </c>
      <c r="G78" s="345"/>
      <c r="H78" s="97"/>
      <c r="I78" s="97"/>
      <c r="J78" s="97"/>
      <c r="K78" s="97"/>
      <c r="L78" s="97"/>
      <c r="M78" s="308"/>
      <c r="N78" s="308"/>
      <c r="O78" s="308"/>
      <c r="P78" s="308"/>
      <c r="Q78" s="308"/>
      <c r="R78" s="308"/>
      <c r="S78" s="308"/>
      <c r="T78" s="308"/>
      <c r="U78" s="308"/>
    </row>
    <row r="79" ht="62.25" customHeight="1">
      <c r="A79" s="36"/>
      <c r="B79" s="358" t="str">
        <f>Résultats!B80</f>
        <v>10.12</v>
      </c>
      <c r="C79" s="260" t="str">
        <f>Résultats!C80</f>
        <v>AA</v>
      </c>
      <c r="D79" s="260" t="str">
        <f>Résultats!E80</f>
        <v/>
      </c>
      <c r="E79" s="341" t="str">
        <f>Résultats!F80</f>
        <v xml:space="preserve">Dans chaque page web, les propriétés d’espacement du texte peuvent-elles être redéfinies par l’utilisateur sans perte de contenu ou de fonctionnalité (hors cas particuliers) ?</v>
      </c>
      <c r="F79" s="345" t="s">
        <v>7</v>
      </c>
      <c r="G79" s="345"/>
      <c r="H79" s="97"/>
      <c r="I79" s="97"/>
      <c r="J79" s="97"/>
      <c r="K79" s="97"/>
      <c r="L79" s="97"/>
      <c r="M79" s="308"/>
      <c r="N79" s="308"/>
      <c r="O79" s="308"/>
      <c r="P79" s="308"/>
      <c r="Q79" s="308"/>
      <c r="R79" s="308"/>
      <c r="S79" s="308"/>
      <c r="T79" s="308"/>
      <c r="U79" s="308"/>
    </row>
    <row r="80" ht="62.25" customHeight="1">
      <c r="A80" s="36"/>
      <c r="B80" s="358" t="str">
        <f>Résultats!B81</f>
        <v>10.13</v>
      </c>
      <c r="C80" s="260" t="str">
        <f>Résultats!C81</f>
        <v>AA</v>
      </c>
      <c r="D80" s="260" t="str">
        <f>Résultats!E81</f>
        <v/>
      </c>
      <c r="E80" s="341" t="str">
        <f>Résultats!F81</f>
        <v xml:space="preserve">Dans chaque page web, les contenus additionnels apparaissant à la prise de focus ou au survol d’un composant d’interface sont-ils contrôlables par l’utilisateur (hors cas particuliers) ?</v>
      </c>
      <c r="F80" s="345" t="s">
        <v>7</v>
      </c>
      <c r="G80" s="345"/>
      <c r="H80" s="97"/>
      <c r="I80" s="97"/>
      <c r="J80" s="97"/>
      <c r="K80" s="97"/>
      <c r="L80" s="97"/>
      <c r="M80" s="308"/>
      <c r="N80" s="308"/>
      <c r="O80" s="308"/>
      <c r="P80" s="308"/>
      <c r="Q80" s="308"/>
      <c r="R80" s="308"/>
      <c r="S80" s="308"/>
      <c r="T80" s="308"/>
      <c r="U80" s="308"/>
    </row>
    <row r="81" ht="62.25" customHeight="1">
      <c r="A81" s="46"/>
      <c r="B81" s="358" t="str">
        <f>Résultats!B82</f>
        <v>10.14</v>
      </c>
      <c r="C81" s="260" t="str">
        <f>Résultats!C82</f>
        <v>A</v>
      </c>
      <c r="D81" s="260" t="str">
        <f>Résultats!E82</f>
        <v/>
      </c>
      <c r="E81" s="341" t="str">
        <f>Résultats!F82</f>
        <v xml:space="preserve">Dans chaque page web, les contenus additionnels apparaissant via les styles CSS uniquement peuvent-ils être rendus visibles au clavier et par tout dispositif de pointage ?</v>
      </c>
      <c r="F81" s="345" t="s">
        <v>7</v>
      </c>
      <c r="G81" s="345"/>
      <c r="H81" s="97"/>
      <c r="I81" s="97"/>
      <c r="J81" s="97"/>
      <c r="K81" s="97"/>
      <c r="L81" s="97"/>
      <c r="M81" s="308"/>
      <c r="N81" s="308"/>
      <c r="O81" s="308"/>
      <c r="P81" s="308"/>
      <c r="Q81" s="308"/>
      <c r="R81" s="308"/>
      <c r="S81" s="308"/>
      <c r="T81" s="308"/>
      <c r="U81" s="308"/>
    </row>
    <row r="82" ht="62.25" customHeight="1">
      <c r="A82" s="355" t="s">
        <v>456</v>
      </c>
      <c r="B82" s="358" t="str">
        <f>Résultats!B83</f>
        <v>11.1</v>
      </c>
      <c r="C82" s="260" t="str">
        <f>Résultats!C83</f>
        <v>A</v>
      </c>
      <c r="D82" s="260" t="str">
        <f>Résultats!E83</f>
        <v>x</v>
      </c>
      <c r="E82" s="341" t="str">
        <f>Résultats!F83</f>
        <v xml:space="preserve">Chaque champ de formulaire a-t-il une étiquette ?</v>
      </c>
      <c r="F82" s="345" t="s">
        <v>10</v>
      </c>
      <c r="G82" s="345"/>
      <c r="H82" s="97"/>
      <c r="I82" s="97"/>
      <c r="J82" s="97"/>
      <c r="K82" s="97"/>
      <c r="L82" s="97"/>
      <c r="M82" s="308"/>
      <c r="N82" s="308"/>
      <c r="O82" s="308"/>
      <c r="P82" s="308"/>
      <c r="Q82" s="308"/>
      <c r="R82" s="308"/>
      <c r="S82" s="308"/>
      <c r="T82" s="308"/>
      <c r="U82" s="308"/>
    </row>
    <row r="83" ht="62.25" customHeight="1">
      <c r="A83" s="36"/>
      <c r="B83" s="358" t="str">
        <f>Résultats!B84</f>
        <v>11.2</v>
      </c>
      <c r="C83" s="260" t="str">
        <f>Résultats!C84</f>
        <v>A</v>
      </c>
      <c r="D83" s="260" t="str">
        <f>Résultats!E84</f>
        <v>x</v>
      </c>
      <c r="E83" s="341" t="str">
        <f>Résultats!F84</f>
        <v xml:space="preserve">Chaque étiquette associée à un champ de formulaire est-elle pertinente (hors cas particuliers) ?</v>
      </c>
      <c r="F83" s="345" t="s">
        <v>10</v>
      </c>
      <c r="G83" s="345"/>
      <c r="H83" s="97"/>
      <c r="I83" s="97"/>
      <c r="J83" s="97"/>
      <c r="K83" s="97"/>
      <c r="L83" s="97"/>
      <c r="M83" s="308"/>
      <c r="N83" s="308"/>
      <c r="O83" s="308"/>
      <c r="P83" s="308"/>
      <c r="Q83" s="308"/>
      <c r="R83" s="308"/>
      <c r="S83" s="308"/>
      <c r="T83" s="308"/>
      <c r="U83" s="308"/>
    </row>
    <row r="84" ht="62.25" customHeight="1">
      <c r="A84" s="36"/>
      <c r="B84" s="259" t="str">
        <f>Résultats!B85</f>
        <v>11.3</v>
      </c>
      <c r="C84" s="260" t="str">
        <f>Résultats!C85</f>
        <v>AA</v>
      </c>
      <c r="D84" s="260" t="str">
        <f>Résultats!E85</f>
        <v/>
      </c>
      <c r="E84" s="341" t="str">
        <f>Résultats!F85</f>
        <v xml:space="preserve">Dans chaque formulaire, chaque étiquette associée à un champ de formulaire ayant la même fonction et répétée plusieurs fois dans une même page ou dans un ensemble de pages est-elle cohérente ?</v>
      </c>
      <c r="F84" s="345" t="s">
        <v>10</v>
      </c>
      <c r="G84" s="345"/>
      <c r="H84" s="97"/>
      <c r="I84" s="97"/>
      <c r="J84" s="97"/>
      <c r="K84" s="97"/>
      <c r="L84" s="97"/>
      <c r="M84" s="308"/>
      <c r="N84" s="308"/>
      <c r="O84" s="308"/>
      <c r="P84" s="308"/>
      <c r="Q84" s="308"/>
      <c r="R84" s="308"/>
      <c r="S84" s="308"/>
      <c r="T84" s="308"/>
      <c r="U84" s="308"/>
    </row>
    <row r="85" ht="62.25" customHeight="1">
      <c r="A85" s="36"/>
      <c r="B85" s="259" t="str">
        <f>Résultats!B86</f>
        <v>11.4</v>
      </c>
      <c r="C85" s="260" t="str">
        <f>Résultats!C86</f>
        <v>AA</v>
      </c>
      <c r="D85" s="260" t="str">
        <f>Résultats!E86</f>
        <v/>
      </c>
      <c r="E85" s="341" t="str">
        <f>Résultats!F86</f>
        <v xml:space="preserve">Dans chaque formulaire, chaque étiquette de champ et son champ associé sont-ils accolés (hors cas particuliers) ?</v>
      </c>
      <c r="F85" s="345" t="s">
        <v>10</v>
      </c>
      <c r="G85" s="345"/>
      <c r="H85" s="97"/>
      <c r="I85" s="97"/>
      <c r="J85" s="97"/>
      <c r="K85" s="97"/>
      <c r="L85" s="97"/>
      <c r="M85" s="308"/>
      <c r="N85" s="308"/>
      <c r="O85" s="308"/>
      <c r="P85" s="308"/>
      <c r="Q85" s="308"/>
      <c r="R85" s="308"/>
      <c r="S85" s="308"/>
      <c r="T85" s="308"/>
      <c r="U85" s="308"/>
    </row>
    <row r="86" ht="62.25" customHeight="1">
      <c r="A86" s="36"/>
      <c r="B86" s="259" t="str">
        <f>Résultats!B87</f>
        <v>11.5</v>
      </c>
      <c r="C86" s="260" t="str">
        <f>Résultats!C87</f>
        <v>A</v>
      </c>
      <c r="D86" s="260" t="str">
        <f>Résultats!E87</f>
        <v>x</v>
      </c>
      <c r="E86" s="341" t="str">
        <f>Résultats!F87</f>
        <v xml:space="preserve">Dans chaque formulaire, les champs de même nature sont-ils regroupés, si nécessaire ?</v>
      </c>
      <c r="F86" s="345" t="s">
        <v>10</v>
      </c>
      <c r="G86" s="345"/>
      <c r="H86" s="97"/>
      <c r="I86" s="97"/>
      <c r="J86" s="97"/>
      <c r="K86" s="97"/>
      <c r="L86" s="97"/>
      <c r="M86" s="308"/>
      <c r="N86" s="308"/>
      <c r="O86" s="308"/>
      <c r="P86" s="308"/>
      <c r="Q86" s="308"/>
      <c r="R86" s="308"/>
      <c r="S86" s="308"/>
      <c r="T86" s="308"/>
      <c r="U86" s="308"/>
    </row>
    <row r="87" ht="62.25" customHeight="1">
      <c r="A87" s="36"/>
      <c r="B87" s="259" t="str">
        <f>Résultats!B88</f>
        <v>11.6</v>
      </c>
      <c r="C87" s="260" t="str">
        <f>Résultats!C88</f>
        <v>A</v>
      </c>
      <c r="D87" s="260" t="str">
        <f>Résultats!E88</f>
        <v>x</v>
      </c>
      <c r="E87" s="341" t="str">
        <f>Résultats!F88</f>
        <v xml:space="preserve">Dans chaque formulaire, chaque regroupement de champs de même nature a-t-il une légende ?</v>
      </c>
      <c r="F87" s="345" t="s">
        <v>10</v>
      </c>
      <c r="G87" s="345"/>
      <c r="H87" s="97"/>
      <c r="I87" s="97"/>
      <c r="J87" s="97"/>
      <c r="K87" s="97"/>
      <c r="L87" s="97"/>
      <c r="M87" s="308"/>
      <c r="N87" s="308"/>
      <c r="O87" s="308"/>
      <c r="P87" s="308"/>
      <c r="Q87" s="308"/>
      <c r="R87" s="308"/>
      <c r="S87" s="308"/>
      <c r="T87" s="308"/>
      <c r="U87" s="308"/>
    </row>
    <row r="88" ht="62.25" customHeight="1">
      <c r="A88" s="36"/>
      <c r="B88" s="259" t="str">
        <f>Résultats!B89</f>
        <v>11.7</v>
      </c>
      <c r="C88" s="260" t="str">
        <f>Résultats!C89</f>
        <v>A</v>
      </c>
      <c r="D88" s="260" t="str">
        <f>Résultats!E89</f>
        <v/>
      </c>
      <c r="E88" s="341" t="str">
        <f>Résultats!F89</f>
        <v xml:space="preserve">Dans chaque formulaire, chaque légende associée à un regroupement de champs de même nature est-elle pertinente ?</v>
      </c>
      <c r="F88" s="345" t="s">
        <v>10</v>
      </c>
      <c r="G88" s="345"/>
      <c r="H88" s="97"/>
      <c r="I88" s="97"/>
      <c r="J88" s="97"/>
      <c r="K88" s="97"/>
      <c r="L88" s="97"/>
      <c r="M88" s="308"/>
      <c r="N88" s="308"/>
      <c r="O88" s="308"/>
      <c r="P88" s="308"/>
      <c r="Q88" s="308"/>
      <c r="R88" s="308"/>
      <c r="S88" s="308"/>
      <c r="T88" s="308"/>
      <c r="U88" s="308"/>
    </row>
    <row r="89" ht="62.25" customHeight="1">
      <c r="A89" s="36"/>
      <c r="B89" s="259" t="str">
        <f>Résultats!B90</f>
        <v>11.8</v>
      </c>
      <c r="C89" s="260" t="str">
        <f>Résultats!C90</f>
        <v>A</v>
      </c>
      <c r="D89" s="260" t="str">
        <f>Résultats!E90</f>
        <v/>
      </c>
      <c r="E89" s="341" t="str">
        <f>Résultats!F90</f>
        <v xml:space="preserve">Dans chaque formulaire, les items de même nature d’une liste de choix sont-ils regroupés de manière pertinente ?</v>
      </c>
      <c r="F89" s="345" t="s">
        <v>10</v>
      </c>
      <c r="G89" s="345"/>
      <c r="H89" s="97"/>
      <c r="I89" s="97"/>
      <c r="J89" s="97"/>
      <c r="K89" s="97"/>
      <c r="L89" s="97"/>
      <c r="M89" s="308"/>
      <c r="N89" s="308"/>
      <c r="O89" s="308"/>
      <c r="P89" s="308"/>
      <c r="Q89" s="308"/>
      <c r="R89" s="308"/>
      <c r="S89" s="308"/>
      <c r="T89" s="308"/>
      <c r="U89" s="308"/>
    </row>
    <row r="90" ht="62.25" customHeight="1">
      <c r="A90" s="36"/>
      <c r="B90" s="259" t="str">
        <f>Résultats!B91</f>
        <v>11.9</v>
      </c>
      <c r="C90" s="260" t="str">
        <f>Résultats!C91</f>
        <v>A</v>
      </c>
      <c r="D90" s="260" t="str">
        <f>Résultats!E91</f>
        <v>x</v>
      </c>
      <c r="E90" s="341" t="str">
        <f>Résultats!F91</f>
        <v xml:space="preserve">Dans chaque formulaire, l’intitulé de chaque bouton est-il pertinent (hors cas particuliers) ?</v>
      </c>
      <c r="F90" s="345" t="s">
        <v>10</v>
      </c>
      <c r="G90" s="345"/>
      <c r="H90" s="97"/>
      <c r="I90" s="97"/>
      <c r="J90" s="97"/>
      <c r="K90" s="97"/>
      <c r="L90" s="97"/>
      <c r="M90" s="308"/>
      <c r="N90" s="308"/>
      <c r="O90" s="308"/>
      <c r="P90" s="308"/>
      <c r="Q90" s="308"/>
      <c r="R90" s="308"/>
      <c r="S90" s="308"/>
      <c r="T90" s="308"/>
      <c r="U90" s="308"/>
    </row>
    <row r="91" ht="62.25" customHeight="1">
      <c r="A91" s="36"/>
      <c r="B91" s="259" t="str">
        <f>Résultats!B92</f>
        <v>11.10</v>
      </c>
      <c r="C91" s="260" t="str">
        <f>Résultats!C92</f>
        <v>A</v>
      </c>
      <c r="D91" s="260" t="str">
        <f>Résultats!E92</f>
        <v>x</v>
      </c>
      <c r="E91" s="341" t="str">
        <f>Résultats!F92</f>
        <v xml:space="preserve">Dans chaque formulaire, le contrôle de saisie est-il utilisé de manière pertinente (hors cas particuliers) ?</v>
      </c>
      <c r="F91" s="345" t="s">
        <v>10</v>
      </c>
      <c r="G91" s="345"/>
      <c r="H91" s="97"/>
      <c r="I91" s="97"/>
      <c r="J91" s="97"/>
      <c r="K91" s="97"/>
      <c r="L91" s="97"/>
      <c r="M91" s="308"/>
      <c r="N91" s="308"/>
      <c r="O91" s="308"/>
      <c r="P91" s="308"/>
      <c r="Q91" s="308"/>
      <c r="R91" s="308"/>
      <c r="S91" s="308"/>
      <c r="T91" s="308"/>
      <c r="U91" s="308"/>
    </row>
    <row r="92" ht="62.25" customHeight="1">
      <c r="A92" s="36"/>
      <c r="B92" s="259" t="str">
        <f>Résultats!B93</f>
        <v>11.11</v>
      </c>
      <c r="C92" s="260" t="str">
        <f>Résultats!C93</f>
        <v>AA</v>
      </c>
      <c r="D92" s="260" t="str">
        <f>Résultats!E93</f>
        <v/>
      </c>
      <c r="E92" s="341" t="str">
        <f>Résultats!F93</f>
        <v xml:space="preserve">Dans chaque formulaire, le contrôle de saisie est-il accompagné, si nécessaire, de suggestions facilitant la correction des erreurs de saisie ?</v>
      </c>
      <c r="F92" s="345" t="s">
        <v>10</v>
      </c>
      <c r="G92" s="345"/>
      <c r="H92" s="97"/>
      <c r="I92" s="97"/>
      <c r="J92" s="97"/>
      <c r="K92" s="97"/>
      <c r="L92" s="97"/>
      <c r="M92" s="308"/>
      <c r="N92" s="308"/>
      <c r="O92" s="308"/>
      <c r="P92" s="308"/>
      <c r="Q92" s="308"/>
      <c r="R92" s="308"/>
      <c r="S92" s="308"/>
      <c r="T92" s="308"/>
      <c r="U92" s="308"/>
    </row>
    <row r="93" ht="62.25" customHeight="1">
      <c r="A93" s="36"/>
      <c r="B93" s="259" t="str">
        <f>Résultats!B94</f>
        <v>11.12</v>
      </c>
      <c r="C93" s="260" t="str">
        <f>Résultats!C94</f>
        <v>AA</v>
      </c>
      <c r="D93" s="260" t="str">
        <f>Résultats!E94</f>
        <v/>
      </c>
      <c r="E93" s="341" t="str">
        <f>Résultats!F94</f>
        <v xml:space="preserve">Pour chaque formulaire qui modifie ou supprime des données, ou qui transmet des réponses à un test ou à un examen, ou dont la validation a des conséquences financières ou juridiques, les données saisies peuvent-elles être modifiées, mises à jour ou récupérées par l’utilisateur ?</v>
      </c>
      <c r="F93" s="345" t="s">
        <v>10</v>
      </c>
      <c r="G93" s="345"/>
      <c r="H93" s="97"/>
      <c r="I93" s="97"/>
      <c r="J93" s="97"/>
      <c r="K93" s="97"/>
      <c r="L93" s="97"/>
      <c r="M93" s="308"/>
      <c r="N93" s="308"/>
      <c r="O93" s="308"/>
      <c r="P93" s="308"/>
      <c r="Q93" s="308"/>
      <c r="R93" s="308"/>
      <c r="S93" s="308"/>
      <c r="T93" s="308"/>
      <c r="U93" s="308"/>
    </row>
    <row r="94" ht="62.25" customHeight="1">
      <c r="A94" s="46"/>
      <c r="B94" s="259" t="str">
        <f>Résultats!B95</f>
        <v>11.13</v>
      </c>
      <c r="C94" s="260" t="str">
        <f>Résultats!C95</f>
        <v>AA</v>
      </c>
      <c r="D94" s="260" t="str">
        <f>Résultats!E95</f>
        <v/>
      </c>
      <c r="E94" s="341" t="str">
        <f>Résultats!F95</f>
        <v xml:space="preserve">La finalité d’un champ de saisie peut-elle être déduite pour faciliter le remplissage automatique des champs avec les données de l’utilisateur ?</v>
      </c>
      <c r="F94" s="345" t="s">
        <v>10</v>
      </c>
      <c r="G94" s="345"/>
      <c r="H94" s="97"/>
      <c r="I94" s="97"/>
      <c r="J94" s="97"/>
      <c r="K94" s="97"/>
      <c r="L94" s="97"/>
      <c r="M94" s="308"/>
      <c r="N94" s="308"/>
      <c r="O94" s="308"/>
      <c r="P94" s="308"/>
      <c r="Q94" s="308"/>
      <c r="R94" s="308"/>
      <c r="S94" s="308"/>
      <c r="T94" s="308"/>
      <c r="U94" s="308"/>
    </row>
    <row r="95" ht="62.25" customHeight="1">
      <c r="A95" s="355" t="s">
        <v>457</v>
      </c>
      <c r="B95" s="259" t="str">
        <f>Résultats!B96</f>
        <v>12.1</v>
      </c>
      <c r="C95" s="260" t="str">
        <f>Résultats!C96</f>
        <v>AA</v>
      </c>
      <c r="D95" s="260" t="str">
        <f>Résultats!E96</f>
        <v/>
      </c>
      <c r="E95" s="341" t="str">
        <f>Résultats!F96</f>
        <v xml:space="preserve">Chaque ensemble de pages dispose-t-il de deux systèmes de navigation différents, au moins (hors cas particuliers) ?</v>
      </c>
      <c r="F95" s="345" t="s">
        <v>10</v>
      </c>
      <c r="G95" s="345"/>
      <c r="H95" s="97"/>
      <c r="I95" s="97"/>
      <c r="J95" s="97"/>
      <c r="K95" s="97"/>
      <c r="L95" s="97"/>
      <c r="M95" s="308"/>
      <c r="N95" s="308"/>
      <c r="O95" s="308"/>
      <c r="P95" s="308"/>
      <c r="Q95" s="308"/>
      <c r="R95" s="308"/>
      <c r="S95" s="308"/>
      <c r="T95" s="308"/>
      <c r="U95" s="308"/>
    </row>
    <row r="96" ht="62.25" customHeight="1">
      <c r="A96" s="36"/>
      <c r="B96" s="259" t="str">
        <f>Résultats!B97</f>
        <v>12.2</v>
      </c>
      <c r="C96" s="260" t="str">
        <f>Résultats!C97</f>
        <v>AA</v>
      </c>
      <c r="D96" s="260" t="str">
        <f>Résultats!E97</f>
        <v/>
      </c>
      <c r="E96" s="341" t="str">
        <f>Résultats!F97</f>
        <v xml:space="preserve">Dans chaque ensemble de pages, le menu et les barres de navigation sont-ils toujours à la même place (hors cas particuliers) ?</v>
      </c>
      <c r="F96" s="345" t="s">
        <v>7</v>
      </c>
      <c r="G96" s="345"/>
      <c r="H96" s="97"/>
      <c r="I96" s="97"/>
      <c r="J96" s="97"/>
      <c r="K96" s="97"/>
      <c r="L96" s="97"/>
      <c r="M96" s="308"/>
      <c r="N96" s="308"/>
      <c r="O96" s="308"/>
      <c r="P96" s="308"/>
      <c r="Q96" s="308"/>
      <c r="R96" s="308"/>
      <c r="S96" s="308"/>
      <c r="T96" s="308"/>
      <c r="U96" s="308"/>
    </row>
    <row r="97" ht="62.25" customHeight="1">
      <c r="A97" s="36"/>
      <c r="B97" s="259" t="str">
        <f>Résultats!B98</f>
        <v>12.3</v>
      </c>
      <c r="C97" s="260" t="str">
        <f>Résultats!C98</f>
        <v>AA</v>
      </c>
      <c r="D97" s="260" t="str">
        <f>Résultats!E98</f>
        <v/>
      </c>
      <c r="E97" s="341" t="str">
        <f>Résultats!F98</f>
        <v xml:space="preserve">La page « plan du site » est-elle pertinente ?</v>
      </c>
      <c r="F97" s="345" t="s">
        <v>10</v>
      </c>
      <c r="G97" s="345"/>
      <c r="H97" s="97"/>
      <c r="I97" s="97"/>
      <c r="J97" s="97"/>
      <c r="K97" s="97"/>
      <c r="L97" s="97"/>
      <c r="M97" s="308"/>
      <c r="N97" s="308"/>
      <c r="O97" s="308"/>
      <c r="P97" s="308"/>
      <c r="Q97" s="308"/>
      <c r="R97" s="308"/>
      <c r="S97" s="308"/>
      <c r="T97" s="308"/>
      <c r="U97" s="308"/>
    </row>
    <row r="98" ht="62.25" customHeight="1">
      <c r="A98" s="36"/>
      <c r="B98" s="259" t="str">
        <f>Résultats!B99</f>
        <v>12.4</v>
      </c>
      <c r="C98" s="260" t="str">
        <f>Résultats!C99</f>
        <v>AA</v>
      </c>
      <c r="D98" s="260" t="str">
        <f>Résultats!E99</f>
        <v/>
      </c>
      <c r="E98" s="341" t="str">
        <f>Résultats!F99</f>
        <v xml:space="preserve">Dans chaque ensemble de pages, la page « plan du site » est-elle atteignable de manière identique ?</v>
      </c>
      <c r="F98" s="345" t="s">
        <v>10</v>
      </c>
      <c r="G98" s="345"/>
      <c r="H98" s="97"/>
      <c r="I98" s="97"/>
      <c r="J98" s="97"/>
      <c r="K98" s="97"/>
      <c r="L98" s="97"/>
      <c r="M98" s="308"/>
      <c r="N98" s="308"/>
      <c r="O98" s="308"/>
      <c r="P98" s="308"/>
      <c r="Q98" s="308"/>
      <c r="R98" s="308"/>
      <c r="S98" s="308"/>
      <c r="T98" s="308"/>
      <c r="U98" s="308"/>
    </row>
    <row r="99" ht="62.25" customHeight="1">
      <c r="A99" s="36"/>
      <c r="B99" s="358" t="str">
        <f>'Résultats'!B100</f>
        <v>12.5</v>
      </c>
      <c r="C99" s="260" t="str">
        <f>'Résultats'!C100</f>
        <v>AA</v>
      </c>
      <c r="D99" s="260" t="str">
        <f>'Résultats'!E100</f>
        <v/>
      </c>
      <c r="E99" s="341" t="str">
        <f>'Résultats'!F100</f>
        <v xml:space="preserve">Dans chaque ensemble de pages, le moteur de recherche est-il atteignable de manière identique ?</v>
      </c>
      <c r="F99" s="345" t="s">
        <v>10</v>
      </c>
      <c r="G99" s="345"/>
      <c r="H99" s="97"/>
      <c r="I99" s="97"/>
      <c r="J99" s="97"/>
      <c r="K99" s="97"/>
      <c r="L99" s="97"/>
      <c r="M99" s="308"/>
      <c r="N99" s="308"/>
      <c r="O99" s="308"/>
      <c r="P99" s="308"/>
      <c r="Q99" s="308"/>
      <c r="R99" s="308"/>
      <c r="S99" s="308"/>
      <c r="T99" s="308"/>
      <c r="U99" s="308"/>
    </row>
    <row r="100" ht="62.25" customHeight="1">
      <c r="A100" s="36"/>
      <c r="B100" s="358" t="str">
        <f>Résultats!B101</f>
        <v>12.6</v>
      </c>
      <c r="C100" s="260" t="str">
        <f>Résultats!C101</f>
        <v>A</v>
      </c>
      <c r="D100" s="260" t="str">
        <f>Résultats!E101</f>
        <v/>
      </c>
      <c r="E100" s="341" t="str">
        <f>Résultats!F101</f>
        <v xml:space="preserve">Les zones de regroupement de contenus présentes dans plusieurs pages web (zones d’en-tête, de navigation principale, de contenu principal, de pied de page et de moteur de recherche) peuvent-elles être atteintes ou évitées ?</v>
      </c>
      <c r="F100" s="345" t="s">
        <v>7</v>
      </c>
      <c r="G100" s="345"/>
      <c r="H100" s="97"/>
      <c r="I100" s="97"/>
      <c r="J100" s="97"/>
      <c r="K100" s="97"/>
      <c r="L100" s="97"/>
      <c r="M100" s="308"/>
      <c r="N100" s="308"/>
      <c r="O100" s="308"/>
      <c r="P100" s="308"/>
      <c r="Q100" s="308"/>
      <c r="R100" s="308"/>
      <c r="S100" s="308"/>
      <c r="T100" s="308"/>
      <c r="U100" s="308"/>
    </row>
    <row r="101" ht="62.25" customHeight="1">
      <c r="A101" s="36"/>
      <c r="B101" s="358" t="str">
        <f>Résultats!B102</f>
        <v>12.7</v>
      </c>
      <c r="C101" s="260" t="str">
        <f>Résultats!C102</f>
        <v>A</v>
      </c>
      <c r="D101" s="260" t="str">
        <f>Résultats!E102</f>
        <v/>
      </c>
      <c r="E101" s="341" t="str">
        <f>Résultats!F102</f>
        <v xml:space="preserve">Dans chaque page web, un lien d’évitement ou d’accès rapide à la zone de contenu principal est-il présent (hors cas particuliers) ?</v>
      </c>
      <c r="F101" s="345" t="s">
        <v>7</v>
      </c>
      <c r="G101" s="345"/>
      <c r="H101" s="97"/>
      <c r="I101" s="97"/>
      <c r="J101" s="97"/>
      <c r="K101" s="97"/>
      <c r="L101" s="97"/>
      <c r="M101" s="308"/>
      <c r="N101" s="308"/>
      <c r="O101" s="308"/>
      <c r="P101" s="308"/>
      <c r="Q101" s="308"/>
      <c r="R101" s="308"/>
      <c r="S101" s="308"/>
      <c r="T101" s="308"/>
      <c r="U101" s="308"/>
    </row>
    <row r="102" ht="62.25" customHeight="1">
      <c r="A102" s="36"/>
      <c r="B102" s="358" t="str">
        <f>Résultats!B103</f>
        <v>12.8</v>
      </c>
      <c r="C102" s="260" t="str">
        <f>Résultats!C103</f>
        <v>A</v>
      </c>
      <c r="D102" s="260" t="str">
        <f>Résultats!E103</f>
        <v>x</v>
      </c>
      <c r="E102" s="341" t="str">
        <f>Résultats!F103</f>
        <v xml:space="preserve">Dans chaque page web, l’ordre de tabulation est-il cohérent ?</v>
      </c>
      <c r="F102" s="345" t="s">
        <v>7</v>
      </c>
      <c r="G102" s="345"/>
      <c r="H102" s="97"/>
      <c r="I102" s="97"/>
      <c r="J102" s="97"/>
      <c r="K102" s="97"/>
      <c r="L102" s="97"/>
      <c r="M102" s="308"/>
      <c r="N102" s="308"/>
      <c r="O102" s="308"/>
      <c r="P102" s="308"/>
      <c r="Q102" s="308"/>
      <c r="R102" s="308"/>
      <c r="S102" s="308"/>
      <c r="T102" s="308"/>
      <c r="U102" s="308"/>
    </row>
    <row r="103" ht="62.25" customHeight="1">
      <c r="A103" s="36"/>
      <c r="B103" s="358" t="str">
        <f>Résultats!B104</f>
        <v>12.9</v>
      </c>
      <c r="C103" s="260" t="str">
        <f>Résultats!C104</f>
        <v>A</v>
      </c>
      <c r="D103" s="260" t="str">
        <f>Résultats!E104</f>
        <v>x</v>
      </c>
      <c r="E103" s="341" t="str">
        <f>Résultats!F104</f>
        <v xml:space="preserve">Dans chaque page web, la navigation ne doit pas contenir de piège au clavier. Cette règle est-elle respectée ?</v>
      </c>
      <c r="F103" s="345" t="s">
        <v>7</v>
      </c>
      <c r="G103" s="345"/>
      <c r="H103" s="97"/>
      <c r="I103" s="97"/>
      <c r="J103" s="97"/>
      <c r="K103" s="97"/>
      <c r="L103" s="97"/>
      <c r="M103" s="308"/>
      <c r="N103" s="308"/>
      <c r="O103" s="308"/>
      <c r="P103" s="308"/>
      <c r="Q103" s="308"/>
      <c r="R103" s="308"/>
      <c r="S103" s="308"/>
      <c r="T103" s="308"/>
      <c r="U103" s="308"/>
    </row>
    <row r="104" ht="62.25" customHeight="1">
      <c r="A104" s="36"/>
      <c r="B104" s="358" t="str">
        <f>Résultats!B105</f>
        <v>12.10</v>
      </c>
      <c r="C104" s="260" t="str">
        <f>Résultats!C105</f>
        <v>A</v>
      </c>
      <c r="D104" s="260" t="str">
        <f>Résultats!E105</f>
        <v/>
      </c>
      <c r="E104" s="341" t="str">
        <f>Résultats!F105</f>
        <v xml:space="preserve">Dans chaque page web, les raccourcis clavier n’utilisant qu’une seule touche (lettre minuscule ou majuscule, ponctuation, chiffre ou symbole) sont-ils contrôlables par l’utilisateur ?</v>
      </c>
      <c r="F104" s="345" t="s">
        <v>10</v>
      </c>
      <c r="G104" s="345"/>
      <c r="H104" s="97"/>
      <c r="I104" s="97"/>
      <c r="J104" s="97"/>
      <c r="K104" s="97"/>
      <c r="L104" s="97"/>
      <c r="M104" s="308"/>
      <c r="N104" s="308"/>
      <c r="O104" s="308"/>
      <c r="P104" s="308"/>
      <c r="Q104" s="308"/>
      <c r="R104" s="308"/>
      <c r="S104" s="308"/>
      <c r="T104" s="308"/>
      <c r="U104" s="308"/>
    </row>
    <row r="105" ht="62.25" customHeight="1">
      <c r="A105" s="46"/>
      <c r="B105" s="358" t="str">
        <f>Résultats!B106</f>
        <v>12.11</v>
      </c>
      <c r="C105" s="260" t="str">
        <f>Résultats!C106</f>
        <v>A</v>
      </c>
      <c r="D105" s="260" t="str">
        <f>Résultats!E106</f>
        <v/>
      </c>
      <c r="E105" s="341" t="str">
        <f>Résultats!F106</f>
        <v xml:space="preserve">Dans chaque page web, les contenus additionnels apparaissant au survol, à la prise de focus ou à l’activation d’un composant d’interface sont-ils si nécessaire atteignables au clavier ?</v>
      </c>
      <c r="F105" s="345" t="s">
        <v>7</v>
      </c>
      <c r="G105" s="345"/>
      <c r="H105" s="97"/>
      <c r="I105" s="97"/>
      <c r="J105" s="97"/>
      <c r="K105" s="97"/>
      <c r="L105" s="97"/>
      <c r="M105" s="308"/>
      <c r="N105" s="308"/>
      <c r="O105" s="308"/>
      <c r="P105" s="308"/>
      <c r="Q105" s="308"/>
      <c r="R105" s="308"/>
      <c r="S105" s="308"/>
      <c r="T105" s="308"/>
      <c r="U105" s="308"/>
    </row>
    <row r="106" ht="62.25" customHeight="1">
      <c r="A106" s="355" t="s">
        <v>458</v>
      </c>
      <c r="B106" s="358" t="str">
        <f>Résultats!B107</f>
        <v>13.1</v>
      </c>
      <c r="C106" s="260" t="str">
        <f>Résultats!C107</f>
        <v>A</v>
      </c>
      <c r="D106" s="260" t="str">
        <f>Résultats!E107</f>
        <v/>
      </c>
      <c r="E106" s="341" t="str">
        <f>Résultats!F107</f>
        <v xml:space="preserve">Pour chaque page web, l’utilisateur a-t-il le contrôle de chaque limite de temps modifiant le contenu (hors cas particuliers) ?</v>
      </c>
      <c r="F106" s="345" t="s">
        <v>10</v>
      </c>
      <c r="G106" s="345"/>
      <c r="H106" s="97"/>
      <c r="I106" s="97"/>
      <c r="J106" s="97"/>
      <c r="K106" s="97"/>
      <c r="L106" s="97"/>
      <c r="M106" s="308"/>
      <c r="N106" s="308"/>
      <c r="O106" s="308"/>
      <c r="P106" s="308"/>
      <c r="Q106" s="308"/>
      <c r="R106" s="308"/>
      <c r="S106" s="308"/>
      <c r="T106" s="308"/>
      <c r="U106" s="308"/>
    </row>
    <row r="107" ht="62.25" customHeight="1">
      <c r="A107" s="36"/>
      <c r="B107" s="358" t="str">
        <f>Résultats!B108</f>
        <v>13.2</v>
      </c>
      <c r="C107" s="260" t="str">
        <f>Résultats!C108</f>
        <v>A</v>
      </c>
      <c r="D107" s="260" t="str">
        <f>Résultats!E108</f>
        <v/>
      </c>
      <c r="E107" s="341" t="str">
        <f>Résultats!F108</f>
        <v xml:space="preserve">Dans chaque page web, l’ouverture d’une nouvelle fenêtre ne doit pas être déclenchée sans action de l’utilisateur. Cette règle est-elle respectée ?</v>
      </c>
      <c r="F107" s="345" t="s">
        <v>7</v>
      </c>
      <c r="G107" s="345"/>
      <c r="H107" s="97"/>
      <c r="I107" s="97"/>
      <c r="J107" s="97"/>
      <c r="K107" s="97"/>
      <c r="L107" s="97"/>
      <c r="M107" s="308"/>
      <c r="N107" s="308"/>
      <c r="O107" s="308"/>
      <c r="P107" s="308"/>
      <c r="Q107" s="308"/>
      <c r="R107" s="308"/>
      <c r="S107" s="308"/>
      <c r="T107" s="308"/>
      <c r="U107" s="308"/>
    </row>
    <row r="108" ht="62.25" customHeight="1">
      <c r="A108" s="36"/>
      <c r="B108" s="358" t="str">
        <f>Résultats!B109</f>
        <v>13.3</v>
      </c>
      <c r="C108" s="260" t="str">
        <f>Résultats!C109</f>
        <v>A</v>
      </c>
      <c r="D108" s="260" t="str">
        <f>Résultats!E109</f>
        <v/>
      </c>
      <c r="E108" s="341" t="str">
        <f>Résultats!F109</f>
        <v xml:space="preserve">Dans chaque page web, chaque document bureautique en téléchargement possède-t-il, si nécessaire, une version accessible (hors cas particuliers) ?</v>
      </c>
      <c r="F108" s="345" t="s">
        <v>10</v>
      </c>
      <c r="G108" s="345"/>
      <c r="H108" s="97"/>
      <c r="I108" s="97"/>
      <c r="J108" s="97"/>
      <c r="K108" s="97"/>
      <c r="L108" s="97"/>
      <c r="M108" s="308"/>
      <c r="N108" s="308"/>
      <c r="O108" s="308"/>
      <c r="P108" s="308"/>
      <c r="Q108" s="308"/>
      <c r="R108" s="308"/>
      <c r="S108" s="308"/>
      <c r="T108" s="308"/>
      <c r="U108" s="308"/>
    </row>
    <row r="109" ht="62.25" customHeight="1">
      <c r="A109" s="36"/>
      <c r="B109" s="358" t="str">
        <f>Résultats!B110</f>
        <v>13.4</v>
      </c>
      <c r="C109" s="260" t="str">
        <f>Résultats!C110</f>
        <v>A</v>
      </c>
      <c r="D109" s="260" t="str">
        <f>Résultats!E110</f>
        <v/>
      </c>
      <c r="E109" s="341" t="str">
        <f>Résultats!F110</f>
        <v xml:space="preserve">Pour chaque document bureautique ayant une version accessible, cette version offre-t-elle la même information ?</v>
      </c>
      <c r="F109" s="345" t="s">
        <v>10</v>
      </c>
      <c r="G109" s="345"/>
      <c r="H109" s="97"/>
      <c r="I109" s="97"/>
      <c r="J109" s="97"/>
      <c r="K109" s="97"/>
      <c r="L109" s="97"/>
      <c r="M109" s="308"/>
      <c r="N109" s="308"/>
      <c r="O109" s="308"/>
      <c r="P109" s="308"/>
      <c r="Q109" s="308"/>
      <c r="R109" s="308"/>
      <c r="S109" s="308"/>
      <c r="T109" s="308"/>
      <c r="U109" s="308"/>
    </row>
    <row r="110" ht="62.25" customHeight="1">
      <c r="A110" s="36"/>
      <c r="B110" s="358" t="str">
        <f>Résultats!B111</f>
        <v>13.5</v>
      </c>
      <c r="C110" s="260" t="str">
        <f>Résultats!C111</f>
        <v>A</v>
      </c>
      <c r="D110" s="260" t="str">
        <f>Résultats!E111</f>
        <v/>
      </c>
      <c r="E110" s="341" t="str">
        <f>Résultats!F111</f>
        <v xml:space="preserve">Dans chaque page web, chaque contenu cryptique (art ASCII, émoticône, syntaxe cryptique) a-t-il une alternative ?</v>
      </c>
      <c r="F110" s="345" t="s">
        <v>10</v>
      </c>
      <c r="G110" s="345"/>
      <c r="H110" s="97"/>
      <c r="I110" s="97"/>
      <c r="J110" s="97"/>
      <c r="K110" s="97"/>
      <c r="L110" s="97"/>
      <c r="M110" s="308"/>
      <c r="N110" s="308"/>
      <c r="O110" s="308"/>
      <c r="P110" s="308"/>
      <c r="Q110" s="308"/>
      <c r="R110" s="308"/>
      <c r="S110" s="308"/>
      <c r="T110" s="308"/>
      <c r="U110" s="308"/>
    </row>
    <row r="111" ht="62.25" customHeight="1">
      <c r="A111" s="36"/>
      <c r="B111" s="358" t="str">
        <f>Résultats!B112</f>
        <v>13.6</v>
      </c>
      <c r="C111" s="260" t="str">
        <f>Résultats!C112</f>
        <v>A</v>
      </c>
      <c r="D111" s="260" t="str">
        <f>Résultats!E112</f>
        <v/>
      </c>
      <c r="E111" s="341" t="str">
        <f>Résultats!F112</f>
        <v xml:space="preserve">Dans chaque page web, pour chaque contenu cryptique (art ASCII, émoticône, syntaxe cryptique) ayant une alternative, cette alternative est-elle pertinente ?</v>
      </c>
      <c r="F111" s="345" t="s">
        <v>10</v>
      </c>
      <c r="G111" s="345"/>
      <c r="H111" s="97"/>
      <c r="I111" s="97"/>
      <c r="J111" s="97"/>
      <c r="K111" s="97"/>
      <c r="L111" s="97"/>
      <c r="M111" s="308"/>
      <c r="N111" s="308"/>
      <c r="O111" s="308"/>
      <c r="P111" s="308"/>
      <c r="Q111" s="308"/>
      <c r="R111" s="308"/>
      <c r="S111" s="308"/>
      <c r="T111" s="308"/>
      <c r="U111" s="308"/>
    </row>
    <row r="112" ht="62.25" customHeight="1">
      <c r="A112" s="36"/>
      <c r="B112" s="358" t="str">
        <f>Résultats!B113</f>
        <v>13.7</v>
      </c>
      <c r="C112" s="260" t="str">
        <f>Résultats!C113</f>
        <v>A</v>
      </c>
      <c r="D112" s="260" t="str">
        <f>Résultats!E113</f>
        <v/>
      </c>
      <c r="E112" s="341" t="str">
        <f>Résultats!F113</f>
        <v xml:space="preserve">Dans chaque page web, les changements brusques de luminosité ou les effets de flash sont-ils correctement utilisés ?</v>
      </c>
      <c r="F112" s="345" t="s">
        <v>10</v>
      </c>
      <c r="G112" s="345"/>
      <c r="H112" s="97"/>
      <c r="I112" s="97"/>
      <c r="J112" s="97"/>
      <c r="K112" s="97"/>
      <c r="L112" s="97"/>
      <c r="M112" s="308"/>
      <c r="N112" s="308"/>
      <c r="O112" s="308"/>
      <c r="P112" s="308"/>
      <c r="Q112" s="308"/>
      <c r="R112" s="308"/>
      <c r="S112" s="308"/>
      <c r="T112" s="308"/>
      <c r="U112" s="308"/>
    </row>
    <row r="113" ht="62.25" customHeight="1">
      <c r="A113" s="36"/>
      <c r="B113" s="358" t="str">
        <f>Résultats!B114</f>
        <v>13.8</v>
      </c>
      <c r="C113" s="260" t="str">
        <f>Résultats!C114</f>
        <v>A</v>
      </c>
      <c r="D113" s="260" t="str">
        <f>Résultats!E114</f>
        <v/>
      </c>
      <c r="E113" s="341" t="str">
        <f>Résultats!F114</f>
        <v xml:space="preserve">Dans chaque page web, chaque contenu en mouvement ou clignotant est-il contrôlable par l’utilisateur ?</v>
      </c>
      <c r="F113" s="345" t="s">
        <v>10</v>
      </c>
      <c r="G113" s="345"/>
      <c r="H113" s="97"/>
      <c r="I113" s="97"/>
      <c r="J113" s="97"/>
      <c r="K113" s="97"/>
      <c r="L113" s="97"/>
      <c r="M113" s="308"/>
      <c r="N113" s="308"/>
      <c r="O113" s="308"/>
      <c r="P113" s="308"/>
      <c r="Q113" s="308"/>
      <c r="R113" s="308"/>
      <c r="S113" s="308"/>
      <c r="T113" s="308"/>
      <c r="U113" s="308"/>
    </row>
    <row r="114" ht="62.25" customHeight="1">
      <c r="A114" s="36"/>
      <c r="B114" s="358" t="str">
        <f>Résultats!B115</f>
        <v>13.9</v>
      </c>
      <c r="C114" s="260" t="str">
        <f>Résultats!C115</f>
        <v>AA</v>
      </c>
      <c r="D114" s="260" t="str">
        <f>Résultats!E115</f>
        <v/>
      </c>
      <c r="E114" s="341" t="str">
        <f>Résultats!F115</f>
        <v xml:space="preserve">Dans chaque page web, le contenu proposé est-il consultable quelle que soit l’orientation de l’écran (portrait ou paysage) (hors cas particuliers) ?</v>
      </c>
      <c r="F114" s="345" t="s">
        <v>7</v>
      </c>
      <c r="G114" s="345"/>
      <c r="H114" s="97"/>
      <c r="I114" s="97"/>
      <c r="J114" s="97"/>
      <c r="K114" s="97"/>
      <c r="L114" s="97"/>
      <c r="M114" s="308"/>
      <c r="N114" s="308"/>
      <c r="O114" s="308"/>
      <c r="P114" s="308"/>
      <c r="Q114" s="308"/>
      <c r="R114" s="308"/>
      <c r="S114" s="308"/>
      <c r="T114" s="308"/>
      <c r="U114" s="308"/>
    </row>
    <row r="115" ht="62.25" customHeight="1">
      <c r="A115" s="36"/>
      <c r="B115" s="358" t="str">
        <f>Résultats!B116</f>
        <v>13.10</v>
      </c>
      <c r="C115" s="260" t="str">
        <f>Résultats!C116</f>
        <v>A</v>
      </c>
      <c r="D115" s="260" t="str">
        <f>Résultats!E116</f>
        <v/>
      </c>
      <c r="E115" s="341" t="str">
        <f>Résultats!F116</f>
        <v xml:space="preserve">Dans chaque page web, les fonctionnalités utilisables ou disponibles au moyen d’un geste complexe peuvent-elles être également disponibles au moyen d’un geste simple (hors cas particuliers) ?</v>
      </c>
      <c r="F115" s="345" t="s">
        <v>10</v>
      </c>
      <c r="G115" s="345"/>
      <c r="H115" s="97"/>
      <c r="I115" s="97"/>
      <c r="J115" s="97"/>
      <c r="K115" s="97"/>
      <c r="L115" s="97"/>
      <c r="M115" s="78"/>
      <c r="N115" s="78"/>
      <c r="O115" s="78"/>
      <c r="P115" s="78"/>
      <c r="Q115" s="78"/>
      <c r="R115" s="78"/>
      <c r="S115" s="78"/>
      <c r="T115" s="78"/>
      <c r="U115" s="78"/>
    </row>
    <row r="116" ht="59.25" customHeight="1">
      <c r="A116" s="36"/>
      <c r="B116" s="358" t="str">
        <f>Résultats!B117</f>
        <v>13.11</v>
      </c>
      <c r="C116" s="260" t="str">
        <f>Résultats!C117</f>
        <v>A</v>
      </c>
      <c r="D116" s="260" t="str">
        <f>Résultats!E117</f>
        <v/>
      </c>
      <c r="E116" s="341" t="str">
        <f>Résultats!F117</f>
        <v xml:space="preserve">Dans chaque page web, les actions déclenchées au moyen d’un dispositif de pointage sur un point unique de l’écran peuvent-elles faire l’objet d’une annulation (hors cas particuliers) ?</v>
      </c>
      <c r="F116" s="345" t="s">
        <v>10</v>
      </c>
      <c r="G116" s="345"/>
      <c r="H116" s="97"/>
      <c r="I116" s="97"/>
      <c r="J116" s="97"/>
      <c r="K116" s="97"/>
      <c r="L116" s="97"/>
      <c r="M116" s="308"/>
      <c r="N116" s="308"/>
      <c r="O116" s="308"/>
      <c r="P116" s="308"/>
      <c r="Q116" s="308"/>
      <c r="R116" s="308"/>
      <c r="S116" s="308"/>
      <c r="T116" s="308"/>
      <c r="U116" s="308"/>
    </row>
    <row r="117">
      <c r="A117" s="46"/>
      <c r="B117" s="358" t="str">
        <f>Résultats!B118</f>
        <v>13.12</v>
      </c>
      <c r="C117" s="260" t="str">
        <f>Résultats!C118</f>
        <v>A</v>
      </c>
      <c r="D117" s="260" t="str">
        <f>Résultats!E118</f>
        <v/>
      </c>
      <c r="E117" s="341" t="str">
        <f>Résultats!F118</f>
        <v xml:space="preserve">Dans chaque page web, les fonctionnalités qui impliquent un mouvement de l’appareil ou vers l’appareil peuvent-elles être satisfaites de manière alternative (hors cas particuliers) ?</v>
      </c>
      <c r="F117" s="345" t="s">
        <v>10</v>
      </c>
      <c r="G117" s="345"/>
      <c r="H117" s="97"/>
      <c r="I117" s="97"/>
      <c r="J117" s="97"/>
      <c r="K117" s="97"/>
      <c r="L117" s="97"/>
      <c r="M117" s="308"/>
      <c r="N117" s="308"/>
      <c r="O117" s="308"/>
      <c r="P117" s="308"/>
      <c r="Q117" s="308"/>
      <c r="R117" s="308"/>
      <c r="S117" s="308"/>
      <c r="T117" s="308"/>
      <c r="U117" s="308"/>
    </row>
  </sheetData>
  <autoFilter ref="$B$11:$L$117"/>
  <mergeCells count="23">
    <mergeCell ref="C3:F3"/>
    <mergeCell ref="B4:B10"/>
    <mergeCell ref="C4:C10"/>
    <mergeCell ref="D4:D10"/>
    <mergeCell ref="G4:G10"/>
    <mergeCell ref="H4:H10"/>
    <mergeCell ref="I4:I10"/>
    <mergeCell ref="J4:J10"/>
    <mergeCell ref="K4:K10"/>
    <mergeCell ref="L4:L10"/>
    <mergeCell ref="A12:A20"/>
    <mergeCell ref="A21:A22"/>
    <mergeCell ref="A23:A25"/>
    <mergeCell ref="A26:A38"/>
    <mergeCell ref="A39:A46"/>
    <mergeCell ref="A47:A48"/>
    <mergeCell ref="A49:A53"/>
    <mergeCell ref="A54:A63"/>
    <mergeCell ref="A64:A67"/>
    <mergeCell ref="A68:A81"/>
    <mergeCell ref="A82:A94"/>
    <mergeCell ref="A95:A105"/>
    <mergeCell ref="A106:A117"/>
  </mergeCells>
  <dataValidations count="2" disablePrompts="0">
    <dataValidation sqref="H12:H117" type="list" allowBlank="1" errorStyle="stop" imeMode="noControl" operator="between" showDropDown="0" showErrorMessage="0" showInputMessage="0">
      <formula1>'Paramètres'!$A$2:$A$5</formula1>
    </dataValidation>
    <dataValidation sqref="I12:I117" type="list" allowBlank="1" errorStyle="stop" imeMode="noControl" operator="between" showDropDown="0" showErrorMessage="0" showInputMessage="0">
      <formula1>'Paramètres'!$D$2:$D$5</formula1>
    </dataValidation>
  </dataValidations>
  <hyperlinks>
    <hyperlink r:id="rId1" ref="L54"/>
    <hyperlink r:id="rId1" ref="L55"/>
  </hyperlinks>
  <printOptions headings="0" gridLines="0"/>
  <pageMargins left="0.69999999999999996" right="0.69999999999999996" top="0.75" bottom="0.75" header="0" footer="0"/>
  <pageSetup paperSize="9" scale="100" fitToWidth="1" fitToHeight="1" pageOrder="downThenOver" orientation="landscape" usePrinterDefaults="1" blackAndWhite="0" draft="0" cellComments="none" useFirstPageNumber="0" errors="displayed" horizontalDpi="600" verticalDpi="600" copies="1"/>
  <headerFooter/>
  <extLst>
    <ext xmlns:x14="http://schemas.microsoft.com/office/spreadsheetml/2009/9/main" uri="{78C0D931-6437-407d-A8EE-F0AAD7539E65}">
      <x14:conditionalFormattings>
        <x14:conditionalFormatting xmlns:xm="http://schemas.microsoft.com/office/excel/2006/main">
          <x14:cfRule type="cellIs" priority="25" operator="equal" id="{00DB00B6-0027-400F-8A28-004900F3009B}">
            <xm:f>"na"</xm:f>
            <x14:dxf>
              <font/>
              <fill>
                <patternFill patternType="solid">
                  <fgColor rgb="FFFCE8B2"/>
                  <bgColor rgb="FFFCE8B2"/>
                </patternFill>
              </fill>
              <border>
                <left style="none"/>
                <right style="none"/>
                <top style="none"/>
                <bottom style="none"/>
                <diagonal style="none"/>
              </border>
            </x14:dxf>
          </x14:cfRule>
          <xm:sqref>F1:F2 C2 F4:F117</xm:sqref>
        </x14:conditionalFormatting>
        <x14:conditionalFormatting xmlns:xm="http://schemas.microsoft.com/office/excel/2006/main">
          <x14:cfRule type="cellIs" priority="24" operator="equal" id="{00F20020-0073-485E-B409-00BD0037002D}">
            <xm:f>"nt"</xm:f>
            <x14:dxf>
              <font>
                <color indexed="65"/>
              </font>
              <fill>
                <patternFill patternType="solid">
                  <fgColor rgb="FF757575"/>
                  <bgColor rgb="FF757575"/>
                </patternFill>
              </fill>
              <border>
                <left style="none"/>
                <right style="none"/>
                <top style="none"/>
                <bottom style="none"/>
                <diagonal style="none"/>
              </border>
            </x14:dxf>
          </x14:cfRule>
          <xm:sqref>F11:F117</xm:sqref>
        </x14:conditionalFormatting>
        <x14:conditionalFormatting xmlns:xm="http://schemas.microsoft.com/office/excel/2006/main">
          <x14:cfRule type="cellIs" priority="23" operator="equal" id="{002600FF-00D2-4965-AC1A-0079001500FD}">
            <xm:f>"nc"</xm:f>
            <x14:dxf>
              <font/>
              <fill>
                <patternFill patternType="solid">
                  <fgColor rgb="FFF4C7C3"/>
                  <bgColor rgb="FFF4C7C3"/>
                </patternFill>
              </fill>
              <border>
                <left style="none"/>
                <right style="none"/>
                <top style="none"/>
                <bottom style="none"/>
                <diagonal style="none"/>
              </border>
            </x14:dxf>
          </x14:cfRule>
          <xm:sqref>F11:F117</xm:sqref>
        </x14:conditionalFormatting>
        <x14:conditionalFormatting xmlns:xm="http://schemas.microsoft.com/office/excel/2006/main">
          <x14:cfRule type="cellIs" priority="22" operator="equal" id="{00ED0012-0017-4C52-9F7B-001E000C0036}">
            <xm:f>"c"</xm:f>
            <x14:dxf>
              <font/>
              <fill>
                <patternFill patternType="solid">
                  <fgColor rgb="FFB7E1CD"/>
                  <bgColor rgb="FFB7E1CD"/>
                </patternFill>
              </fill>
              <border>
                <left style="none"/>
                <right style="none"/>
                <top style="none"/>
                <bottom style="none"/>
                <diagonal style="none"/>
              </border>
            </x14:dxf>
          </x14:cfRule>
          <xm:sqref>F11:F117</xm:sqref>
        </x14:conditionalFormatting>
        <x14:conditionalFormatting xmlns:xm="http://schemas.microsoft.com/office/excel/2006/main">
          <x14:cfRule type="cellIs" priority="21" operator="equal" id="{00B000F5-003B-4A83-8417-0085005B000A}">
            <xm:f>"NT"</xm:f>
            <x14:dxf>
              <font/>
              <fill>
                <patternFill patternType="solid">
                  <fgColor indexed="65"/>
                  <bgColor indexed="65"/>
                </patternFill>
              </fill>
              <border>
                <left style="none"/>
                <right style="none"/>
                <top style="none"/>
                <bottom style="none"/>
                <diagonal style="none"/>
              </border>
            </x14:dxf>
          </x14:cfRule>
          <xm:sqref>O4:R4</xm:sqref>
        </x14:conditionalFormatting>
        <x14:conditionalFormatting xmlns:xm="http://schemas.microsoft.com/office/excel/2006/main">
          <x14:cfRule type="cellIs" priority="20" operator="equal" id="{002300C4-007A-4D25-BA58-005A00B20073}">
            <xm:f>"NA"</xm:f>
            <x14:dxf>
              <font/>
              <fill>
                <patternFill patternType="solid">
                  <fgColor rgb="FFFCE8B2"/>
                  <bgColor rgb="FFFCE8B2"/>
                </patternFill>
              </fill>
              <border>
                <left style="none"/>
                <right style="none"/>
                <top style="none"/>
                <bottom style="none"/>
                <diagonal style="none"/>
              </border>
            </x14:dxf>
          </x14:cfRule>
          <xm:sqref>O4:R4</xm:sqref>
        </x14:conditionalFormatting>
        <x14:conditionalFormatting xmlns:xm="http://schemas.microsoft.com/office/excel/2006/main">
          <x14:cfRule type="cellIs" priority="19" operator="equal" id="{0046001B-005E-4810-839C-005F003D0090}">
            <xm:f>"NC"</xm:f>
            <x14:dxf>
              <font/>
              <fill>
                <patternFill patternType="solid">
                  <fgColor rgb="FFF4C7C3"/>
                  <bgColor rgb="FFF4C7C3"/>
                </patternFill>
              </fill>
              <border>
                <left style="none"/>
                <right style="none"/>
                <top style="none"/>
                <bottom style="none"/>
                <diagonal style="none"/>
              </border>
            </x14:dxf>
          </x14:cfRule>
          <xm:sqref>O4:R4</xm:sqref>
        </x14:conditionalFormatting>
        <x14:conditionalFormatting xmlns:xm="http://schemas.microsoft.com/office/excel/2006/main">
          <x14:cfRule type="cellIs" priority="18" operator="equal" id="{005B00AA-00B8-4051-9BE7-00A6003A006A}">
            <xm:f>"C"</xm:f>
            <x14:dxf>
              <font/>
              <fill>
                <patternFill patternType="solid">
                  <fgColor rgb="FFB7E1CD"/>
                  <bgColor rgb="FFB7E1CD"/>
                </patternFill>
              </fill>
              <border>
                <left style="none"/>
                <right style="none"/>
                <top style="none"/>
                <bottom style="none"/>
                <diagonal style="none"/>
              </border>
            </x14:dxf>
          </x14:cfRule>
          <xm:sqref>O4:R4</xm:sqref>
        </x14:conditionalFormatting>
        <x14:conditionalFormatting xmlns:xm="http://schemas.microsoft.com/office/excel/2006/main">
          <x14:cfRule type="cellIs" priority="17" operator="equal" id="{00DE0046-006A-456B-8600-007500300013}">
            <xm:f>"d"</xm:f>
            <x14:dxf>
              <font/>
              <fill>
                <patternFill patternType="solid">
                  <fgColor rgb="FFFFD966"/>
                  <bgColor rgb="FFFFD966"/>
                </patternFill>
              </fill>
              <border>
                <left style="none"/>
                <right style="none"/>
                <top style="none"/>
                <bottom style="none"/>
                <diagonal style="none"/>
              </border>
            </x14:dxf>
          </x14:cfRule>
          <xm:sqref>G20:G25</xm:sqref>
        </x14:conditionalFormatting>
        <x14:conditionalFormatting xmlns:xm="http://schemas.microsoft.com/office/excel/2006/main">
          <x14:cfRule type="cellIs" priority="16" operator="equal" id="{00AB0064-0074-401B-9D1C-00B000A1001C}">
            <xm:f>"d"</xm:f>
            <x14:dxf>
              <font/>
              <fill>
                <patternFill patternType="solid">
                  <fgColor rgb="FFFFD966"/>
                  <bgColor rgb="FFFFD966"/>
                </patternFill>
              </fill>
              <border>
                <left style="none"/>
                <right style="none"/>
                <top style="none"/>
                <bottom style="none"/>
                <diagonal style="none"/>
              </border>
            </x14:dxf>
          </x14:cfRule>
          <xm:sqref>G26:G33</xm:sqref>
        </x14:conditionalFormatting>
        <x14:conditionalFormatting xmlns:xm="http://schemas.microsoft.com/office/excel/2006/main">
          <x14:cfRule type="cellIs" priority="15" operator="equal" id="{008C0007-00BC-4722-885B-00A100C300B1}">
            <xm:f>"d"</xm:f>
            <x14:dxf>
              <font/>
              <fill>
                <patternFill patternType="solid">
                  <fgColor rgb="FFFFD966"/>
                  <bgColor rgb="FFFFD966"/>
                </patternFill>
              </fill>
              <border>
                <left style="none"/>
                <right style="none"/>
                <top style="none"/>
                <bottom style="none"/>
                <diagonal style="none"/>
              </border>
            </x14:dxf>
          </x14:cfRule>
          <xm:sqref>G34:G37</xm:sqref>
        </x14:conditionalFormatting>
        <x14:conditionalFormatting xmlns:xm="http://schemas.microsoft.com/office/excel/2006/main">
          <x14:cfRule type="cellIs" priority="14" operator="equal" id="{007900A3-00F4-4A65-8E9B-004900AD00F6}">
            <xm:f>"d"</xm:f>
            <x14:dxf>
              <font/>
              <fill>
                <patternFill patternType="solid">
                  <fgColor rgb="FFFFD966"/>
                  <bgColor rgb="FFFFD966"/>
                </patternFill>
              </fill>
              <border>
                <left style="none"/>
                <right style="none"/>
                <top style="none"/>
                <bottom style="none"/>
                <diagonal style="none"/>
              </border>
            </x14:dxf>
          </x14:cfRule>
          <xm:sqref>G38:G50</xm:sqref>
        </x14:conditionalFormatting>
        <x14:conditionalFormatting xmlns:xm="http://schemas.microsoft.com/office/excel/2006/main">
          <x14:cfRule type="cellIs" priority="13" operator="equal" id="{009E006E-0056-4182-A07F-000F00180024}">
            <xm:f>"d"</xm:f>
            <x14:dxf>
              <font/>
              <fill>
                <patternFill patternType="solid">
                  <fgColor rgb="FFFFD966"/>
                  <bgColor rgb="FFFFD966"/>
                </patternFill>
              </fill>
              <border>
                <left style="none"/>
                <right style="none"/>
                <top style="none"/>
                <bottom style="none"/>
                <diagonal style="none"/>
              </border>
            </x14:dxf>
          </x14:cfRule>
          <xm:sqref>G51:G56</xm:sqref>
        </x14:conditionalFormatting>
        <x14:conditionalFormatting xmlns:xm="http://schemas.microsoft.com/office/excel/2006/main">
          <x14:cfRule type="cellIs" priority="12" operator="equal" id="{004300BE-0044-4292-8B94-00DF001E00F7}">
            <xm:f>"d"</xm:f>
            <x14:dxf>
              <font/>
              <fill>
                <patternFill patternType="solid">
                  <fgColor rgb="FFFFD966"/>
                  <bgColor rgb="FFFFD966"/>
                </patternFill>
              </fill>
              <border>
                <left style="none"/>
                <right style="none"/>
                <top style="none"/>
                <bottom style="none"/>
                <diagonal style="none"/>
              </border>
            </x14:dxf>
          </x14:cfRule>
          <xm:sqref>G57:G69</xm:sqref>
        </x14:conditionalFormatting>
        <x14:conditionalFormatting xmlns:xm="http://schemas.microsoft.com/office/excel/2006/main">
          <x14:cfRule type="cellIs" priority="11" operator="equal" id="{001200B6-000C-401B-8724-0005005F0007}">
            <xm:f>"d"</xm:f>
            <x14:dxf>
              <font/>
              <fill>
                <patternFill patternType="solid">
                  <fgColor rgb="FFFFD966"/>
                  <bgColor rgb="FFFFD966"/>
                </patternFill>
              </fill>
              <border>
                <left style="none"/>
                <right style="none"/>
                <top style="none"/>
                <bottom style="none"/>
                <diagonal style="none"/>
              </border>
            </x14:dxf>
          </x14:cfRule>
          <xm:sqref>G70:G77</xm:sqref>
        </x14:conditionalFormatting>
        <x14:conditionalFormatting xmlns:xm="http://schemas.microsoft.com/office/excel/2006/main">
          <x14:cfRule type="cellIs" priority="10" operator="equal" id="{00170098-00FC-48F3-86FD-005900FF00BA}">
            <xm:f>"d"</xm:f>
            <x14:dxf>
              <font/>
              <fill>
                <patternFill patternType="solid">
                  <fgColor rgb="FFFFD966"/>
                  <bgColor rgb="FFFFD966"/>
                </patternFill>
              </fill>
              <border>
                <left style="none"/>
                <right style="none"/>
                <top style="none"/>
                <bottom style="none"/>
                <diagonal style="none"/>
              </border>
            </x14:dxf>
          </x14:cfRule>
          <xm:sqref>G78:G92</xm:sqref>
        </x14:conditionalFormatting>
        <x14:conditionalFormatting xmlns:xm="http://schemas.microsoft.com/office/excel/2006/main">
          <x14:cfRule type="cellIs" priority="9" operator="equal" id="{00F50034-0015-42FE-AB04-00A700A80014}">
            <xm:f>"d"</xm:f>
            <x14:dxf>
              <font/>
              <fill>
                <patternFill patternType="solid">
                  <fgColor rgb="FFFFD966"/>
                  <bgColor rgb="FFFFD966"/>
                </patternFill>
              </fill>
              <border>
                <left style="none"/>
                <right style="none"/>
                <top style="none"/>
                <bottom style="none"/>
                <diagonal style="none"/>
              </border>
            </x14:dxf>
          </x14:cfRule>
          <xm:sqref>G93:G99</xm:sqref>
        </x14:conditionalFormatting>
        <x14:conditionalFormatting xmlns:xm="http://schemas.microsoft.com/office/excel/2006/main">
          <x14:cfRule type="cellIs" priority="8" operator="equal" id="{005F0008-00C5-4558-B622-000700140033}">
            <xm:f>"d"</xm:f>
            <x14:dxf>
              <font/>
              <fill>
                <patternFill patternType="solid">
                  <fgColor rgb="FFFFD966"/>
                  <bgColor rgb="FFFFD966"/>
                </patternFill>
              </fill>
              <border>
                <left style="none"/>
                <right style="none"/>
                <top style="none"/>
                <bottom style="none"/>
                <diagonal style="none"/>
              </border>
            </x14:dxf>
          </x14:cfRule>
          <xm:sqref>G100:G101</xm:sqref>
        </x14:conditionalFormatting>
        <x14:conditionalFormatting xmlns:xm="http://schemas.microsoft.com/office/excel/2006/main">
          <x14:cfRule type="cellIs" priority="7" operator="equal" id="{00D40052-003F-4F1A-B1D1-0089000D0024}">
            <xm:f>"d"</xm:f>
            <x14:dxf>
              <font/>
              <fill>
                <patternFill patternType="solid">
                  <fgColor rgb="FFFFD966"/>
                  <bgColor rgb="FFFFD966"/>
                </patternFill>
              </fill>
              <border>
                <left style="none"/>
                <right style="none"/>
                <top style="none"/>
                <bottom style="none"/>
                <diagonal style="none"/>
              </border>
            </x14:dxf>
          </x14:cfRule>
          <xm:sqref>G102:G106</xm:sqref>
        </x14:conditionalFormatting>
        <x14:conditionalFormatting xmlns:xm="http://schemas.microsoft.com/office/excel/2006/main">
          <x14:cfRule type="cellIs" priority="6" operator="equal" id="{00BC0049-008C-4EA8-8546-00F300AB003E}">
            <xm:f>"d"</xm:f>
            <x14:dxf>
              <font/>
              <fill>
                <patternFill patternType="solid">
                  <fgColor rgb="FFFFD966"/>
                  <bgColor rgb="FFFFD966"/>
                </patternFill>
              </fill>
              <border>
                <left style="none"/>
                <right style="none"/>
                <top style="none"/>
                <bottom style="none"/>
                <diagonal style="none"/>
              </border>
            </x14:dxf>
          </x14:cfRule>
          <xm:sqref>G107:G109</xm:sqref>
        </x14:conditionalFormatting>
        <x14:conditionalFormatting xmlns:xm="http://schemas.microsoft.com/office/excel/2006/main">
          <x14:cfRule type="cellIs" priority="5" operator="equal" id="{00380027-0087-4805-9E85-005300F00034}">
            <xm:f>"d"</xm:f>
            <x14:dxf>
              <font/>
              <fill>
                <patternFill patternType="solid">
                  <fgColor rgb="FFFFD966"/>
                  <bgColor rgb="FFFFD966"/>
                </patternFill>
              </fill>
              <border>
                <left style="none"/>
                <right style="none"/>
                <top style="none"/>
                <bottom style="none"/>
                <diagonal style="none"/>
              </border>
            </x14:dxf>
          </x14:cfRule>
          <xm:sqref>G110:G111</xm:sqref>
        </x14:conditionalFormatting>
        <x14:conditionalFormatting xmlns:xm="http://schemas.microsoft.com/office/excel/2006/main">
          <x14:cfRule type="cellIs" priority="4" operator="equal" id="{00180053-0006-47F4-9D14-00FD002E009B}">
            <xm:f>"d"</xm:f>
            <x14:dxf>
              <font/>
              <fill>
                <patternFill patternType="solid">
                  <fgColor rgb="FFFFD966"/>
                  <bgColor rgb="FFFFD966"/>
                </patternFill>
              </fill>
              <border>
                <left style="none"/>
                <right style="none"/>
                <top style="none"/>
                <bottom style="none"/>
                <diagonal style="none"/>
              </border>
            </x14:dxf>
          </x14:cfRule>
          <xm:sqref>G112</xm:sqref>
        </x14:conditionalFormatting>
        <x14:conditionalFormatting xmlns:xm="http://schemas.microsoft.com/office/excel/2006/main">
          <x14:cfRule type="cellIs" priority="3" operator="equal" id="{00590001-00AA-4A1B-A933-005800DC0013}">
            <xm:f>"d"</xm:f>
            <x14:dxf>
              <font/>
              <fill>
                <patternFill patternType="solid">
                  <fgColor rgb="FFFFD966"/>
                  <bgColor rgb="FFFFD966"/>
                </patternFill>
              </fill>
              <border>
                <left style="none"/>
                <right style="none"/>
                <top style="none"/>
                <bottom style="none"/>
                <diagonal style="none"/>
              </border>
            </x14:dxf>
          </x14:cfRule>
          <xm:sqref>G12:G117</xm:sqref>
        </x14:conditionalFormatting>
        <x14:conditionalFormatting xmlns:xm="http://schemas.microsoft.com/office/excel/2006/main">
          <x14:cfRule type="cellIs" priority="2" operator="equal" id="{00B500BA-00D5-4881-ACEE-008B00F50056}">
            <xm:f>"NT"</xm:f>
            <x14:dxf>
              <font>
                <color indexed="65"/>
              </font>
              <fill>
                <patternFill patternType="solid">
                  <fgColor rgb="FF757575"/>
                  <bgColor rgb="FF757575"/>
                </patternFill>
              </fill>
              <border>
                <left style="none"/>
                <right style="none"/>
                <top style="none"/>
                <bottom style="none"/>
                <diagonal style="none"/>
              </border>
            </x14:dxf>
          </x14:cfRule>
          <xm:sqref>O4:R4</xm:sqref>
        </x14:conditionalFormatting>
        <x14:conditionalFormatting xmlns:xm="http://schemas.microsoft.com/office/excel/2006/main">
          <x14:cfRule type="cellIs" priority="1" operator="equal" id="{00300003-000E-4395-B945-00E7000D00C5}">
            <xm:f>"x"</xm:f>
            <x14:dxf>
              <font>
                <color theme="0"/>
              </font>
              <fill>
                <patternFill patternType="solid">
                  <fgColor rgb="FF007891"/>
                  <bgColor rgb="FF007891"/>
                </patternFill>
              </fill>
              <border>
                <left style="none"/>
                <right style="none"/>
                <top style="none"/>
                <bottom style="none"/>
                <diagonal style="none"/>
              </border>
            </x14:dxf>
          </x14:cfRule>
          <xm:sqref>D12:D117</xm:sqref>
        </x14:conditionalFormatting>
      </x14:conditionalFormattings>
    </ext>
    <ext xmlns:x14="http://schemas.microsoft.com/office/spreadsheetml/2009/9/main" uri="{CCE6A557-97BC-4b89-ADB6-D9C93CAAB3DF}">
      <x14:dataValidations xmlns:xm="http://schemas.microsoft.com/office/excel/2006/main" count="3" disablePrompts="0">
        <x14:dataValidation xr:uid="{001A0049-0077-4507-850D-00240001003C}" type="list" allowBlank="1" errorStyle="stop" imeMode="noControl" operator="between" showDropDown="0" showErrorMessage="1" showInputMessage="0">
          <x14:formula1>
            <xm:f>"nt,na,c"</xm:f>
          </x14:formula1>
          <xm:sqref>F54:F55</xm:sqref>
        </x14:dataValidation>
        <x14:dataValidation xr:uid="{00A200C7-0049-434C-BF20-004800A10053}" type="list" allowBlank="1" errorStyle="stop" imeMode="noControl" operator="between" showDropDown="0" showErrorMessage="1" showInputMessage="0">
          <x14:formula1>
            <xm:f>"nt,na,c,nc"</xm:f>
          </x14:formula1>
          <xm:sqref>F12:F53 F56:F117</xm:sqref>
        </x14:dataValidation>
        <x14:dataValidation xr:uid="{00ED0074-005A-4B28-88D7-00A00053003E}" type="list" allowBlank="1" errorStyle="stop" imeMode="noControl" operator="between" showDropDown="0" showErrorMessage="0" showInputMessage="0">
          <x14:formula1>
            <xm:f>"d"</xm:f>
          </x14:formula1>
          <xm:sqref>G12:G117</xm:sqref>
        </x14:dataValidation>
      </x14:dataValidation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666666"/>
    <outlinePr applyStyles="0" summaryBelow="0" summaryRight="0" showOutlineSymbols="1"/>
    <pageSetUpPr autoPageBreaks="1" fitToPage="0"/>
  </sheetPr>
  <sheetViews>
    <sheetView showGridLines="0" zoomScale="100" workbookViewId="0">
      <pane xSplit="6" ySplit="11" topLeftCell="G12" activePane="bottomRight" state="frozen"/>
      <selection activeCell="G12" activeCellId="0" sqref="G12"/>
    </sheetView>
  </sheetViews>
  <sheetFormatPr defaultColWidth="14.43" defaultRowHeight="15" customHeight="1"/>
  <cols>
    <col customWidth="1" min="1" max="1" width="9"/>
    <col customWidth="1" min="2" max="2" width="7.29"/>
    <col customWidth="1" min="3" max="3" width="4"/>
    <col customWidth="1" min="4" max="4" width="3.4300000000000002"/>
    <col customWidth="1" min="5" max="5" width="50.859999999999999"/>
    <col customWidth="1" min="6" max="6" width="10.710000000000001"/>
    <col customWidth="1" min="7" max="7" width="5.71"/>
    <col customWidth="1" min="8" max="8" width="9"/>
    <col customWidth="1" min="9" max="9" width="14.859999999999999"/>
    <col customWidth="1" min="10" max="10" width="43.57"/>
    <col customWidth="1" min="11" max="11" width="40.859999999999999"/>
    <col customWidth="1" min="12" max="12" width="46.289999999999999"/>
    <col customWidth="1" min="13" max="13" width="4"/>
    <col customWidth="1" min="14" max="14" width="19"/>
    <col customWidth="1" min="15" max="17" width="4.1399999999999997"/>
    <col customWidth="1" min="18" max="18" width="5.1399999999999997"/>
    <col customWidth="1" min="19" max="19" width="16.43"/>
    <col customWidth="1" min="20" max="20" width="15.43"/>
    <col customWidth="1" min="21" max="21" width="16.57"/>
  </cols>
  <sheetData>
    <row r="1" ht="0.75" customHeight="1">
      <c r="A1" s="310"/>
      <c r="B1" s="308"/>
      <c r="C1" s="308"/>
      <c r="D1" s="308"/>
      <c r="E1" s="308"/>
      <c r="F1" s="308"/>
      <c r="G1" s="308"/>
      <c r="H1" s="308"/>
      <c r="I1" s="308"/>
      <c r="J1" s="308"/>
      <c r="K1" s="308"/>
      <c r="L1" s="308"/>
      <c r="M1" s="308"/>
      <c r="N1" s="308"/>
      <c r="O1" s="308"/>
      <c r="P1" s="308"/>
      <c r="Q1" s="308"/>
      <c r="R1" s="308"/>
      <c r="S1" s="308"/>
      <c r="T1" s="308"/>
      <c r="U1" s="308"/>
    </row>
    <row r="2" ht="16.5" customHeight="1">
      <c r="A2" s="310"/>
      <c r="B2" s="311" t="str">
        <f>F4</f>
        <v>#NAME?</v>
      </c>
      <c r="C2" s="312" t="str">
        <f>Echantillon!C23</f>
        <v xml:space="preserve">Démarche Espaces verts et naturels</v>
      </c>
      <c r="D2" s="313"/>
      <c r="E2" s="313"/>
      <c r="F2" s="314"/>
      <c r="G2" s="315"/>
      <c r="H2" s="315"/>
      <c r="I2" s="315"/>
      <c r="J2" s="315"/>
      <c r="K2" s="316"/>
      <c r="L2" s="316"/>
      <c r="M2" s="317"/>
      <c r="N2" s="317"/>
      <c r="O2" s="308"/>
      <c r="P2" s="308"/>
      <c r="Q2" s="308"/>
      <c r="R2" s="308"/>
      <c r="S2" s="308"/>
      <c r="T2" s="308"/>
      <c r="U2" s="308"/>
    </row>
    <row r="3" ht="18.75" customHeight="1">
      <c r="A3" s="310"/>
      <c r="B3" s="311" t="s">
        <v>481</v>
      </c>
      <c r="C3" s="318" t="str">
        <f>Echantillon!D23</f>
        <v>https://demarches-larochelle.test.entrouvert.org/signalements/arbres-espaces-verts-naturels-aires-de-jeux/?cancelurl=https%3A//portail-larochelle.test.entrouvert.org/demarches/signalements/</v>
      </c>
      <c r="G3" s="315"/>
      <c r="H3" s="315"/>
      <c r="I3" s="315"/>
      <c r="J3" s="315"/>
      <c r="K3" s="315"/>
      <c r="L3" s="315"/>
      <c r="M3" s="308"/>
      <c r="N3" s="308"/>
      <c r="O3" s="308"/>
      <c r="P3" s="308"/>
      <c r="Q3" s="308"/>
      <c r="R3" s="308"/>
      <c r="S3" s="308"/>
      <c r="T3" s="308"/>
      <c r="U3" s="308"/>
    </row>
    <row r="4" ht="13.5" customHeight="1">
      <c r="A4" s="310"/>
      <c r="B4" s="319" t="s">
        <v>141</v>
      </c>
      <c r="C4" s="320" t="s">
        <v>482</v>
      </c>
      <c r="D4" s="320" t="s">
        <v>144</v>
      </c>
      <c r="E4" s="321" t="s">
        <v>145</v>
      </c>
      <c r="F4" s="321" t="str">
        <f>sheetName()</f>
        <v>#NAME?</v>
      </c>
      <c r="G4" s="320" t="s">
        <v>483</v>
      </c>
      <c r="H4" s="319" t="s">
        <v>82</v>
      </c>
      <c r="I4" s="319" t="s">
        <v>80</v>
      </c>
      <c r="J4" s="319" t="s">
        <v>484</v>
      </c>
      <c r="K4" s="319" t="s">
        <v>485</v>
      </c>
      <c r="L4" s="319" t="s">
        <v>146</v>
      </c>
      <c r="M4" s="322"/>
      <c r="N4" s="323"/>
      <c r="O4" s="324" t="s">
        <v>434</v>
      </c>
      <c r="P4" s="325" t="s">
        <v>435</v>
      </c>
      <c r="Q4" s="325" t="s">
        <v>441</v>
      </c>
      <c r="R4" s="326" t="s">
        <v>437</v>
      </c>
      <c r="S4" s="327" t="s">
        <v>486</v>
      </c>
      <c r="T4" s="328" t="s">
        <v>487</v>
      </c>
      <c r="U4" s="329" t="s">
        <v>154</v>
      </c>
    </row>
    <row r="5" ht="13.5" customHeight="1">
      <c r="A5" s="310"/>
      <c r="B5" s="36"/>
      <c r="C5" s="36"/>
      <c r="D5" s="36"/>
      <c r="E5" s="321" t="s">
        <v>147</v>
      </c>
      <c r="F5" s="321">
        <f>COUNTIF($F$12:$F$117,"c")</f>
        <v>39</v>
      </c>
      <c r="G5" s="36"/>
      <c r="H5" s="36"/>
      <c r="I5" s="36"/>
      <c r="J5" s="36"/>
      <c r="K5" s="36"/>
      <c r="L5" s="36"/>
      <c r="M5" s="308"/>
      <c r="N5" s="330" t="s">
        <v>8</v>
      </c>
      <c r="O5" s="331">
        <f>COUNTIFS($C$12:$C$117,"A",$F$12:$F$117,"c")</f>
        <v>28</v>
      </c>
      <c r="P5" s="331">
        <f>COUNTIFS($C$12:$C$117,"A",$F$12:$F$117,"nc")</f>
        <v>6</v>
      </c>
      <c r="Q5" s="331">
        <f>COUNTIFS($C$12:$C$117,"A",$F$12:$F$117,"na")</f>
        <v>48</v>
      </c>
      <c r="R5" s="331">
        <f>COUNTIFS($C$12:$C$117,"A",$F$12:$F$117,"nt")</f>
        <v>0</v>
      </c>
      <c r="S5" s="332">
        <f t="shared" ref="S5:S7" si="304">O5+P5</f>
        <v>34</v>
      </c>
      <c r="T5" s="333">
        <f t="shared" ref="T5:T7" si="305">IF(S5&gt;0,O5/S5,"-")</f>
        <v>0.82352941176470584</v>
      </c>
      <c r="U5" s="334">
        <f>T5</f>
        <v>0.82352941176470584</v>
      </c>
    </row>
    <row r="6" ht="13.5" customHeight="1">
      <c r="A6" s="310"/>
      <c r="B6" s="36"/>
      <c r="C6" s="36"/>
      <c r="D6" s="36"/>
      <c r="E6" s="321" t="s">
        <v>148</v>
      </c>
      <c r="F6" s="321">
        <f>COUNTIF(F12:F117,"nc")</f>
        <v>6</v>
      </c>
      <c r="G6" s="36"/>
      <c r="H6" s="36"/>
      <c r="I6" s="36"/>
      <c r="J6" s="36"/>
      <c r="K6" s="36"/>
      <c r="L6" s="36"/>
      <c r="M6" s="308"/>
      <c r="N6" s="330" t="s">
        <v>15</v>
      </c>
      <c r="O6" s="331">
        <f>COUNTIFS($C$12:$C$117,"AA",$F$12:$F$117,"c")</f>
        <v>11</v>
      </c>
      <c r="P6" s="331">
        <f>COUNTIFS($C$12:$C$117,"AA",$F$12:$F$117,"nc")</f>
        <v>0</v>
      </c>
      <c r="Q6" s="331">
        <f>COUNTIFS($C$12:$C$117,"AA",$F$12:$F$117,"na")</f>
        <v>13</v>
      </c>
      <c r="R6" s="331">
        <f>COUNTIFS($C$12:$C$117,"AA",$F$12:$F$117,"nt")</f>
        <v>0</v>
      </c>
      <c r="S6" s="332">
        <f t="shared" si="304"/>
        <v>11</v>
      </c>
      <c r="T6" s="333">
        <f t="shared" si="305"/>
        <v>1</v>
      </c>
      <c r="U6" s="335">
        <f>IF(S6&gt;0,SUM(O5:O6)/SUM(S5:S6),"-")</f>
        <v>0.8666666666666667</v>
      </c>
    </row>
    <row r="7" ht="13.5" customHeight="1">
      <c r="A7" s="310"/>
      <c r="B7" s="36"/>
      <c r="C7" s="36"/>
      <c r="D7" s="36"/>
      <c r="E7" s="321" t="s">
        <v>488</v>
      </c>
      <c r="F7" s="321">
        <f>COUNTIF(F12:F117,"na")</f>
        <v>61</v>
      </c>
      <c r="G7" s="36"/>
      <c r="H7" s="36"/>
      <c r="I7" s="36"/>
      <c r="J7" s="36"/>
      <c r="K7" s="36"/>
      <c r="L7" s="36"/>
      <c r="M7" s="308"/>
      <c r="N7" s="330" t="s">
        <v>17</v>
      </c>
      <c r="O7" s="336">
        <f>COUNTIFS($C$12:$C$117,"AAA",$F$12:$F$117,"c")</f>
        <v>0</v>
      </c>
      <c r="P7" s="336">
        <f>COUNTIFS($C$12:$C$117,"AAA",$F$12:$F$117,"nc")</f>
        <v>0</v>
      </c>
      <c r="Q7" s="336">
        <f>COUNTIFS($C$12:$C$117,"AAA",$F$12:$F$117,"na")</f>
        <v>0</v>
      </c>
      <c r="R7" s="336">
        <f>COUNTIFS($C$12:$C$117,"AAA",$F$12:$F$117,"nt")</f>
        <v>0</v>
      </c>
      <c r="S7" s="332">
        <f t="shared" si="304"/>
        <v>0</v>
      </c>
      <c r="T7" s="333" t="str">
        <f t="shared" si="305"/>
        <v>-</v>
      </c>
      <c r="U7" s="334" t="str">
        <f>IF(S7&gt;0,SUM(O5:O7)/SUM(S5:S7),"-")</f>
        <v>-</v>
      </c>
    </row>
    <row r="8" ht="13.5" customHeight="1">
      <c r="A8" s="310"/>
      <c r="B8" s="36"/>
      <c r="C8" s="36"/>
      <c r="D8" s="36"/>
      <c r="E8" s="321" t="s">
        <v>150</v>
      </c>
      <c r="F8" s="321">
        <f>COUNTIF(F12:F117,"nt")</f>
        <v>0</v>
      </c>
      <c r="G8" s="36"/>
      <c r="H8" s="36"/>
      <c r="I8" s="36"/>
      <c r="J8" s="36"/>
      <c r="K8" s="36"/>
      <c r="L8" s="36"/>
      <c r="M8" s="308"/>
      <c r="N8" s="337" t="s">
        <v>489</v>
      </c>
      <c r="O8" s="338">
        <f t="shared" ref="O8:S8" si="306">SUM(O5:O7)</f>
        <v>39</v>
      </c>
      <c r="P8" s="338">
        <f t="shared" si="306"/>
        <v>6</v>
      </c>
      <c r="Q8" s="338">
        <f t="shared" si="306"/>
        <v>61</v>
      </c>
      <c r="R8" s="338">
        <f t="shared" si="306"/>
        <v>0</v>
      </c>
      <c r="S8" s="339">
        <f t="shared" si="306"/>
        <v>45</v>
      </c>
      <c r="T8" s="333"/>
      <c r="U8" s="330"/>
    </row>
    <row r="9" ht="13.5" customHeight="1">
      <c r="A9" s="310"/>
      <c r="B9" s="36"/>
      <c r="C9" s="36"/>
      <c r="D9" s="36"/>
      <c r="E9" s="321" t="s">
        <v>465</v>
      </c>
      <c r="F9" s="340">
        <f>F5/SUM(F5:F6)</f>
        <v>0.8666666666666667</v>
      </c>
      <c r="G9" s="36"/>
      <c r="H9" s="36"/>
      <c r="I9" s="36"/>
      <c r="J9" s="36"/>
      <c r="K9" s="36"/>
      <c r="L9" s="36"/>
      <c r="M9" s="308"/>
      <c r="N9" s="308"/>
      <c r="O9" s="308"/>
      <c r="P9" s="308"/>
      <c r="Q9" s="308"/>
      <c r="R9" s="308"/>
      <c r="S9" s="308"/>
      <c r="T9" s="308"/>
      <c r="U9" s="308"/>
    </row>
    <row r="10" ht="13.5" customHeight="1">
      <c r="A10" s="310"/>
      <c r="B10" s="46"/>
      <c r="C10" s="46"/>
      <c r="D10" s="46"/>
      <c r="E10" s="321" t="s">
        <v>466</v>
      </c>
      <c r="F10" s="340">
        <f>F6/SUM(F5:F6)</f>
        <v>0.13333333333333333</v>
      </c>
      <c r="G10" s="46"/>
      <c r="H10" s="46"/>
      <c r="I10" s="46"/>
      <c r="J10" s="46"/>
      <c r="K10" s="46"/>
      <c r="L10" s="46"/>
      <c r="M10" s="308"/>
      <c r="N10" s="308"/>
      <c r="O10" s="308"/>
      <c r="P10" s="308"/>
      <c r="Q10" s="308"/>
      <c r="R10" s="308"/>
      <c r="S10" s="308"/>
      <c r="T10" s="308"/>
      <c r="U10" s="308"/>
    </row>
    <row r="11" ht="16.800000000000001">
      <c r="A11" s="310"/>
      <c r="B11" s="260"/>
      <c r="C11" s="260"/>
      <c r="D11" s="260"/>
      <c r="E11" s="341"/>
      <c r="F11" s="260"/>
      <c r="G11" s="260"/>
      <c r="H11" s="342"/>
      <c r="I11" s="342"/>
      <c r="J11" s="342"/>
      <c r="K11" s="342"/>
      <c r="L11" s="342"/>
      <c r="M11" s="308"/>
      <c r="N11" s="308"/>
      <c r="O11" s="308"/>
      <c r="P11" s="308"/>
      <c r="Q11" s="308"/>
      <c r="R11" s="308"/>
      <c r="S11" s="308"/>
      <c r="T11" s="308"/>
      <c r="U11" s="308"/>
    </row>
    <row r="12" ht="62.25" hidden="1" customHeight="1">
      <c r="A12" s="355" t="s">
        <v>440</v>
      </c>
      <c r="B12" s="358" t="str">
        <f>'Résultats'!B13</f>
        <v>1.1</v>
      </c>
      <c r="C12" s="260" t="str">
        <f>'Résultats'!C13</f>
        <v>A</v>
      </c>
      <c r="D12" s="260" t="str">
        <f>'Résultats'!E13</f>
        <v>x</v>
      </c>
      <c r="E12" s="341" t="str">
        <f>'Résultats'!F13</f>
        <v xml:space="preserve">Chaque image porteuse d’information a-t-elle une alternative textuelle ?</v>
      </c>
      <c r="F12" s="345" t="s">
        <v>10</v>
      </c>
      <c r="G12" s="345"/>
      <c r="H12" s="97"/>
      <c r="I12" s="97"/>
      <c r="J12" s="97"/>
      <c r="K12" s="97"/>
      <c r="L12" s="97"/>
      <c r="M12" s="308"/>
      <c r="N12" s="308"/>
      <c r="O12" s="308"/>
      <c r="P12" s="308"/>
      <c r="Q12" s="308"/>
      <c r="R12" s="308"/>
      <c r="S12" s="308"/>
      <c r="T12" s="308"/>
      <c r="U12" s="308"/>
    </row>
    <row r="13" ht="62.25" hidden="1" customHeight="1">
      <c r="A13" s="36"/>
      <c r="B13" s="358" t="str">
        <f>Résultats!B14</f>
        <v>1.2</v>
      </c>
      <c r="C13" s="260" t="str">
        <f>Résultats!C14</f>
        <v>A</v>
      </c>
      <c r="D13" s="260" t="str">
        <f>Résultats!E14</f>
        <v/>
      </c>
      <c r="E13" s="341" t="str">
        <f>Résultats!F14</f>
        <v xml:space="preserve">Chaque image de décoration est-elle correctement ignorée par les technologies d’assistance ?</v>
      </c>
      <c r="F13" s="345" t="s">
        <v>7</v>
      </c>
      <c r="G13" s="345"/>
      <c r="H13" s="97"/>
      <c r="I13" s="97"/>
      <c r="J13" s="97"/>
      <c r="K13" s="97"/>
      <c r="L13" s="97"/>
      <c r="M13" s="308"/>
      <c r="N13" s="308"/>
      <c r="O13" s="308"/>
      <c r="P13" s="308"/>
      <c r="Q13" s="308"/>
      <c r="R13" s="308"/>
      <c r="S13" s="308"/>
      <c r="T13" s="308"/>
      <c r="U13" s="308"/>
    </row>
    <row r="14" ht="62.25" hidden="1" customHeight="1">
      <c r="A14" s="36"/>
      <c r="B14" s="358" t="str">
        <f>Résultats!B15</f>
        <v>1.3</v>
      </c>
      <c r="C14" s="260" t="str">
        <f>Résultats!C15</f>
        <v>A</v>
      </c>
      <c r="D14" s="260" t="str">
        <f>Résultats!E15</f>
        <v/>
      </c>
      <c r="E14" s="341" t="str">
        <f>Résultats!F15</f>
        <v xml:space="preserve">Pour chaque image porteuse d’information ayant une alternative textuelle, cette alternative est-elle pertinente (hors cas particuliers) ?</v>
      </c>
      <c r="F14" s="345" t="s">
        <v>10</v>
      </c>
      <c r="G14" s="345"/>
      <c r="H14" s="97"/>
      <c r="I14" s="97"/>
      <c r="J14" s="97"/>
      <c r="K14" s="97"/>
      <c r="L14" s="97"/>
      <c r="M14" s="308"/>
      <c r="N14" s="308"/>
      <c r="O14" s="308"/>
      <c r="P14" s="308"/>
      <c r="Q14" s="308"/>
      <c r="R14" s="308"/>
      <c r="S14" s="308"/>
      <c r="T14" s="308"/>
      <c r="U14" s="308"/>
    </row>
    <row r="15" ht="62.25" hidden="1" customHeight="1">
      <c r="A15" s="36"/>
      <c r="B15" s="358" t="str">
        <f>Résultats!B16</f>
        <v>1.4</v>
      </c>
      <c r="C15" s="260" t="str">
        <f>Résultats!C16</f>
        <v>A</v>
      </c>
      <c r="D15" s="260" t="str">
        <f>Résultats!E16</f>
        <v/>
      </c>
      <c r="E15" s="341" t="str">
        <f>Résultats!F16</f>
        <v xml:space="preserve">Pour chaque image utilisée comme CAPTCHA ou comme image-test, ayant une alternative textuelle, cette alternative permet-elle d’identifier la nature et la fonction de l’image ?</v>
      </c>
      <c r="F15" s="345" t="s">
        <v>10</v>
      </c>
      <c r="G15" s="345"/>
      <c r="H15" s="97"/>
      <c r="I15" s="97"/>
      <c r="J15" s="97"/>
      <c r="K15" s="97"/>
      <c r="L15" s="97"/>
      <c r="M15" s="308"/>
      <c r="N15" s="308"/>
      <c r="O15" s="308"/>
      <c r="P15" s="308"/>
      <c r="Q15" s="308"/>
      <c r="R15" s="308"/>
      <c r="S15" s="308"/>
      <c r="T15" s="308"/>
      <c r="U15" s="308"/>
    </row>
    <row r="16" ht="62.25" hidden="1" customHeight="1">
      <c r="A16" s="36"/>
      <c r="B16" s="358" t="str">
        <f>Résultats!B17</f>
        <v>1.5</v>
      </c>
      <c r="C16" s="260" t="str">
        <f>Résultats!C17</f>
        <v>A</v>
      </c>
      <c r="D16" s="260" t="str">
        <f>Résultats!E17</f>
        <v/>
      </c>
      <c r="E16" s="341" t="str">
        <f>Résultats!F17</f>
        <v xml:space="preserve">Pour chaque image utilisée comme CAPTCHA, une solution d’accès alternatif au contenu ou à la fonction du CAPTCHA est-elle présente ?</v>
      </c>
      <c r="F16" s="345" t="s">
        <v>10</v>
      </c>
      <c r="G16" s="345"/>
      <c r="H16" s="97"/>
      <c r="I16" s="97"/>
      <c r="J16" s="97"/>
      <c r="K16" s="97"/>
      <c r="L16" s="97"/>
      <c r="M16" s="308"/>
      <c r="N16" s="308"/>
      <c r="O16" s="308"/>
      <c r="P16" s="308"/>
      <c r="Q16" s="308"/>
      <c r="R16" s="308"/>
      <c r="S16" s="308"/>
      <c r="T16" s="308"/>
      <c r="U16" s="308"/>
    </row>
    <row r="17" ht="62.25" hidden="1" customHeight="1">
      <c r="A17" s="36"/>
      <c r="B17" s="358" t="str">
        <f>Résultats!B18</f>
        <v>1.6</v>
      </c>
      <c r="C17" s="260" t="str">
        <f>Résultats!C18</f>
        <v>A</v>
      </c>
      <c r="D17" s="260" t="str">
        <f>Résultats!E18</f>
        <v/>
      </c>
      <c r="E17" s="341" t="str">
        <f>Résultats!F18</f>
        <v xml:space="preserve">Chaque image porteuse d’information a-t-elle, si nécessaire, une description détaillée ?</v>
      </c>
      <c r="F17" s="345" t="s">
        <v>10</v>
      </c>
      <c r="G17" s="345"/>
      <c r="H17" s="97"/>
      <c r="I17" s="97"/>
      <c r="J17" s="97"/>
      <c r="K17" s="97"/>
      <c r="L17" s="97"/>
      <c r="M17" s="308"/>
      <c r="N17" s="308"/>
      <c r="O17" s="308"/>
      <c r="P17" s="308"/>
      <c r="Q17" s="308"/>
      <c r="R17" s="308"/>
      <c r="S17" s="308"/>
      <c r="T17" s="308"/>
      <c r="U17" s="308"/>
    </row>
    <row r="18" ht="62.25" hidden="1" customHeight="1">
      <c r="A18" s="36"/>
      <c r="B18" s="358" t="str">
        <f>Résultats!B19</f>
        <v>1.7</v>
      </c>
      <c r="C18" s="260" t="str">
        <f>Résultats!C19</f>
        <v>A</v>
      </c>
      <c r="D18" s="260" t="str">
        <f>Résultats!E19</f>
        <v/>
      </c>
      <c r="E18" s="341" t="str">
        <f>Résultats!F19</f>
        <v xml:space="preserve">Pour chaque image porteuse d’information ayant une description détaillée, cette description est-elle pertinente ?</v>
      </c>
      <c r="F18" s="345" t="s">
        <v>10</v>
      </c>
      <c r="G18" s="345"/>
      <c r="H18" s="97"/>
      <c r="I18" s="97"/>
      <c r="J18" s="97"/>
      <c r="K18" s="97"/>
      <c r="L18" s="97"/>
      <c r="M18" s="356"/>
      <c r="N18" s="356"/>
      <c r="O18" s="356"/>
      <c r="P18" s="356"/>
      <c r="Q18" s="356"/>
      <c r="R18" s="356"/>
      <c r="S18" s="356"/>
      <c r="T18" s="356"/>
      <c r="U18" s="356"/>
    </row>
    <row r="19" ht="62.25" hidden="1" customHeight="1">
      <c r="A19" s="36"/>
      <c r="B19" s="358" t="str">
        <f>Résultats!B20</f>
        <v>1.8</v>
      </c>
      <c r="C19" s="260" t="str">
        <f>Résultats!C20</f>
        <v>AA</v>
      </c>
      <c r="D19" s="260" t="str">
        <f>Résultats!E20</f>
        <v/>
      </c>
      <c r="E19" s="359" t="str">
        <f>Résultats!F20</f>
        <v xml:space="preserve">Chaque image texte porteuse d’information, en l’absence d’un mécanisme de remplacement, doit si possible être remplacée par du texte stylé. Cette règle est-elle respectée (hors cas particuliers) ?</v>
      </c>
      <c r="F19" s="345" t="s">
        <v>10</v>
      </c>
      <c r="G19" s="345"/>
      <c r="H19" s="97"/>
      <c r="I19" s="97"/>
      <c r="J19" s="97"/>
      <c r="K19" s="97"/>
      <c r="L19" s="97"/>
      <c r="M19" s="322"/>
      <c r="N19" s="322"/>
      <c r="O19" s="322"/>
      <c r="P19" s="322"/>
      <c r="Q19" s="322"/>
      <c r="R19" s="322"/>
      <c r="S19" s="357"/>
      <c r="T19" s="308"/>
      <c r="U19" s="308"/>
    </row>
    <row r="20" ht="62.25" hidden="1" customHeight="1">
      <c r="A20" s="46"/>
      <c r="B20" s="358" t="str">
        <f>Résultats!B21</f>
        <v>1.9</v>
      </c>
      <c r="C20" s="260" t="str">
        <f>Résultats!C21</f>
        <v>A</v>
      </c>
      <c r="D20" s="260" t="str">
        <f>Résultats!E21</f>
        <v/>
      </c>
      <c r="E20" s="341" t="str">
        <f>Résultats!F21</f>
        <v xml:space="preserve">Chaque légende d’image est-elle, si nécessaire, correctement reliée à l’image correspondante ?</v>
      </c>
      <c r="F20" s="345" t="s">
        <v>10</v>
      </c>
      <c r="G20" s="345"/>
      <c r="H20" s="97"/>
      <c r="I20" s="97"/>
      <c r="J20" s="97"/>
      <c r="K20" s="97"/>
      <c r="L20" s="97"/>
      <c r="M20" s="308"/>
      <c r="N20" s="308"/>
      <c r="O20" s="308"/>
      <c r="P20" s="308"/>
      <c r="Q20" s="308"/>
      <c r="R20" s="308"/>
      <c r="S20" s="308"/>
      <c r="T20" s="308"/>
      <c r="U20" s="308"/>
    </row>
    <row r="21" ht="62.25" hidden="1" customHeight="1">
      <c r="A21" s="355" t="s">
        <v>443</v>
      </c>
      <c r="B21" s="358" t="str">
        <f>Résultats!B22</f>
        <v>2.1</v>
      </c>
      <c r="C21" s="260" t="str">
        <f>Résultats!C22</f>
        <v>A</v>
      </c>
      <c r="D21" s="260" t="str">
        <f>Résultats!E22</f>
        <v/>
      </c>
      <c r="E21" s="341" t="str">
        <f>Résultats!F22</f>
        <v xml:space="preserve">Chaque cadre a-t-il un titre de cadre ?</v>
      </c>
      <c r="F21" s="345" t="s">
        <v>10</v>
      </c>
      <c r="G21" s="345"/>
      <c r="H21" s="97"/>
      <c r="I21" s="97"/>
      <c r="J21" s="97"/>
      <c r="K21" s="97"/>
      <c r="L21" s="97"/>
      <c r="M21" s="308"/>
      <c r="N21" s="308"/>
      <c r="O21" s="308"/>
      <c r="P21" s="308"/>
      <c r="Q21" s="308"/>
      <c r="R21" s="308"/>
      <c r="S21" s="308"/>
      <c r="T21" s="308"/>
      <c r="U21" s="308"/>
    </row>
    <row r="22" ht="62.25" hidden="1" customHeight="1">
      <c r="A22" s="46"/>
      <c r="B22" s="358" t="str">
        <f>Résultats!B23</f>
        <v>2.2</v>
      </c>
      <c r="C22" s="260" t="str">
        <f>Résultats!C23</f>
        <v>A</v>
      </c>
      <c r="D22" s="260" t="str">
        <f>Résultats!E23</f>
        <v/>
      </c>
      <c r="E22" s="341" t="str">
        <f>Résultats!F23</f>
        <v xml:space="preserve">Pour chaque cadre ayant un titre de cadre, ce titre de cadre est-il pertinent ?</v>
      </c>
      <c r="F22" s="345" t="s">
        <v>10</v>
      </c>
      <c r="G22" s="345"/>
      <c r="H22" s="97"/>
      <c r="I22" s="97"/>
      <c r="J22" s="97"/>
      <c r="K22" s="97"/>
      <c r="L22" s="97"/>
      <c r="M22" s="308"/>
      <c r="N22" s="308"/>
      <c r="O22" s="308"/>
      <c r="P22" s="308"/>
      <c r="Q22" s="308"/>
      <c r="R22" s="308"/>
      <c r="S22" s="308"/>
      <c r="T22" s="308"/>
      <c r="U22" s="308"/>
    </row>
    <row r="23" ht="62.25" customHeight="1">
      <c r="A23" s="355" t="s">
        <v>444</v>
      </c>
      <c r="B23" s="358" t="str">
        <f>Résultats!B24</f>
        <v>3.1</v>
      </c>
      <c r="C23" s="260" t="str">
        <f>Résultats!C24</f>
        <v>A</v>
      </c>
      <c r="D23" s="260" t="str">
        <f>Résultats!E24</f>
        <v>x</v>
      </c>
      <c r="E23" s="341" t="str">
        <f>Résultats!F24</f>
        <v xml:space="preserve">Dans chaque page web, l’information ne doit pas être donnée uniquement par la couleur. Cette règle est-elle respectée ?</v>
      </c>
      <c r="F23" s="345" t="s">
        <v>7</v>
      </c>
      <c r="G23" s="345"/>
      <c r="H23" s="97" t="s">
        <v>471</v>
      </c>
      <c r="I23" s="97" t="s">
        <v>479</v>
      </c>
      <c r="J23" s="97" t="s">
        <v>562</v>
      </c>
      <c r="K23" s="350" t="s">
        <v>563</v>
      </c>
      <c r="L23" s="350" t="s">
        <v>492</v>
      </c>
      <c r="M23" s="308"/>
      <c r="N23" s="308"/>
      <c r="O23" s="308"/>
      <c r="P23" s="308"/>
      <c r="Q23" s="308"/>
      <c r="R23" s="308"/>
      <c r="S23" s="308"/>
      <c r="T23" s="308"/>
      <c r="U23" s="308"/>
    </row>
    <row r="24" ht="62.25" customHeight="1">
      <c r="A24" s="36"/>
      <c r="B24" s="358" t="str">
        <f>Résultats!B25</f>
        <v>3.2</v>
      </c>
      <c r="C24" s="260" t="str">
        <f>Résultats!C25</f>
        <v>AA</v>
      </c>
      <c r="D24" s="260" t="str">
        <f>Résultats!E25</f>
        <v/>
      </c>
      <c r="E24" s="341" t="str">
        <f>Résultats!F25</f>
        <v xml:space="preserve">Dans chaque page web, le contraste entre la couleur du texte et la couleur de son arrière-plan est-il suffisamment élevé (hors cas particuliers) ?</v>
      </c>
      <c r="F24" s="345" t="s">
        <v>7</v>
      </c>
      <c r="G24" s="345"/>
      <c r="H24" s="97" t="s">
        <v>471</v>
      </c>
      <c r="I24" s="97" t="s">
        <v>479</v>
      </c>
      <c r="J24" s="97" t="s">
        <v>564</v>
      </c>
      <c r="K24" s="350" t="s">
        <v>565</v>
      </c>
      <c r="L24" s="350" t="s">
        <v>492</v>
      </c>
      <c r="M24" s="308"/>
      <c r="N24" s="308"/>
      <c r="O24" s="308"/>
      <c r="P24" s="308"/>
      <c r="Q24" s="308"/>
      <c r="R24" s="308"/>
      <c r="S24" s="308"/>
      <c r="T24" s="308"/>
      <c r="U24" s="308"/>
    </row>
    <row r="25" ht="62.25" hidden="1" customHeight="1">
      <c r="A25" s="46"/>
      <c r="B25" s="358" t="str">
        <f>Résultats!B26</f>
        <v>3.3</v>
      </c>
      <c r="C25" s="260" t="str">
        <f>Résultats!C26</f>
        <v>AA</v>
      </c>
      <c r="D25" s="260" t="str">
        <f>Résultats!E26</f>
        <v/>
      </c>
      <c r="E25" s="341" t="str">
        <f>Résultats!F26</f>
        <v xml:space="preserve">Dans chaque page web, les couleurs utilisées dans les composants d’interface ou les éléments graphiques porteurs d’informations sont-elles suffisamment contrastées (hors cas particuliers) ?</v>
      </c>
      <c r="F25" s="345" t="s">
        <v>10</v>
      </c>
      <c r="G25" s="345"/>
      <c r="H25" s="97"/>
      <c r="I25" s="97"/>
      <c r="J25" s="97"/>
      <c r="K25" s="97"/>
      <c r="L25" s="97"/>
      <c r="M25" s="308"/>
      <c r="N25" s="308"/>
      <c r="O25" s="308"/>
      <c r="P25" s="308"/>
      <c r="Q25" s="308"/>
      <c r="R25" s="308"/>
      <c r="S25" s="308"/>
      <c r="T25" s="308"/>
      <c r="U25" s="308"/>
    </row>
    <row r="26" ht="62.25" hidden="1" customHeight="1">
      <c r="A26" s="355" t="s">
        <v>445</v>
      </c>
      <c r="B26" s="358" t="str">
        <f>Résultats!B27</f>
        <v>4.1</v>
      </c>
      <c r="C26" s="260" t="str">
        <f>Résultats!C27</f>
        <v>A</v>
      </c>
      <c r="D26" s="260" t="str">
        <f>Résultats!E27</f>
        <v>x</v>
      </c>
      <c r="E26" s="341" t="str">
        <f>Résultats!F27</f>
        <v xml:space="preserve">Chaque média temporel pré-enregistré a-t-il, si nécessaire, une transcription textuelle ou une audiodescription (hors cas particuliers) ?</v>
      </c>
      <c r="F26" s="345" t="s">
        <v>10</v>
      </c>
      <c r="G26" s="345"/>
      <c r="H26" s="97"/>
      <c r="I26" s="97"/>
      <c r="J26" s="97"/>
      <c r="K26" s="97"/>
      <c r="L26" s="97"/>
      <c r="M26" s="308"/>
      <c r="N26" s="308"/>
      <c r="O26" s="308"/>
      <c r="P26" s="308"/>
      <c r="Q26" s="308"/>
      <c r="R26" s="308"/>
      <c r="S26" s="308"/>
      <c r="T26" s="308"/>
      <c r="U26" s="308"/>
    </row>
    <row r="27" ht="62.25" hidden="1" customHeight="1">
      <c r="A27" s="36"/>
      <c r="B27" s="358" t="str">
        <f>Résultats!B28</f>
        <v>4.2</v>
      </c>
      <c r="C27" s="260" t="str">
        <f>Résultats!C28</f>
        <v>A</v>
      </c>
      <c r="D27" s="260" t="str">
        <f>Résultats!E28</f>
        <v/>
      </c>
      <c r="E27" s="341" t="str">
        <f>Résultats!F28</f>
        <v xml:space="preserve">Pour chaque média temporel pré-enregistré ayant une transcription textuelle ou une audiodescription synchronisée, celles-ci sont-elles pertinentes (hors cas particuliers) ?</v>
      </c>
      <c r="F27" s="345" t="s">
        <v>10</v>
      </c>
      <c r="G27" s="345"/>
      <c r="H27" s="97"/>
      <c r="I27" s="97"/>
      <c r="J27" s="97"/>
      <c r="K27" s="97"/>
      <c r="L27" s="97"/>
      <c r="M27" s="308"/>
      <c r="N27" s="308"/>
      <c r="O27" s="308"/>
      <c r="P27" s="308"/>
      <c r="Q27" s="308"/>
      <c r="R27" s="308"/>
      <c r="S27" s="308"/>
      <c r="T27" s="308"/>
      <c r="U27" s="308"/>
    </row>
    <row r="28" ht="62.25" hidden="1" customHeight="1">
      <c r="A28" s="36"/>
      <c r="B28" s="358" t="str">
        <f>Résultats!B29</f>
        <v>4.3</v>
      </c>
      <c r="C28" s="260" t="str">
        <f>Résultats!C29</f>
        <v>A</v>
      </c>
      <c r="D28" s="260" t="str">
        <f>Résultats!E29</f>
        <v/>
      </c>
      <c r="E28" s="341" t="str">
        <f>Résultats!F29</f>
        <v xml:space="preserve">Chaque média temporel synchronisé pré-enregistré a-t-il, si nécessaire, des sous-titres synchronisés (hors cas particuliers) ?</v>
      </c>
      <c r="F28" s="345" t="s">
        <v>10</v>
      </c>
      <c r="G28" s="345"/>
      <c r="H28" s="97"/>
      <c r="I28" s="97"/>
      <c r="J28" s="97"/>
      <c r="K28" s="97"/>
      <c r="L28" s="97"/>
      <c r="M28" s="308"/>
      <c r="N28" s="308"/>
      <c r="O28" s="308"/>
      <c r="P28" s="308"/>
      <c r="Q28" s="308"/>
      <c r="R28" s="308"/>
      <c r="S28" s="308"/>
      <c r="T28" s="308"/>
      <c r="U28" s="308"/>
    </row>
    <row r="29" ht="62.25" hidden="1" customHeight="1">
      <c r="A29" s="36"/>
      <c r="B29" s="358" t="str">
        <f>Résultats!B30</f>
        <v>4.4</v>
      </c>
      <c r="C29" s="260" t="str">
        <f>Résultats!C30</f>
        <v>A</v>
      </c>
      <c r="D29" s="260" t="str">
        <f>Résultats!E30</f>
        <v/>
      </c>
      <c r="E29" s="341" t="str">
        <f>Résultats!F30</f>
        <v xml:space="preserve">Pour chaque média temporel synchronisé pré-enregistré ayant des sous-titres synchronisés, ces sous-titres sont-ils pertinents ?</v>
      </c>
      <c r="F29" s="345" t="s">
        <v>10</v>
      </c>
      <c r="G29" s="345"/>
      <c r="H29" s="97"/>
      <c r="I29" s="97"/>
      <c r="J29" s="97"/>
      <c r="K29" s="97"/>
      <c r="L29" s="97"/>
      <c r="M29" s="308"/>
      <c r="N29" s="308"/>
      <c r="O29" s="308"/>
      <c r="P29" s="308"/>
      <c r="Q29" s="308"/>
      <c r="R29" s="308"/>
      <c r="S29" s="308"/>
      <c r="T29" s="308"/>
      <c r="U29" s="308"/>
    </row>
    <row r="30" ht="62.25" hidden="1" customHeight="1">
      <c r="A30" s="36"/>
      <c r="B30" s="358" t="str">
        <f>Résultats!B31</f>
        <v>4.5</v>
      </c>
      <c r="C30" s="260" t="str">
        <f>Résultats!C31</f>
        <v>AA</v>
      </c>
      <c r="D30" s="260" t="str">
        <f>Résultats!E31</f>
        <v/>
      </c>
      <c r="E30" s="341" t="str">
        <f>Résultats!F31</f>
        <v xml:space="preserve">Chaque média temporel pré-enregistré a-t-il, si nécessaire, une audiodescription synchronisée (hors cas particuliers) ?</v>
      </c>
      <c r="F30" s="345" t="s">
        <v>10</v>
      </c>
      <c r="G30" s="345"/>
      <c r="H30" s="97"/>
      <c r="I30" s="97"/>
      <c r="J30" s="97"/>
      <c r="K30" s="97"/>
      <c r="L30" s="97"/>
      <c r="M30" s="308"/>
      <c r="N30" s="308"/>
      <c r="O30" s="308"/>
      <c r="P30" s="308"/>
      <c r="Q30" s="308"/>
      <c r="R30" s="308"/>
      <c r="S30" s="308"/>
      <c r="T30" s="308"/>
      <c r="U30" s="308"/>
    </row>
    <row r="31" ht="62.25" hidden="1" customHeight="1">
      <c r="A31" s="36"/>
      <c r="B31" s="358" t="str">
        <f>Résultats!B32</f>
        <v>4.6</v>
      </c>
      <c r="C31" s="260" t="str">
        <f>Résultats!C32</f>
        <v>AA</v>
      </c>
      <c r="D31" s="260" t="str">
        <f>Résultats!E32</f>
        <v/>
      </c>
      <c r="E31" s="341" t="str">
        <f>Résultats!F32</f>
        <v xml:space="preserve">Pour chaque média temporel pré-enregistré ayant une audiodescription synchronisée, celle-ci est-elle pertinente ?</v>
      </c>
      <c r="F31" s="345" t="s">
        <v>10</v>
      </c>
      <c r="G31" s="345"/>
      <c r="H31" s="97"/>
      <c r="I31" s="97"/>
      <c r="J31" s="97"/>
      <c r="K31" s="97"/>
      <c r="L31" s="97"/>
      <c r="M31" s="308"/>
      <c r="N31" s="308"/>
      <c r="O31" s="308"/>
      <c r="P31" s="308"/>
      <c r="Q31" s="308"/>
      <c r="R31" s="308"/>
      <c r="S31" s="308"/>
      <c r="T31" s="308"/>
      <c r="U31" s="308"/>
    </row>
    <row r="32" ht="62.25" hidden="1" customHeight="1">
      <c r="A32" s="36"/>
      <c r="B32" s="358" t="str">
        <f>Résultats!B33</f>
        <v>4.7</v>
      </c>
      <c r="C32" s="260" t="str">
        <f>Résultats!C33</f>
        <v>A</v>
      </c>
      <c r="D32" s="260" t="str">
        <f>Résultats!E33</f>
        <v/>
      </c>
      <c r="E32" s="341" t="str">
        <f>Résultats!F33</f>
        <v xml:space="preserve">Chaque média temporel est-il clairement identifiable (hors cas particuliers) ?</v>
      </c>
      <c r="F32" s="345" t="s">
        <v>10</v>
      </c>
      <c r="G32" s="345"/>
      <c r="H32" s="97"/>
      <c r="I32" s="97"/>
      <c r="J32" s="97"/>
      <c r="K32" s="97"/>
      <c r="L32" s="97"/>
      <c r="M32" s="308"/>
      <c r="N32" s="308"/>
      <c r="O32" s="308"/>
      <c r="P32" s="308"/>
      <c r="Q32" s="308"/>
      <c r="R32" s="308"/>
      <c r="S32" s="308"/>
      <c r="T32" s="308"/>
      <c r="U32" s="308"/>
    </row>
    <row r="33" ht="62.25" hidden="1" customHeight="1">
      <c r="A33" s="36"/>
      <c r="B33" s="358" t="str">
        <f>Résultats!B34</f>
        <v>4.8</v>
      </c>
      <c r="C33" s="260" t="str">
        <f>Résultats!C34</f>
        <v>A</v>
      </c>
      <c r="D33" s="260" t="str">
        <f>Résultats!E34</f>
        <v/>
      </c>
      <c r="E33" s="341" t="str">
        <f>Résultats!F34</f>
        <v xml:space="preserve">Chaque média non temporel a-t-il, si nécessaire, une alternative (hors cas particuliers) ?</v>
      </c>
      <c r="F33" s="345" t="s">
        <v>10</v>
      </c>
      <c r="G33" s="345"/>
      <c r="H33" s="97"/>
      <c r="I33" s="97"/>
      <c r="J33" s="97"/>
      <c r="K33" s="97"/>
      <c r="L33" s="97"/>
      <c r="M33" s="308"/>
      <c r="N33" s="308"/>
      <c r="O33" s="308"/>
      <c r="P33" s="308"/>
      <c r="Q33" s="308"/>
      <c r="R33" s="308"/>
      <c r="S33" s="308"/>
      <c r="T33" s="308"/>
      <c r="U33" s="308"/>
    </row>
    <row r="34" ht="62.25" hidden="1" customHeight="1">
      <c r="A34" s="36"/>
      <c r="B34" s="358" t="str">
        <f>Résultats!B35</f>
        <v>4.9</v>
      </c>
      <c r="C34" s="260" t="str">
        <f>Résultats!C35</f>
        <v>A</v>
      </c>
      <c r="D34" s="260" t="str">
        <f>Résultats!E35</f>
        <v/>
      </c>
      <c r="E34" s="341" t="str">
        <f>Résultats!F35</f>
        <v xml:space="preserve">Pour chaque média non temporel ayant une alternative, cette alternative est-elle pertinente ?</v>
      </c>
      <c r="F34" s="345" t="s">
        <v>10</v>
      </c>
      <c r="G34" s="345"/>
      <c r="H34" s="97"/>
      <c r="I34" s="97"/>
      <c r="J34" s="97"/>
      <c r="K34" s="97"/>
      <c r="L34" s="97"/>
      <c r="M34" s="308"/>
      <c r="N34" s="308"/>
      <c r="O34" s="308"/>
      <c r="P34" s="308"/>
      <c r="Q34" s="308"/>
      <c r="R34" s="308"/>
      <c r="S34" s="308"/>
      <c r="T34" s="308"/>
      <c r="U34" s="308"/>
    </row>
    <row r="35" ht="62.25" hidden="1" customHeight="1">
      <c r="A35" s="36"/>
      <c r="B35" s="358" t="str">
        <f>Résultats!B36</f>
        <v>4.10</v>
      </c>
      <c r="C35" s="260" t="str">
        <f>Résultats!C36</f>
        <v>A</v>
      </c>
      <c r="D35" s="260" t="str">
        <f>Résultats!E36</f>
        <v>x</v>
      </c>
      <c r="E35" s="341" t="str">
        <f>Résultats!F36</f>
        <v xml:space="preserve">Chaque son déclenché automatiquement est-il contrôlable par l’utilisateur ?</v>
      </c>
      <c r="F35" s="345" t="s">
        <v>10</v>
      </c>
      <c r="G35" s="345"/>
      <c r="H35" s="97"/>
      <c r="I35" s="97"/>
      <c r="J35" s="97"/>
      <c r="K35" s="97"/>
      <c r="L35" s="97"/>
      <c r="M35" s="308"/>
      <c r="N35" s="308"/>
      <c r="O35" s="308"/>
      <c r="P35" s="308"/>
      <c r="Q35" s="308"/>
      <c r="R35" s="308"/>
      <c r="S35" s="308"/>
      <c r="T35" s="308"/>
      <c r="U35" s="308"/>
    </row>
    <row r="36" ht="62.25" hidden="1" customHeight="1">
      <c r="A36" s="36"/>
      <c r="B36" s="358" t="str">
        <f>Résultats!B37</f>
        <v>4.11</v>
      </c>
      <c r="C36" s="260" t="str">
        <f>Résultats!C37</f>
        <v>A</v>
      </c>
      <c r="D36" s="260" t="str">
        <f>Résultats!E37</f>
        <v/>
      </c>
      <c r="E36" s="341" t="str">
        <f>Résultats!F37</f>
        <v xml:space="preserve">La consultation de chaque média temporel est-elle, si nécessaire, contrôlable par le clavier et tout dispositif de pointage ?</v>
      </c>
      <c r="F36" s="345" t="s">
        <v>10</v>
      </c>
      <c r="G36" s="345"/>
      <c r="H36" s="97"/>
      <c r="I36" s="97"/>
      <c r="J36" s="97"/>
      <c r="K36" s="97"/>
      <c r="L36" s="97"/>
      <c r="M36" s="308"/>
      <c r="N36" s="308"/>
      <c r="O36" s="308"/>
      <c r="P36" s="308"/>
      <c r="Q36" s="308"/>
      <c r="R36" s="308"/>
      <c r="S36" s="308"/>
      <c r="T36" s="308"/>
      <c r="U36" s="308"/>
    </row>
    <row r="37" ht="62.25" hidden="1" customHeight="1">
      <c r="A37" s="36"/>
      <c r="B37" s="358" t="str">
        <f>Résultats!B38</f>
        <v>4.12</v>
      </c>
      <c r="C37" s="260" t="str">
        <f>Résultats!C38</f>
        <v>A</v>
      </c>
      <c r="D37" s="260" t="str">
        <f>Résultats!E38</f>
        <v/>
      </c>
      <c r="E37" s="341" t="str">
        <f>Résultats!F38</f>
        <v xml:space="preserve">La consultation de chaque média non temporel est-elle contrôlable par le clavier et tout dispositif de pointage ?</v>
      </c>
      <c r="F37" s="345" t="s">
        <v>10</v>
      </c>
      <c r="G37" s="345"/>
      <c r="H37" s="97"/>
      <c r="I37" s="97"/>
      <c r="J37" s="97"/>
      <c r="K37" s="97"/>
      <c r="L37" s="97"/>
      <c r="M37" s="308"/>
      <c r="N37" s="308"/>
      <c r="O37" s="308"/>
      <c r="P37" s="308"/>
      <c r="Q37" s="308"/>
      <c r="R37" s="308"/>
      <c r="S37" s="308"/>
      <c r="T37" s="308"/>
      <c r="U37" s="308"/>
    </row>
    <row r="38" ht="62.25" hidden="1" customHeight="1">
      <c r="A38" s="46"/>
      <c r="B38" s="358" t="str">
        <f>Résultats!B39</f>
        <v>4.13</v>
      </c>
      <c r="C38" s="260" t="str">
        <f>Résultats!C39</f>
        <v>A</v>
      </c>
      <c r="D38" s="260" t="str">
        <f>Résultats!E39</f>
        <v/>
      </c>
      <c r="E38" s="341" t="str">
        <f>Résultats!F39</f>
        <v xml:space="preserve">Chaque média temporel et non temporel est-il compatible avec les technologies d’assistance (hors cas particuliers) ?</v>
      </c>
      <c r="F38" s="345" t="s">
        <v>10</v>
      </c>
      <c r="G38" s="345"/>
      <c r="H38" s="97"/>
      <c r="I38" s="97"/>
      <c r="J38" s="97"/>
      <c r="K38" s="97"/>
      <c r="L38" s="97"/>
      <c r="M38" s="308"/>
      <c r="N38" s="308"/>
      <c r="O38" s="308"/>
      <c r="P38" s="308"/>
      <c r="Q38" s="308"/>
      <c r="R38" s="308"/>
      <c r="S38" s="308"/>
      <c r="T38" s="308"/>
      <c r="U38" s="308"/>
    </row>
    <row r="39" ht="62.25" hidden="1" customHeight="1">
      <c r="A39" s="355" t="s">
        <v>450</v>
      </c>
      <c r="B39" s="358" t="str">
        <f>Résultats!B40</f>
        <v>5.1</v>
      </c>
      <c r="C39" s="260" t="str">
        <f>Résultats!C40</f>
        <v>A</v>
      </c>
      <c r="D39" s="260" t="str">
        <f>Résultats!E40</f>
        <v/>
      </c>
      <c r="E39" s="341" t="str">
        <f>Résultats!F40</f>
        <v xml:space="preserve">Chaque tableau de données complexe a-t-il un résumé ?</v>
      </c>
      <c r="F39" s="345" t="s">
        <v>10</v>
      </c>
      <c r="G39" s="345"/>
      <c r="H39" s="97"/>
      <c r="I39" s="97"/>
      <c r="J39" s="97"/>
      <c r="K39" s="97"/>
      <c r="L39" s="97"/>
      <c r="M39" s="308"/>
      <c r="N39" s="308"/>
      <c r="O39" s="308"/>
      <c r="P39" s="308"/>
      <c r="Q39" s="308"/>
      <c r="R39" s="308"/>
      <c r="S39" s="308"/>
      <c r="T39" s="308"/>
      <c r="U39" s="308"/>
    </row>
    <row r="40" ht="62.25" hidden="1" customHeight="1">
      <c r="A40" s="36"/>
      <c r="B40" s="358" t="str">
        <f>Résultats!B41</f>
        <v>5.2</v>
      </c>
      <c r="C40" s="260" t="str">
        <f>Résultats!C41</f>
        <v>A</v>
      </c>
      <c r="D40" s="260" t="str">
        <f>Résultats!E41</f>
        <v/>
      </c>
      <c r="E40" s="341" t="str">
        <f>Résultats!F41</f>
        <v xml:space="preserve">Pour chaque tableau de données complexe ayant un résumé, celui-ci est-il pertinent ?</v>
      </c>
      <c r="F40" s="345" t="s">
        <v>10</v>
      </c>
      <c r="G40" s="345"/>
      <c r="H40" s="97"/>
      <c r="I40" s="97"/>
      <c r="J40" s="97"/>
      <c r="K40" s="97"/>
      <c r="L40" s="97"/>
      <c r="M40" s="308"/>
      <c r="N40" s="308"/>
      <c r="O40" s="308"/>
      <c r="P40" s="308"/>
      <c r="Q40" s="308"/>
      <c r="R40" s="308"/>
      <c r="S40" s="308"/>
      <c r="T40" s="308"/>
      <c r="U40" s="308"/>
    </row>
    <row r="41" ht="62.25" hidden="1" customHeight="1">
      <c r="A41" s="36"/>
      <c r="B41" s="358" t="str">
        <f>Résultats!B42</f>
        <v>5.3</v>
      </c>
      <c r="C41" s="260" t="str">
        <f>Résultats!C42</f>
        <v>A</v>
      </c>
      <c r="D41" s="260" t="str">
        <f>Résultats!E42</f>
        <v>x</v>
      </c>
      <c r="E41" s="341" t="str">
        <f>Résultats!F42</f>
        <v xml:space="preserve">Pour chaque tableau de mise en forme, le contenu linéarisé reste-t-il compréhensible ?</v>
      </c>
      <c r="F41" s="345" t="s">
        <v>10</v>
      </c>
      <c r="G41" s="345"/>
      <c r="H41" s="97"/>
      <c r="I41" s="97"/>
      <c r="J41" s="97"/>
      <c r="K41" s="97"/>
      <c r="L41" s="97"/>
      <c r="M41" s="308"/>
      <c r="N41" s="308"/>
      <c r="O41" s="308"/>
      <c r="P41" s="308"/>
      <c r="Q41" s="308"/>
      <c r="R41" s="308"/>
      <c r="S41" s="308"/>
      <c r="T41" s="308"/>
      <c r="U41" s="308"/>
    </row>
    <row r="42" ht="62.25" hidden="1" customHeight="1">
      <c r="A42" s="36"/>
      <c r="B42" s="358" t="str">
        <f>Résultats!B43</f>
        <v>5.4</v>
      </c>
      <c r="C42" s="260" t="str">
        <f>Résultats!C43</f>
        <v>A</v>
      </c>
      <c r="D42" s="260" t="str">
        <f>Résultats!E43</f>
        <v/>
      </c>
      <c r="E42" s="341" t="str">
        <f>Résultats!F43</f>
        <v xml:space="preserve">Pour chaque tableau de données ayant un titre, le titre est-il correctement associé au tableau de données ?</v>
      </c>
      <c r="F42" s="345" t="s">
        <v>10</v>
      </c>
      <c r="G42" s="345"/>
      <c r="H42" s="97"/>
      <c r="I42" s="97"/>
      <c r="J42" s="97"/>
      <c r="K42" s="97"/>
      <c r="L42" s="97"/>
      <c r="M42" s="308"/>
      <c r="N42" s="308"/>
      <c r="O42" s="308"/>
      <c r="P42" s="308"/>
      <c r="Q42" s="308"/>
      <c r="R42" s="308"/>
      <c r="S42" s="308"/>
      <c r="T42" s="308"/>
      <c r="U42" s="308"/>
    </row>
    <row r="43" ht="62.25" hidden="1" customHeight="1">
      <c r="A43" s="36"/>
      <c r="B43" s="358" t="str">
        <f>Résultats!B44</f>
        <v>5.5</v>
      </c>
      <c r="C43" s="260" t="str">
        <f>Résultats!C44</f>
        <v>A</v>
      </c>
      <c r="D43" s="260" t="str">
        <f>Résultats!E44</f>
        <v/>
      </c>
      <c r="E43" s="341" t="str">
        <f>Résultats!F44</f>
        <v xml:space="preserve">Pour chaque tableau de données ayant un titre, celui-ci est-il pertinent ?</v>
      </c>
      <c r="F43" s="345" t="s">
        <v>10</v>
      </c>
      <c r="G43" s="345"/>
      <c r="H43" s="97"/>
      <c r="I43" s="97"/>
      <c r="J43" s="97"/>
      <c r="K43" s="97"/>
      <c r="L43" s="97"/>
      <c r="M43" s="308"/>
      <c r="N43" s="308"/>
      <c r="O43" s="308"/>
      <c r="P43" s="308"/>
      <c r="Q43" s="308"/>
      <c r="R43" s="308"/>
      <c r="S43" s="308"/>
      <c r="T43" s="308"/>
      <c r="U43" s="308"/>
    </row>
    <row r="44" ht="62.25" hidden="1" customHeight="1">
      <c r="A44" s="36"/>
      <c r="B44" s="358" t="str">
        <f>Résultats!B45</f>
        <v>5.6</v>
      </c>
      <c r="C44" s="260" t="str">
        <f>Résultats!C45</f>
        <v>A</v>
      </c>
      <c r="D44" s="260" t="str">
        <f>Résultats!E45</f>
        <v/>
      </c>
      <c r="E44" s="341" t="str">
        <f>Résultats!F45</f>
        <v xml:space="preserve">Pour chaque tableau de données, chaque en-tête de colonne et chaque en-tête de ligne sont-ils correctement déclarés ?</v>
      </c>
      <c r="F44" s="345" t="s">
        <v>10</v>
      </c>
      <c r="G44" s="345"/>
      <c r="H44" s="97"/>
      <c r="I44" s="97"/>
      <c r="J44" s="97"/>
      <c r="K44" s="97"/>
      <c r="L44" s="97"/>
      <c r="M44" s="308"/>
      <c r="N44" s="308"/>
      <c r="O44" s="308"/>
      <c r="P44" s="308"/>
      <c r="Q44" s="308"/>
      <c r="R44" s="308"/>
      <c r="S44" s="308"/>
      <c r="T44" s="308"/>
      <c r="U44" s="308"/>
    </row>
    <row r="45" ht="62.25" hidden="1" customHeight="1">
      <c r="A45" s="36"/>
      <c r="B45" s="358" t="str">
        <f>Résultats!B46</f>
        <v>5.7</v>
      </c>
      <c r="C45" s="260" t="str">
        <f>Résultats!C46</f>
        <v>A</v>
      </c>
      <c r="D45" s="260" t="str">
        <f>Résultats!E46</f>
        <v>x</v>
      </c>
      <c r="E45" s="341" t="str">
        <f>Résultats!F46</f>
        <v xml:space="preserve">Pour chaque tableau de données, la technique appropriée permettant d’associer chaque cellule avec ses en-têtes est-elle utilisée (hors cas particuliers) ?</v>
      </c>
      <c r="F45" s="345" t="s">
        <v>10</v>
      </c>
      <c r="G45" s="345"/>
      <c r="H45" s="97"/>
      <c r="I45" s="97"/>
      <c r="J45" s="97"/>
      <c r="K45" s="97"/>
      <c r="L45" s="97"/>
      <c r="M45" s="308"/>
      <c r="N45" s="308"/>
      <c r="O45" s="308"/>
      <c r="P45" s="308"/>
      <c r="Q45" s="308"/>
      <c r="R45" s="308"/>
      <c r="S45" s="308"/>
      <c r="T45" s="308"/>
      <c r="U45" s="308"/>
    </row>
    <row r="46" ht="62.25" hidden="1" customHeight="1">
      <c r="A46" s="46"/>
      <c r="B46" s="358" t="str">
        <f>Résultats!B47</f>
        <v>5.8</v>
      </c>
      <c r="C46" s="260" t="str">
        <f>Résultats!C47</f>
        <v>A</v>
      </c>
      <c r="D46" s="260" t="str">
        <f>Résultats!E47</f>
        <v/>
      </c>
      <c r="E46" s="341" t="str">
        <f>Résultats!F47</f>
        <v xml:space="preserve">Chaque tableau de mise en forme ne doit pas utiliser d’éléments propres aux tableaux de données. Cette règle est-elle respectée ?</v>
      </c>
      <c r="F46" s="345" t="s">
        <v>10</v>
      </c>
      <c r="G46" s="345"/>
      <c r="H46" s="97"/>
      <c r="I46" s="97"/>
      <c r="J46" s="97"/>
      <c r="K46" s="97"/>
      <c r="L46" s="97"/>
      <c r="M46" s="308"/>
      <c r="N46" s="308"/>
      <c r="O46" s="308"/>
      <c r="P46" s="308"/>
      <c r="Q46" s="308"/>
      <c r="R46" s="308"/>
      <c r="S46" s="308"/>
      <c r="T46" s="308"/>
      <c r="U46" s="308"/>
    </row>
    <row r="47" ht="62.25" hidden="1" customHeight="1">
      <c r="A47" s="355" t="s">
        <v>451</v>
      </c>
      <c r="B47" s="358" t="str">
        <f>Résultats!B48</f>
        <v>6.1</v>
      </c>
      <c r="C47" s="260" t="str">
        <f>Résultats!C48</f>
        <v>A</v>
      </c>
      <c r="D47" s="260" t="str">
        <f>Résultats!E48</f>
        <v>x</v>
      </c>
      <c r="E47" s="341" t="str">
        <f>Résultats!F48</f>
        <v xml:space="preserve">Chaque lien est-il explicite (hors cas particuliers) ?</v>
      </c>
      <c r="F47" s="345" t="s">
        <v>7</v>
      </c>
      <c r="G47" s="345"/>
      <c r="H47" s="97"/>
      <c r="I47" s="97"/>
      <c r="J47" s="97"/>
      <c r="K47" s="97"/>
      <c r="L47" s="97"/>
      <c r="M47" s="308"/>
      <c r="N47" s="308"/>
      <c r="O47" s="308"/>
      <c r="P47" s="308"/>
      <c r="Q47" s="308"/>
      <c r="R47" s="308"/>
      <c r="S47" s="308"/>
      <c r="T47" s="308"/>
      <c r="U47" s="308"/>
    </row>
    <row r="48" ht="62.25" hidden="1" customHeight="1">
      <c r="A48" s="46"/>
      <c r="B48" s="358" t="str">
        <f>Résultats!B49</f>
        <v>6.2</v>
      </c>
      <c r="C48" s="260" t="str">
        <f>Résultats!C49</f>
        <v>A</v>
      </c>
      <c r="D48" s="260" t="str">
        <f>Résultats!E49</f>
        <v>x</v>
      </c>
      <c r="E48" s="341" t="str">
        <f>Résultats!F49</f>
        <v xml:space="preserve">Dans chaque page web, chaque lien a-t-il un intitulé ?</v>
      </c>
      <c r="F48" s="345" t="s">
        <v>10</v>
      </c>
      <c r="G48" s="345"/>
      <c r="H48" s="97"/>
      <c r="I48" s="97"/>
      <c r="J48" s="97"/>
      <c r="K48" s="97"/>
      <c r="L48" s="97"/>
      <c r="M48" s="308"/>
      <c r="N48" s="308"/>
      <c r="O48" s="308"/>
      <c r="P48" s="308"/>
      <c r="Q48" s="308"/>
      <c r="R48" s="308"/>
      <c r="S48" s="308"/>
      <c r="T48" s="308"/>
      <c r="U48" s="308"/>
    </row>
    <row r="49" ht="62.25" customHeight="1">
      <c r="A49" s="355" t="s">
        <v>452</v>
      </c>
      <c r="B49" s="358" t="str">
        <f>Résultats!B50</f>
        <v>7.1</v>
      </c>
      <c r="C49" s="260" t="str">
        <f>Résultats!C50</f>
        <v>A</v>
      </c>
      <c r="D49" s="260" t="str">
        <f>Résultats!E50</f>
        <v>x</v>
      </c>
      <c r="E49" s="341" t="str">
        <f>Résultats!F50</f>
        <v xml:space="preserve">Chaque script est-il, si nécessaire, compatible avec les technologies d’assistance ?</v>
      </c>
      <c r="F49" s="345" t="s">
        <v>9</v>
      </c>
      <c r="G49" s="345"/>
      <c r="H49" s="97" t="s">
        <v>468</v>
      </c>
      <c r="I49" s="97" t="s">
        <v>479</v>
      </c>
      <c r="J49" s="97" t="s">
        <v>566</v>
      </c>
      <c r="K49" s="350" t="s">
        <v>567</v>
      </c>
      <c r="L49" s="97"/>
      <c r="M49" s="308"/>
      <c r="N49" s="308"/>
      <c r="O49" s="308"/>
      <c r="P49" s="308"/>
      <c r="Q49" s="308"/>
      <c r="R49" s="308"/>
      <c r="S49" s="308"/>
      <c r="T49" s="308"/>
      <c r="U49" s="308"/>
    </row>
    <row r="50" ht="62.25" hidden="1" customHeight="1">
      <c r="A50" s="36"/>
      <c r="B50" s="358" t="str">
        <f>Résultats!B51</f>
        <v>7.2</v>
      </c>
      <c r="C50" s="260" t="str">
        <f>Résultats!C51</f>
        <v>A</v>
      </c>
      <c r="D50" s="260" t="str">
        <f>Résultats!E51</f>
        <v/>
      </c>
      <c r="E50" s="341" t="str">
        <f>Résultats!F51</f>
        <v xml:space="preserve">Pour chaque script ayant une alternative, cette alternative est-elle pertinente ?</v>
      </c>
      <c r="F50" s="345" t="s">
        <v>10</v>
      </c>
      <c r="G50" s="345"/>
      <c r="H50" s="97"/>
      <c r="I50" s="97"/>
      <c r="J50" s="97"/>
      <c r="K50" s="97"/>
      <c r="L50" s="97"/>
      <c r="M50" s="308"/>
      <c r="N50" s="308"/>
      <c r="O50" s="308"/>
      <c r="P50" s="308"/>
      <c r="Q50" s="308"/>
      <c r="R50" s="308"/>
      <c r="S50" s="308"/>
      <c r="T50" s="308"/>
      <c r="U50" s="308"/>
    </row>
    <row r="51" ht="62.25" hidden="1" customHeight="1">
      <c r="A51" s="36"/>
      <c r="B51" s="358" t="str">
        <f>Résultats!B52</f>
        <v>7.3</v>
      </c>
      <c r="C51" s="260" t="str">
        <f>Résultats!C52</f>
        <v>A</v>
      </c>
      <c r="D51" s="260" t="str">
        <f>Résultats!E52</f>
        <v>x</v>
      </c>
      <c r="E51" s="341" t="str">
        <f>Résultats!F52</f>
        <v xml:space="preserve">Chaque script est-il contrôlable par le clavier et par tout dispositif de pointage (hors cas particuliers) ?</v>
      </c>
      <c r="F51" s="345" t="s">
        <v>7</v>
      </c>
      <c r="G51" s="345"/>
      <c r="H51" s="97"/>
      <c r="I51" s="97"/>
      <c r="J51" s="97"/>
      <c r="K51" s="97"/>
      <c r="L51" s="97"/>
      <c r="M51" s="308"/>
      <c r="N51" s="308"/>
      <c r="O51" s="308"/>
      <c r="P51" s="308"/>
      <c r="Q51" s="308"/>
      <c r="R51" s="308"/>
      <c r="S51" s="308"/>
      <c r="T51" s="308"/>
      <c r="U51" s="308"/>
    </row>
    <row r="52" ht="62.25" hidden="1" customHeight="1">
      <c r="A52" s="36"/>
      <c r="B52" s="358" t="str">
        <f>Résultats!B53</f>
        <v>7.4</v>
      </c>
      <c r="C52" s="260" t="str">
        <f>Résultats!C53</f>
        <v>A</v>
      </c>
      <c r="D52" s="260" t="str">
        <f>Résultats!E53</f>
        <v/>
      </c>
      <c r="E52" s="341" t="str">
        <f>Résultats!F53</f>
        <v xml:space="preserve">Pour chaque script qui initie un changement de contexte, l’utilisateur est-il averti ou en a-t-il le contrôle ?</v>
      </c>
      <c r="F52" s="345" t="s">
        <v>7</v>
      </c>
      <c r="G52" s="345"/>
      <c r="H52" s="97"/>
      <c r="I52" s="97"/>
      <c r="J52" s="97"/>
      <c r="K52" s="97"/>
      <c r="L52" s="97"/>
      <c r="M52" s="308"/>
      <c r="N52" s="308"/>
      <c r="O52" s="308"/>
      <c r="P52" s="308"/>
      <c r="Q52" s="308"/>
      <c r="R52" s="308"/>
      <c r="S52" s="308"/>
      <c r="T52" s="308"/>
      <c r="U52" s="308"/>
    </row>
    <row r="53" ht="62.25" customHeight="1">
      <c r="A53" s="46"/>
      <c r="B53" s="358" t="str">
        <f>Résultats!B54</f>
        <v>7.5</v>
      </c>
      <c r="C53" s="260" t="str">
        <f>Résultats!C54</f>
        <v>AA</v>
      </c>
      <c r="D53" s="260" t="str">
        <f>Résultats!E54</f>
        <v/>
      </c>
      <c r="E53" s="341" t="str">
        <f>Résultats!F54</f>
        <v xml:space="preserve">Dans chaque page web, les messages de statut sont-ils correctement restitués par les technologies d’assistance ?</v>
      </c>
      <c r="F53" s="345" t="s">
        <v>7</v>
      </c>
      <c r="G53" s="345"/>
      <c r="H53" s="97" t="s">
        <v>471</v>
      </c>
      <c r="I53" s="97" t="s">
        <v>479</v>
      </c>
      <c r="J53" s="97" t="s">
        <v>568</v>
      </c>
      <c r="K53" s="351" t="s">
        <v>569</v>
      </c>
      <c r="L53" s="350" t="s">
        <v>492</v>
      </c>
      <c r="M53" s="308"/>
      <c r="N53" s="308"/>
      <c r="O53" s="308"/>
      <c r="P53" s="308"/>
      <c r="Q53" s="308"/>
      <c r="R53" s="308"/>
      <c r="S53" s="308"/>
      <c r="T53" s="308"/>
      <c r="U53" s="308"/>
    </row>
    <row r="54" ht="62.25" hidden="1" customHeight="1">
      <c r="A54" s="355" t="s">
        <v>453</v>
      </c>
      <c r="B54" s="358" t="str">
        <f>Résultats!B55</f>
        <v>8.1</v>
      </c>
      <c r="C54" s="260" t="str">
        <f>Résultats!C55</f>
        <v>A</v>
      </c>
      <c r="D54" s="260" t="str">
        <f>Résultats!E55</f>
        <v/>
      </c>
      <c r="E54" s="341" t="str">
        <f>Résultats!F55</f>
        <v xml:space="preserve">Chaque page web est-elle définie par un type de document ?</v>
      </c>
      <c r="F54" s="345" t="s">
        <v>7</v>
      </c>
      <c r="G54" s="345"/>
      <c r="H54" s="97"/>
      <c r="I54" s="97"/>
      <c r="J54" s="97"/>
      <c r="K54" s="97"/>
      <c r="L54" s="352" t="s">
        <v>500</v>
      </c>
      <c r="M54" s="308"/>
      <c r="N54" s="308"/>
      <c r="O54" s="308"/>
      <c r="P54" s="308"/>
      <c r="Q54" s="308"/>
      <c r="R54" s="308"/>
      <c r="S54" s="308"/>
      <c r="T54" s="308"/>
      <c r="U54" s="308"/>
    </row>
    <row r="55" ht="62.25" hidden="1" customHeight="1">
      <c r="A55" s="36"/>
      <c r="B55" s="358" t="str">
        <f>Résultats!B56</f>
        <v>8.2</v>
      </c>
      <c r="C55" s="260" t="str">
        <f>Résultats!C56</f>
        <v>A</v>
      </c>
      <c r="D55" s="260" t="str">
        <f>Résultats!E56</f>
        <v/>
      </c>
      <c r="E55" s="341" t="str">
        <f>Résultats!F56</f>
        <v xml:space="preserve">Pour chaque page web, le code source généré est-il valide selon le type de document spécifié ?</v>
      </c>
      <c r="F55" s="345" t="s">
        <v>10</v>
      </c>
      <c r="G55" s="345"/>
      <c r="H55" s="97"/>
      <c r="I55" s="97"/>
      <c r="J55" s="97"/>
      <c r="K55" s="97"/>
      <c r="L55" s="352" t="s">
        <v>500</v>
      </c>
      <c r="M55" s="308"/>
      <c r="N55" s="308"/>
      <c r="O55" s="308"/>
      <c r="P55" s="308"/>
      <c r="Q55" s="308"/>
      <c r="R55" s="308"/>
      <c r="S55" s="308"/>
      <c r="T55" s="308"/>
      <c r="U55" s="308"/>
    </row>
    <row r="56" ht="62.25" hidden="1" customHeight="1">
      <c r="A56" s="36"/>
      <c r="B56" s="358" t="str">
        <f>Résultats!B57</f>
        <v>8.3</v>
      </c>
      <c r="C56" s="260" t="str">
        <f>Résultats!C57</f>
        <v>A</v>
      </c>
      <c r="D56" s="260" t="str">
        <f>Résultats!E57</f>
        <v>x</v>
      </c>
      <c r="E56" s="341" t="str">
        <f>Résultats!F57</f>
        <v xml:space="preserve">Dans chaque page web, la langue par défaut est-elle présente ?</v>
      </c>
      <c r="F56" s="345" t="s">
        <v>7</v>
      </c>
      <c r="G56" s="345"/>
      <c r="H56" s="97"/>
      <c r="I56" s="97"/>
      <c r="J56" s="97"/>
      <c r="K56" s="97"/>
      <c r="L56" s="97"/>
      <c r="M56" s="308"/>
      <c r="N56" s="308"/>
      <c r="O56" s="308"/>
      <c r="P56" s="308"/>
      <c r="Q56" s="308"/>
      <c r="R56" s="308"/>
      <c r="S56" s="308"/>
      <c r="T56" s="308"/>
      <c r="U56" s="308"/>
    </row>
    <row r="57" ht="62.25" hidden="1" customHeight="1">
      <c r="A57" s="36"/>
      <c r="B57" s="358" t="str">
        <f>Résultats!B58</f>
        <v>8.4</v>
      </c>
      <c r="C57" s="260" t="str">
        <f>Résultats!C58</f>
        <v>A</v>
      </c>
      <c r="D57" s="260" t="str">
        <f>Résultats!E58</f>
        <v>x</v>
      </c>
      <c r="E57" s="341" t="str">
        <f>Résultats!F58</f>
        <v xml:space="preserve">Pour chaque page web ayant une langue par défaut, le code de langue est-il pertinent ?</v>
      </c>
      <c r="F57" s="345" t="s">
        <v>7</v>
      </c>
      <c r="G57" s="345"/>
      <c r="H57" s="97"/>
      <c r="I57" s="97"/>
      <c r="J57" s="97"/>
      <c r="K57" s="97"/>
      <c r="L57" s="97"/>
      <c r="M57" s="308"/>
      <c r="N57" s="308"/>
      <c r="O57" s="308"/>
      <c r="P57" s="308"/>
      <c r="Q57" s="308"/>
      <c r="R57" s="308"/>
      <c r="S57" s="308"/>
      <c r="T57" s="308"/>
      <c r="U57" s="308"/>
    </row>
    <row r="58" ht="62.25" hidden="1" customHeight="1">
      <c r="A58" s="36"/>
      <c r="B58" s="259" t="str">
        <f>Résultats!B59</f>
        <v>8.5</v>
      </c>
      <c r="C58" s="260" t="str">
        <f>Résultats!C59</f>
        <v>A</v>
      </c>
      <c r="D58" s="260" t="str">
        <f>Résultats!E59</f>
        <v>x</v>
      </c>
      <c r="E58" s="341" t="str">
        <f>Résultats!F59</f>
        <v xml:space="preserve">Chaque page web a-t-elle un titre de page ?</v>
      </c>
      <c r="F58" s="345" t="s">
        <v>7</v>
      </c>
      <c r="G58" s="345"/>
      <c r="H58" s="97"/>
      <c r="I58" s="97"/>
      <c r="J58" s="97"/>
      <c r="K58" s="97"/>
      <c r="L58" s="97"/>
      <c r="M58" s="308"/>
      <c r="N58" s="308"/>
      <c r="O58" s="308"/>
      <c r="P58" s="308"/>
      <c r="Q58" s="308"/>
      <c r="R58" s="308"/>
      <c r="S58" s="308"/>
      <c r="T58" s="308"/>
      <c r="U58" s="308"/>
    </row>
    <row r="59" ht="62.25" hidden="1" customHeight="1">
      <c r="A59" s="36"/>
      <c r="B59" s="259" t="str">
        <f>Résultats!B60</f>
        <v>8.6</v>
      </c>
      <c r="C59" s="260" t="str">
        <f>Résultats!C60</f>
        <v>A</v>
      </c>
      <c r="D59" s="260" t="str">
        <f>Résultats!E60</f>
        <v/>
      </c>
      <c r="E59" s="341" t="str">
        <f>Résultats!F60</f>
        <v xml:space="preserve">Pour chaque page web ayant un titre de page, ce titre est-il pertinent ?</v>
      </c>
      <c r="F59" s="345" t="s">
        <v>7</v>
      </c>
      <c r="G59" s="345"/>
      <c r="H59" s="97"/>
      <c r="I59" s="97"/>
      <c r="J59" s="97"/>
      <c r="K59" s="97"/>
      <c r="L59" s="97"/>
      <c r="M59" s="308"/>
      <c r="N59" s="308"/>
      <c r="O59" s="308"/>
      <c r="P59" s="308"/>
      <c r="Q59" s="308"/>
      <c r="R59" s="308"/>
      <c r="S59" s="308"/>
      <c r="T59" s="308"/>
      <c r="U59" s="308"/>
    </row>
    <row r="60" ht="62.25" hidden="1" customHeight="1">
      <c r="A60" s="36"/>
      <c r="B60" s="259" t="str">
        <f>Résultats!B61</f>
        <v>8.7</v>
      </c>
      <c r="C60" s="260" t="str">
        <f>Résultats!C61</f>
        <v>AA</v>
      </c>
      <c r="D60" s="260" t="str">
        <f>Résultats!E61</f>
        <v/>
      </c>
      <c r="E60" s="341" t="str">
        <f>Résultats!F61</f>
        <v xml:space="preserve">Dans chaque page web, chaque changement de langue est-il indiqué dans le code source (hors cas particuliers) ?</v>
      </c>
      <c r="F60" s="345" t="s">
        <v>10</v>
      </c>
      <c r="G60" s="345"/>
      <c r="H60" s="97"/>
      <c r="I60" s="97"/>
      <c r="J60" s="97"/>
      <c r="K60" s="97"/>
      <c r="L60" s="97"/>
      <c r="M60" s="308"/>
      <c r="N60" s="308"/>
      <c r="O60" s="308"/>
      <c r="P60" s="308"/>
      <c r="Q60" s="308"/>
      <c r="R60" s="308"/>
      <c r="S60" s="308"/>
      <c r="T60" s="308"/>
      <c r="U60" s="308"/>
    </row>
    <row r="61" ht="62.25" hidden="1" customHeight="1">
      <c r="A61" s="36"/>
      <c r="B61" s="259" t="str">
        <f>Résultats!B62</f>
        <v>8.8</v>
      </c>
      <c r="C61" s="260" t="str">
        <f>Résultats!C62</f>
        <v>AA</v>
      </c>
      <c r="D61" s="260" t="str">
        <f>Résultats!E62</f>
        <v/>
      </c>
      <c r="E61" s="341" t="str">
        <f>Résultats!F62</f>
        <v xml:space="preserve">Dans chaque page web, le code de langue de chaque changement de langue est-il valide et pertinent ?</v>
      </c>
      <c r="F61" s="345" t="s">
        <v>10</v>
      </c>
      <c r="G61" s="345"/>
      <c r="H61" s="97"/>
      <c r="I61" s="97"/>
      <c r="J61" s="97"/>
      <c r="K61" s="97"/>
      <c r="L61" s="97"/>
      <c r="M61" s="308"/>
      <c r="N61" s="308"/>
      <c r="O61" s="308"/>
      <c r="P61" s="308"/>
      <c r="Q61" s="308"/>
      <c r="R61" s="308"/>
      <c r="S61" s="308"/>
      <c r="T61" s="308"/>
      <c r="U61" s="308"/>
    </row>
    <row r="62" ht="91.5" customHeight="1">
      <c r="A62" s="36"/>
      <c r="B62" s="259" t="str">
        <f>Résultats!B63</f>
        <v>8.9</v>
      </c>
      <c r="C62" s="260" t="str">
        <f>Résultats!C63</f>
        <v>A</v>
      </c>
      <c r="D62" s="260" t="str">
        <f>Résultats!E63</f>
        <v/>
      </c>
      <c r="E62" s="341" t="str">
        <f>Résultats!F63</f>
        <v xml:space="preserve">Dans chaque page web, les balises ne doivent pas être utilisées uniquement à des fins de présentation. Cette règle est-elle respectée ?</v>
      </c>
      <c r="F62" s="345" t="s">
        <v>9</v>
      </c>
      <c r="G62" s="345"/>
      <c r="H62" s="97" t="s">
        <v>474</v>
      </c>
      <c r="I62" s="97" t="s">
        <v>476</v>
      </c>
      <c r="J62" s="97" t="s">
        <v>570</v>
      </c>
      <c r="K62" s="351" t="s">
        <v>571</v>
      </c>
      <c r="L62" s="97"/>
      <c r="M62" s="308"/>
      <c r="N62" s="308"/>
      <c r="O62" s="308"/>
      <c r="P62" s="308"/>
      <c r="Q62" s="308"/>
      <c r="R62" s="308"/>
      <c r="S62" s="308"/>
      <c r="T62" s="308"/>
      <c r="U62" s="308"/>
    </row>
    <row r="63" ht="62.25" hidden="1" customHeight="1">
      <c r="A63" s="46"/>
      <c r="B63" s="358" t="str">
        <f>Résultats!B64</f>
        <v>8.10</v>
      </c>
      <c r="C63" s="260" t="str">
        <f>Résultats!C64</f>
        <v>A</v>
      </c>
      <c r="D63" s="260" t="str">
        <f>Résultats!E64</f>
        <v/>
      </c>
      <c r="E63" s="341" t="str">
        <f>Résultats!F64</f>
        <v xml:space="preserve">Dans chaque page web, les changements du sens de lecture sont-ils signalés ?</v>
      </c>
      <c r="F63" s="345" t="s">
        <v>10</v>
      </c>
      <c r="G63" s="345"/>
      <c r="H63" s="97"/>
      <c r="I63" s="97"/>
      <c r="J63" s="97"/>
      <c r="K63" s="97"/>
      <c r="L63" s="97"/>
      <c r="M63" s="308"/>
      <c r="N63" s="308"/>
      <c r="O63" s="308"/>
      <c r="P63" s="308"/>
      <c r="Q63" s="308"/>
      <c r="R63" s="308"/>
      <c r="S63" s="308"/>
      <c r="T63" s="308"/>
      <c r="U63" s="308"/>
    </row>
    <row r="64" ht="62.25" hidden="1" customHeight="1">
      <c r="A64" s="355" t="s">
        <v>454</v>
      </c>
      <c r="B64" s="358" t="str">
        <f>Résultats!B65</f>
        <v>9.1</v>
      </c>
      <c r="C64" s="260" t="str">
        <f>Résultats!C65</f>
        <v>A</v>
      </c>
      <c r="D64" s="260" t="str">
        <f>Résultats!E65</f>
        <v>x</v>
      </c>
      <c r="E64" s="341" t="str">
        <f>Résultats!F65</f>
        <v xml:space="preserve">Dans chaque page web, l’information est-elle structurée par l’utilisation appropriée de titres ?</v>
      </c>
      <c r="F64" s="345" t="s">
        <v>7</v>
      </c>
      <c r="G64" s="345"/>
      <c r="H64" s="97"/>
      <c r="I64" s="97"/>
      <c r="J64" s="97"/>
      <c r="K64" s="97"/>
      <c r="L64" s="97"/>
      <c r="M64" s="308"/>
      <c r="N64" s="308"/>
      <c r="O64" s="308"/>
      <c r="P64" s="308"/>
      <c r="Q64" s="308"/>
      <c r="R64" s="308"/>
      <c r="S64" s="308"/>
      <c r="T64" s="308"/>
      <c r="U64" s="308"/>
    </row>
    <row r="65" ht="62.25" hidden="1" customHeight="1">
      <c r="A65" s="36"/>
      <c r="B65" s="358" t="str">
        <f>Résultats!B66</f>
        <v>9.2</v>
      </c>
      <c r="C65" s="260" t="str">
        <f>Résultats!C66</f>
        <v>A</v>
      </c>
      <c r="D65" s="260" t="str">
        <f>Résultats!E66</f>
        <v/>
      </c>
      <c r="E65" s="341" t="str">
        <f>Résultats!F66</f>
        <v xml:space="preserve">Dans chaque page web, la structure du document est-elle cohérente (hors cas particuliers) ?</v>
      </c>
      <c r="F65" s="345" t="s">
        <v>7</v>
      </c>
      <c r="G65" s="345"/>
      <c r="H65" s="97"/>
      <c r="I65" s="97"/>
      <c r="J65" s="97"/>
      <c r="K65" s="97"/>
      <c r="L65" s="97"/>
      <c r="M65" s="308"/>
      <c r="N65" s="308"/>
      <c r="O65" s="308"/>
      <c r="P65" s="308"/>
      <c r="Q65" s="308"/>
      <c r="R65" s="308"/>
      <c r="S65" s="308"/>
      <c r="T65" s="308"/>
      <c r="U65" s="308"/>
    </row>
    <row r="66" ht="62.25" customHeight="1">
      <c r="A66" s="36"/>
      <c r="B66" s="358" t="str">
        <f>Résultats!B67</f>
        <v>9.3</v>
      </c>
      <c r="C66" s="260" t="str">
        <f>Résultats!C67</f>
        <v>A</v>
      </c>
      <c r="D66" s="260" t="str">
        <f>Résultats!E67</f>
        <v/>
      </c>
      <c r="E66" s="341" t="str">
        <f>Résultats!F67</f>
        <v xml:space="preserve">Dans chaque page web, chaque liste est-elle correctement structurée ?</v>
      </c>
      <c r="F66" s="345" t="s">
        <v>9</v>
      </c>
      <c r="G66" s="345"/>
      <c r="H66" s="97" t="s">
        <v>474</v>
      </c>
      <c r="I66" s="97" t="s">
        <v>479</v>
      </c>
      <c r="J66" s="97" t="s">
        <v>572</v>
      </c>
      <c r="K66" s="350" t="s">
        <v>573</v>
      </c>
      <c r="L66" s="97"/>
      <c r="M66" s="308"/>
      <c r="N66" s="308"/>
      <c r="O66" s="308"/>
      <c r="P66" s="308"/>
      <c r="Q66" s="308"/>
      <c r="R66" s="308"/>
      <c r="S66" s="308"/>
      <c r="T66" s="308"/>
      <c r="U66" s="308"/>
    </row>
    <row r="67" ht="62.25" hidden="1" customHeight="1">
      <c r="A67" s="46"/>
      <c r="B67" s="358" t="str">
        <f>Résultats!B68</f>
        <v>9.4</v>
      </c>
      <c r="C67" s="260" t="str">
        <f>Résultats!C68</f>
        <v>A</v>
      </c>
      <c r="D67" s="260" t="str">
        <f>Résultats!E68</f>
        <v/>
      </c>
      <c r="E67" s="341" t="str">
        <f>Résultats!F68</f>
        <v xml:space="preserve">Dans chaque page web, chaque citation est-elle correctement indiquée ?</v>
      </c>
      <c r="F67" s="345" t="s">
        <v>10</v>
      </c>
      <c r="G67" s="345"/>
      <c r="H67" s="97"/>
      <c r="I67" s="97"/>
      <c r="J67" s="97"/>
      <c r="K67" s="97"/>
      <c r="L67" s="97"/>
      <c r="M67" s="308"/>
      <c r="N67" s="308"/>
      <c r="O67" s="308"/>
      <c r="P67" s="308"/>
      <c r="Q67" s="308"/>
      <c r="R67" s="308"/>
      <c r="S67" s="308"/>
      <c r="T67" s="308"/>
      <c r="U67" s="308"/>
    </row>
    <row r="68" ht="62.25" hidden="1" customHeight="1">
      <c r="A68" s="355" t="s">
        <v>455</v>
      </c>
      <c r="B68" s="358" t="str">
        <f>Résultats!B69</f>
        <v>10.1</v>
      </c>
      <c r="C68" s="260" t="str">
        <f>Résultats!C69</f>
        <v>A</v>
      </c>
      <c r="D68" s="260" t="str">
        <f>Résultats!E69</f>
        <v/>
      </c>
      <c r="E68" s="341" t="str">
        <f>Résultats!F69</f>
        <v xml:space="preserve">Dans le site web, des feuilles de styles sont-elles utilisées pour contrôler la présentation de l’information ?</v>
      </c>
      <c r="F68" s="345" t="s">
        <v>7</v>
      </c>
      <c r="G68" s="345"/>
      <c r="H68" s="97"/>
      <c r="I68" s="97"/>
      <c r="J68" s="97"/>
      <c r="K68" s="97"/>
      <c r="L68" s="97"/>
      <c r="M68" s="308"/>
      <c r="N68" s="308"/>
      <c r="O68" s="308"/>
      <c r="P68" s="308"/>
      <c r="Q68" s="308"/>
      <c r="R68" s="308"/>
      <c r="S68" s="308"/>
      <c r="T68" s="308"/>
      <c r="U68" s="308"/>
    </row>
    <row r="69" ht="62.25" hidden="1" customHeight="1">
      <c r="A69" s="36"/>
      <c r="B69" s="358" t="str">
        <f>Résultats!B70</f>
        <v>10.2</v>
      </c>
      <c r="C69" s="260" t="str">
        <f>Résultats!C70</f>
        <v>A</v>
      </c>
      <c r="D69" s="260" t="str">
        <f>Résultats!E70</f>
        <v/>
      </c>
      <c r="E69" s="341" t="str">
        <f>Résultats!F70</f>
        <v xml:space="preserve">Dans chaque page web, le contenu visible porteur d’information reste-t-il présent lorsque les feuilles de styles sont désactivées ?</v>
      </c>
      <c r="F69" s="345" t="s">
        <v>7</v>
      </c>
      <c r="G69" s="345"/>
      <c r="H69" s="97"/>
      <c r="I69" s="97"/>
      <c r="J69" s="97"/>
      <c r="K69" s="97"/>
      <c r="L69" s="97"/>
      <c r="M69" s="308"/>
      <c r="N69" s="308"/>
      <c r="O69" s="308"/>
      <c r="P69" s="308"/>
      <c r="Q69" s="308"/>
      <c r="R69" s="308"/>
      <c r="S69" s="308"/>
      <c r="T69" s="308"/>
      <c r="U69" s="308"/>
    </row>
    <row r="70" ht="62.25" hidden="1" customHeight="1">
      <c r="A70" s="36"/>
      <c r="B70" s="358" t="str">
        <f>Résultats!B71</f>
        <v>10.3</v>
      </c>
      <c r="C70" s="260" t="str">
        <f>Résultats!C71</f>
        <v>A</v>
      </c>
      <c r="D70" s="260" t="str">
        <f>Résultats!E71</f>
        <v>x</v>
      </c>
      <c r="E70" s="341" t="str">
        <f>Résultats!F71</f>
        <v xml:space="preserve">Dans chaque page web, l’information reste-t-elle compréhensible lorsque les feuilles de styles sont désactivées ?</v>
      </c>
      <c r="F70" s="345" t="s">
        <v>7</v>
      </c>
      <c r="G70" s="345"/>
      <c r="H70" s="97"/>
      <c r="I70" s="97"/>
      <c r="J70" s="97"/>
      <c r="K70" s="97"/>
      <c r="L70" s="97"/>
      <c r="M70" s="308"/>
      <c r="N70" s="308"/>
      <c r="O70" s="308"/>
      <c r="P70" s="308"/>
      <c r="Q70" s="308"/>
      <c r="R70" s="308"/>
      <c r="S70" s="308"/>
      <c r="T70" s="308"/>
      <c r="U70" s="308"/>
    </row>
    <row r="71" ht="62.25" hidden="1" customHeight="1">
      <c r="A71" s="36"/>
      <c r="B71" s="358" t="str">
        <f>Résultats!B72</f>
        <v>10.4</v>
      </c>
      <c r="C71" s="260" t="str">
        <f>Résultats!C72</f>
        <v>AA</v>
      </c>
      <c r="D71" s="260" t="str">
        <f>Résultats!E72</f>
        <v/>
      </c>
      <c r="E71" s="341" t="str">
        <f>Résultats!F72</f>
        <v xml:space="preserve">Dans chaque page web, le texte reste-t-il lisible lorsque la taille des caractères est augmentée jusqu’à 200%, au moins (hors cas particuliers) ?</v>
      </c>
      <c r="F71" s="345" t="s">
        <v>7</v>
      </c>
      <c r="G71" s="345"/>
      <c r="H71" s="97"/>
      <c r="I71" s="97"/>
      <c r="J71" s="97"/>
      <c r="K71" s="97"/>
      <c r="L71" s="97"/>
      <c r="M71" s="308"/>
      <c r="N71" s="308"/>
      <c r="O71" s="308"/>
      <c r="P71" s="308"/>
      <c r="Q71" s="308"/>
      <c r="R71" s="308"/>
      <c r="S71" s="308"/>
      <c r="T71" s="308"/>
      <c r="U71" s="308"/>
    </row>
    <row r="72" ht="62.25" hidden="1" customHeight="1">
      <c r="A72" s="36"/>
      <c r="B72" s="358" t="str">
        <f>Résultats!B73</f>
        <v>10.5</v>
      </c>
      <c r="C72" s="260" t="str">
        <f>Résultats!C73</f>
        <v>AA</v>
      </c>
      <c r="D72" s="260" t="str">
        <f>Résultats!E73</f>
        <v/>
      </c>
      <c r="E72" s="341" t="str">
        <f>Résultats!F73</f>
        <v xml:space="preserve">Dans chaque page web, les déclarations CSS de couleurs de fond d’élément et de police sont-elles correctement utilisées ?</v>
      </c>
      <c r="F72" s="345" t="s">
        <v>7</v>
      </c>
      <c r="G72" s="345"/>
      <c r="H72" s="97"/>
      <c r="I72" s="97"/>
      <c r="J72" s="97"/>
      <c r="K72" s="97"/>
      <c r="L72" s="97"/>
      <c r="M72" s="308"/>
      <c r="N72" s="308"/>
      <c r="O72" s="308"/>
      <c r="P72" s="308"/>
      <c r="Q72" s="308"/>
      <c r="R72" s="308"/>
      <c r="S72" s="308"/>
      <c r="T72" s="308"/>
      <c r="U72" s="308"/>
    </row>
    <row r="73" ht="62.25" hidden="1" customHeight="1">
      <c r="A73" s="36"/>
      <c r="B73" s="358" t="str">
        <f>Résultats!B74</f>
        <v>10.6</v>
      </c>
      <c r="C73" s="260" t="str">
        <f>Résultats!C74</f>
        <v>A</v>
      </c>
      <c r="D73" s="260" t="str">
        <f>Résultats!E74</f>
        <v>x</v>
      </c>
      <c r="E73" s="341" t="str">
        <f>Résultats!F74</f>
        <v xml:space="preserve">Dans chaque page web, chaque lien dont la nature n’est pas évidente est-il visible par rapport au texte environnant ?</v>
      </c>
      <c r="F73" s="345" t="s">
        <v>10</v>
      </c>
      <c r="G73" s="345"/>
      <c r="H73" s="97"/>
      <c r="I73" s="97"/>
      <c r="J73" s="97"/>
      <c r="K73" s="97"/>
      <c r="L73" s="97"/>
      <c r="M73" s="308"/>
      <c r="N73" s="308"/>
      <c r="O73" s="308"/>
      <c r="P73" s="308"/>
      <c r="Q73" s="308"/>
      <c r="R73" s="308"/>
      <c r="S73" s="308"/>
      <c r="T73" s="308"/>
      <c r="U73" s="308"/>
    </row>
    <row r="74" ht="62.25" hidden="1" customHeight="1">
      <c r="A74" s="36"/>
      <c r="B74" s="358" t="str">
        <f>Résultats!B75</f>
        <v>10.7</v>
      </c>
      <c r="C74" s="260" t="str">
        <f>Résultats!C75</f>
        <v>A</v>
      </c>
      <c r="D74" s="260" t="str">
        <f>Résultats!E75</f>
        <v>x</v>
      </c>
      <c r="E74" s="341" t="str">
        <f>Résultats!F75</f>
        <v xml:space="preserve">Dans chaque page web, pour chaque élément recevant le focus, la prise de focus est-elle visible ?</v>
      </c>
      <c r="F74" s="345" t="s">
        <v>7</v>
      </c>
      <c r="G74" s="345"/>
      <c r="H74" s="97"/>
      <c r="I74" s="97"/>
      <c r="J74" s="97"/>
      <c r="K74" s="97"/>
      <c r="L74" s="97"/>
      <c r="M74" s="308"/>
      <c r="N74" s="308"/>
      <c r="O74" s="308"/>
      <c r="P74" s="308"/>
      <c r="Q74" s="308"/>
      <c r="R74" s="308"/>
      <c r="S74" s="308"/>
      <c r="T74" s="308"/>
      <c r="U74" s="308"/>
    </row>
    <row r="75" ht="62.25" customHeight="1">
      <c r="A75" s="36"/>
      <c r="B75" s="358" t="str">
        <f>Résultats!B76</f>
        <v>10.8</v>
      </c>
      <c r="C75" s="260" t="str">
        <f>Résultats!C76</f>
        <v>A</v>
      </c>
      <c r="D75" s="260" t="str">
        <f>Résultats!E76</f>
        <v/>
      </c>
      <c r="E75" s="341" t="str">
        <f>Résultats!F76</f>
        <v xml:space="preserve">Pour chaque page web, les contenus cachés ont-ils vocation à être ignorés par les technologies d’assistance ?</v>
      </c>
      <c r="F75" s="345" t="s">
        <v>9</v>
      </c>
      <c r="G75" s="345"/>
      <c r="H75" s="97" t="s">
        <v>474</v>
      </c>
      <c r="I75" s="97" t="s">
        <v>479</v>
      </c>
      <c r="J75" s="97" t="s">
        <v>574</v>
      </c>
      <c r="K75" s="350" t="s">
        <v>575</v>
      </c>
      <c r="L75" s="97"/>
      <c r="M75" s="308"/>
      <c r="N75" s="308"/>
      <c r="O75" s="308"/>
      <c r="P75" s="308"/>
      <c r="Q75" s="308"/>
      <c r="R75" s="308"/>
      <c r="S75" s="308"/>
      <c r="T75" s="308"/>
      <c r="U75" s="308"/>
    </row>
    <row r="76" ht="62.25" hidden="1" customHeight="1">
      <c r="A76" s="36"/>
      <c r="B76" s="358" t="str">
        <f>Résultats!B77</f>
        <v>10.9</v>
      </c>
      <c r="C76" s="260" t="str">
        <f>Résultats!C77</f>
        <v>A</v>
      </c>
      <c r="D76" s="260" t="str">
        <f>Résultats!E77</f>
        <v/>
      </c>
      <c r="E76" s="341" t="str">
        <f>Résultats!F77</f>
        <v xml:space="preserve">Dans chaque page web, l’information ne doit pas être donnée uniquement par la forme, taille ou position. Cette règle est-elle respectée ?</v>
      </c>
      <c r="F76" s="345" t="s">
        <v>7</v>
      </c>
      <c r="G76" s="345"/>
      <c r="H76" s="97"/>
      <c r="I76" s="97"/>
      <c r="J76" s="97"/>
      <c r="K76" s="97"/>
      <c r="L76" s="97"/>
      <c r="M76" s="308"/>
      <c r="N76" s="308"/>
      <c r="O76" s="308"/>
      <c r="P76" s="308"/>
      <c r="Q76" s="308"/>
      <c r="R76" s="308"/>
      <c r="S76" s="308"/>
      <c r="T76" s="308"/>
      <c r="U76" s="308"/>
    </row>
    <row r="77" ht="62.25" hidden="1" customHeight="1">
      <c r="A77" s="36"/>
      <c r="B77" s="358" t="str">
        <f>Résultats!B78</f>
        <v>10.10</v>
      </c>
      <c r="C77" s="260" t="str">
        <f>Résultats!C78</f>
        <v>A</v>
      </c>
      <c r="D77" s="260" t="str">
        <f>Résultats!E78</f>
        <v/>
      </c>
      <c r="E77" s="341" t="str">
        <f>Résultats!F78</f>
        <v xml:space="preserve">Dans chaque page web, l’information ne doit pas être donnée par la forme, taille ou position uniquement. Cette règle est-elle implémentée de façon pertinente ?</v>
      </c>
      <c r="F77" s="345" t="s">
        <v>7</v>
      </c>
      <c r="G77" s="345"/>
      <c r="H77" s="97"/>
      <c r="I77" s="97"/>
      <c r="J77" s="97"/>
      <c r="K77" s="97"/>
      <c r="L77" s="97"/>
      <c r="M77" s="308"/>
      <c r="N77" s="308"/>
      <c r="O77" s="308"/>
      <c r="P77" s="308"/>
      <c r="Q77" s="308"/>
      <c r="R77" s="308"/>
      <c r="S77" s="308"/>
      <c r="T77" s="308"/>
      <c r="U77" s="308"/>
    </row>
    <row r="78" ht="62.25" hidden="1" customHeight="1">
      <c r="A78" s="36"/>
      <c r="B78" s="358" t="str">
        <f>Résultats!B79</f>
        <v>10.11</v>
      </c>
      <c r="C78" s="260" t="str">
        <f>Résultats!C79</f>
        <v>AA</v>
      </c>
      <c r="D78" s="260" t="str">
        <f>Résultats!E79</f>
        <v/>
      </c>
      <c r="E78" s="341" t="str">
        <f>Résultats!F79</f>
        <v xml:space="preserve">Pour chaque page web, les contenus peuvent-ils être présentés sans perte d’information ou de fonctionnalité et sans avoir recours soit à un défilement vertical pour une fenêtre ayant une hauteur de 256 px, soit à un défilement horizontal pour une fenêtre ayant une largeur de 320 px (hors cas particuliers) ?</v>
      </c>
      <c r="F78" s="345" t="s">
        <v>7</v>
      </c>
      <c r="G78" s="345"/>
      <c r="H78" s="97"/>
      <c r="I78" s="97"/>
      <c r="J78" s="97"/>
      <c r="K78" s="97"/>
      <c r="L78" s="97"/>
      <c r="M78" s="308"/>
      <c r="N78" s="308"/>
      <c r="O78" s="308"/>
      <c r="P78" s="308"/>
      <c r="Q78" s="308"/>
      <c r="R78" s="308"/>
      <c r="S78" s="308"/>
      <c r="T78" s="308"/>
      <c r="U78" s="308"/>
    </row>
    <row r="79" ht="62.25" hidden="1" customHeight="1">
      <c r="A79" s="36"/>
      <c r="B79" s="358" t="str">
        <f>Résultats!B80</f>
        <v>10.12</v>
      </c>
      <c r="C79" s="260" t="str">
        <f>Résultats!C80</f>
        <v>AA</v>
      </c>
      <c r="D79" s="260" t="str">
        <f>Résultats!E80</f>
        <v/>
      </c>
      <c r="E79" s="341" t="str">
        <f>Résultats!F80</f>
        <v xml:space="preserve">Dans chaque page web, les propriétés d’espacement du texte peuvent-elles être redéfinies par l’utilisateur sans perte de contenu ou de fonctionnalité (hors cas particuliers) ?</v>
      </c>
      <c r="F79" s="345" t="s">
        <v>7</v>
      </c>
      <c r="G79" s="345"/>
      <c r="H79" s="97"/>
      <c r="I79" s="97"/>
      <c r="J79" s="97"/>
      <c r="K79" s="97"/>
      <c r="L79" s="97"/>
      <c r="M79" s="308"/>
      <c r="N79" s="308"/>
      <c r="O79" s="308"/>
      <c r="P79" s="308"/>
      <c r="Q79" s="308"/>
      <c r="R79" s="308"/>
      <c r="S79" s="308"/>
      <c r="T79" s="308"/>
      <c r="U79" s="308"/>
    </row>
    <row r="80" ht="62.25" hidden="1" customHeight="1">
      <c r="A80" s="36"/>
      <c r="B80" s="358" t="str">
        <f>Résultats!B81</f>
        <v>10.13</v>
      </c>
      <c r="C80" s="260" t="str">
        <f>Résultats!C81</f>
        <v>AA</v>
      </c>
      <c r="D80" s="260" t="str">
        <f>Résultats!E81</f>
        <v/>
      </c>
      <c r="E80" s="341" t="str">
        <f>Résultats!F81</f>
        <v xml:space="preserve">Dans chaque page web, les contenus additionnels apparaissant à la prise de focus ou au survol d’un composant d’interface sont-ils contrôlables par l’utilisateur (hors cas particuliers) ?</v>
      </c>
      <c r="F80" s="345" t="s">
        <v>7</v>
      </c>
      <c r="G80" s="345"/>
      <c r="H80" s="97"/>
      <c r="I80" s="97"/>
      <c r="J80" s="97"/>
      <c r="K80" s="97"/>
      <c r="L80" s="97"/>
      <c r="M80" s="308"/>
      <c r="N80" s="308"/>
      <c r="O80" s="308"/>
      <c r="P80" s="308"/>
      <c r="Q80" s="308"/>
      <c r="R80" s="308"/>
      <c r="S80" s="308"/>
      <c r="T80" s="308"/>
      <c r="U80" s="308"/>
    </row>
    <row r="81" ht="62.25" hidden="1" customHeight="1">
      <c r="A81" s="46"/>
      <c r="B81" s="358" t="str">
        <f>Résultats!B82</f>
        <v>10.14</v>
      </c>
      <c r="C81" s="260" t="str">
        <f>Résultats!C82</f>
        <v>A</v>
      </c>
      <c r="D81" s="260" t="str">
        <f>Résultats!E82</f>
        <v/>
      </c>
      <c r="E81" s="341" t="str">
        <f>Résultats!F82</f>
        <v xml:space="preserve">Dans chaque page web, les contenus additionnels apparaissant via les styles CSS uniquement peuvent-ils être rendus visibles au clavier et par tout dispositif de pointage ?</v>
      </c>
      <c r="F81" s="345" t="s">
        <v>7</v>
      </c>
      <c r="G81" s="345"/>
      <c r="H81" s="97"/>
      <c r="I81" s="97"/>
      <c r="J81" s="97"/>
      <c r="K81" s="97"/>
      <c r="L81" s="97"/>
      <c r="M81" s="308"/>
      <c r="N81" s="308"/>
      <c r="O81" s="308"/>
      <c r="P81" s="308"/>
      <c r="Q81" s="308"/>
      <c r="R81" s="308"/>
      <c r="S81" s="308"/>
      <c r="T81" s="308"/>
      <c r="U81" s="308"/>
    </row>
    <row r="82" ht="62.25" hidden="1" customHeight="1">
      <c r="A82" s="355" t="s">
        <v>456</v>
      </c>
      <c r="B82" s="358" t="str">
        <f>Résultats!B83</f>
        <v>11.1</v>
      </c>
      <c r="C82" s="260" t="str">
        <f>Résultats!C83</f>
        <v>A</v>
      </c>
      <c r="D82" s="260" t="str">
        <f>Résultats!E83</f>
        <v>x</v>
      </c>
      <c r="E82" s="341" t="str">
        <f>Résultats!F83</f>
        <v xml:space="preserve">Chaque champ de formulaire a-t-il une étiquette ?</v>
      </c>
      <c r="F82" s="345" t="s">
        <v>7</v>
      </c>
      <c r="G82" s="345"/>
      <c r="H82" s="97"/>
      <c r="I82" s="97"/>
      <c r="J82" s="97"/>
      <c r="K82" s="97"/>
      <c r="L82" s="97"/>
      <c r="M82" s="308"/>
      <c r="N82" s="308"/>
      <c r="O82" s="308"/>
      <c r="P82" s="308"/>
      <c r="Q82" s="308"/>
      <c r="R82" s="308"/>
      <c r="S82" s="308"/>
      <c r="T82" s="308"/>
      <c r="U82" s="308"/>
    </row>
    <row r="83" ht="62.25" hidden="1" customHeight="1">
      <c r="A83" s="36"/>
      <c r="B83" s="358" t="str">
        <f>Résultats!B84</f>
        <v>11.2</v>
      </c>
      <c r="C83" s="260" t="str">
        <f>Résultats!C84</f>
        <v>A</v>
      </c>
      <c r="D83" s="260" t="str">
        <f>Résultats!E84</f>
        <v>x</v>
      </c>
      <c r="E83" s="341" t="str">
        <f>Résultats!F84</f>
        <v xml:space="preserve">Chaque étiquette associée à un champ de formulaire est-elle pertinente (hors cas particuliers) ?</v>
      </c>
      <c r="F83" s="345" t="s">
        <v>7</v>
      </c>
      <c r="G83" s="345"/>
      <c r="H83" s="97"/>
      <c r="I83" s="97"/>
      <c r="J83" s="97"/>
      <c r="K83" s="97"/>
      <c r="L83" s="97"/>
      <c r="M83" s="308"/>
      <c r="N83" s="308"/>
      <c r="O83" s="308"/>
      <c r="P83" s="308"/>
      <c r="Q83" s="308"/>
      <c r="R83" s="308"/>
      <c r="S83" s="308"/>
      <c r="T83" s="308"/>
      <c r="U83" s="308"/>
    </row>
    <row r="84" ht="62.25" hidden="1" customHeight="1">
      <c r="A84" s="36"/>
      <c r="B84" s="259" t="str">
        <f>Résultats!B85</f>
        <v>11.3</v>
      </c>
      <c r="C84" s="260" t="str">
        <f>Résultats!C85</f>
        <v>AA</v>
      </c>
      <c r="D84" s="260" t="str">
        <f>Résultats!E85</f>
        <v/>
      </c>
      <c r="E84" s="341" t="str">
        <f>Résultats!F85</f>
        <v xml:space="preserve">Dans chaque formulaire, chaque étiquette associée à un champ de formulaire ayant la même fonction et répétée plusieurs fois dans une même page ou dans un ensemble de pages est-elle cohérente ?</v>
      </c>
      <c r="F84" s="345" t="s">
        <v>10</v>
      </c>
      <c r="G84" s="345"/>
      <c r="H84" s="97"/>
      <c r="I84" s="97"/>
      <c r="J84" s="97"/>
      <c r="K84" s="97"/>
      <c r="L84" s="97"/>
      <c r="M84" s="308"/>
      <c r="N84" s="308"/>
      <c r="O84" s="308"/>
      <c r="P84" s="308"/>
      <c r="Q84" s="308"/>
      <c r="R84" s="308"/>
      <c r="S84" s="308"/>
      <c r="T84" s="308"/>
      <c r="U84" s="308"/>
    </row>
    <row r="85" ht="62.25" hidden="1" customHeight="1">
      <c r="A85" s="36"/>
      <c r="B85" s="259" t="str">
        <f>Résultats!B86</f>
        <v>11.4</v>
      </c>
      <c r="C85" s="260" t="str">
        <f>Résultats!C86</f>
        <v>AA</v>
      </c>
      <c r="D85" s="260" t="str">
        <f>Résultats!E86</f>
        <v/>
      </c>
      <c r="E85" s="341" t="str">
        <f>Résultats!F86</f>
        <v xml:space="preserve">Dans chaque formulaire, chaque étiquette de champ et son champ associé sont-ils accolés (hors cas particuliers) ?</v>
      </c>
      <c r="F85" s="345" t="s">
        <v>7</v>
      </c>
      <c r="G85" s="345"/>
      <c r="H85" s="97"/>
      <c r="I85" s="97"/>
      <c r="J85" s="97"/>
      <c r="K85" s="97"/>
      <c r="L85" s="97"/>
      <c r="M85" s="308"/>
      <c r="N85" s="308"/>
      <c r="O85" s="308"/>
      <c r="P85" s="308"/>
      <c r="Q85" s="308"/>
      <c r="R85" s="308"/>
      <c r="S85" s="308"/>
      <c r="T85" s="308"/>
      <c r="U85" s="308"/>
    </row>
    <row r="86" ht="62.25" customHeight="1">
      <c r="A86" s="36"/>
      <c r="B86" s="259" t="str">
        <f>Résultats!B87</f>
        <v>11.5</v>
      </c>
      <c r="C86" s="260" t="str">
        <f>Résultats!C87</f>
        <v>A</v>
      </c>
      <c r="D86" s="260" t="str">
        <f>Résultats!E87</f>
        <v>x</v>
      </c>
      <c r="E86" s="341" t="str">
        <f>Résultats!F87</f>
        <v xml:space="preserve">Dans chaque formulaire, les champs de même nature sont-ils regroupés, si nécessaire ?</v>
      </c>
      <c r="F86" s="345" t="s">
        <v>9</v>
      </c>
      <c r="G86" s="345"/>
      <c r="H86" s="97" t="s">
        <v>474</v>
      </c>
      <c r="I86" s="97" t="s">
        <v>476</v>
      </c>
      <c r="J86" s="97" t="s">
        <v>556</v>
      </c>
      <c r="K86" s="350" t="s">
        <v>576</v>
      </c>
      <c r="L86" s="97"/>
      <c r="M86" s="308"/>
      <c r="N86" s="308"/>
      <c r="O86" s="308"/>
      <c r="P86" s="308"/>
      <c r="Q86" s="308"/>
      <c r="R86" s="308"/>
      <c r="S86" s="308"/>
      <c r="T86" s="308"/>
      <c r="U86" s="308"/>
    </row>
    <row r="87" ht="62.25" hidden="1" customHeight="1">
      <c r="A87" s="36"/>
      <c r="B87" s="259" t="str">
        <f>Résultats!B88</f>
        <v>11.6</v>
      </c>
      <c r="C87" s="260" t="str">
        <f>Résultats!C88</f>
        <v>A</v>
      </c>
      <c r="D87" s="260" t="str">
        <f>Résultats!E88</f>
        <v>x</v>
      </c>
      <c r="E87" s="341" t="str">
        <f>Résultats!F88</f>
        <v xml:space="preserve">Dans chaque formulaire, chaque regroupement de champs de même nature a-t-il une légende ?</v>
      </c>
      <c r="F87" s="345" t="s">
        <v>10</v>
      </c>
      <c r="G87" s="345"/>
      <c r="H87" s="97"/>
      <c r="I87" s="97"/>
      <c r="J87" s="97"/>
      <c r="K87" s="97"/>
      <c r="L87" s="97"/>
      <c r="M87" s="308"/>
      <c r="N87" s="308"/>
      <c r="O87" s="308"/>
      <c r="P87" s="308"/>
      <c r="Q87" s="308"/>
      <c r="R87" s="308"/>
      <c r="S87" s="308"/>
      <c r="T87" s="308"/>
      <c r="U87" s="308"/>
    </row>
    <row r="88" ht="62.25" hidden="1" customHeight="1">
      <c r="A88" s="36"/>
      <c r="B88" s="259" t="str">
        <f>Résultats!B89</f>
        <v>11.7</v>
      </c>
      <c r="C88" s="260" t="str">
        <f>Résultats!C89</f>
        <v>A</v>
      </c>
      <c r="D88" s="260" t="str">
        <f>Résultats!E89</f>
        <v/>
      </c>
      <c r="E88" s="341" t="str">
        <f>Résultats!F89</f>
        <v xml:space="preserve">Dans chaque formulaire, chaque légende associée à un regroupement de champs de même nature est-elle pertinente ?</v>
      </c>
      <c r="F88" s="345" t="s">
        <v>10</v>
      </c>
      <c r="G88" s="345"/>
      <c r="H88" s="97"/>
      <c r="I88" s="97"/>
      <c r="J88" s="97"/>
      <c r="K88" s="97"/>
      <c r="L88" s="97"/>
      <c r="M88" s="308"/>
      <c r="N88" s="308"/>
      <c r="O88" s="308"/>
      <c r="P88" s="308"/>
      <c r="Q88" s="308"/>
      <c r="R88" s="308"/>
      <c r="S88" s="308"/>
      <c r="T88" s="308"/>
      <c r="U88" s="308"/>
    </row>
    <row r="89" ht="62.25" hidden="1" customHeight="1">
      <c r="A89" s="36"/>
      <c r="B89" s="259" t="str">
        <f>Résultats!B90</f>
        <v>11.8</v>
      </c>
      <c r="C89" s="260" t="str">
        <f>Résultats!C90</f>
        <v>A</v>
      </c>
      <c r="D89" s="260" t="str">
        <f>Résultats!E90</f>
        <v/>
      </c>
      <c r="E89" s="341" t="str">
        <f>Résultats!F90</f>
        <v xml:space="preserve">Dans chaque formulaire, les items de même nature d’une liste de choix sont-ils regroupés de manière pertinente ?</v>
      </c>
      <c r="F89" s="345" t="s">
        <v>10</v>
      </c>
      <c r="G89" s="345"/>
      <c r="H89" s="97"/>
      <c r="I89" s="97"/>
      <c r="J89" s="97"/>
      <c r="K89" s="97"/>
      <c r="L89" s="97"/>
      <c r="M89" s="308"/>
      <c r="N89" s="308"/>
      <c r="O89" s="308"/>
      <c r="P89" s="308"/>
      <c r="Q89" s="308"/>
      <c r="R89" s="308"/>
      <c r="S89" s="308"/>
      <c r="T89" s="308"/>
      <c r="U89" s="308"/>
    </row>
    <row r="90" ht="69.75" customHeight="1">
      <c r="A90" s="36"/>
      <c r="B90" s="259" t="str">
        <f>Résultats!B91</f>
        <v>11.9</v>
      </c>
      <c r="C90" s="260" t="str">
        <f>Résultats!C91</f>
        <v>A</v>
      </c>
      <c r="D90" s="260" t="str">
        <f>Résultats!E91</f>
        <v>x</v>
      </c>
      <c r="E90" s="341" t="str">
        <f>Résultats!F91</f>
        <v xml:space="preserve">Dans chaque formulaire, l’intitulé de chaque bouton est-il pertinent (hors cas particuliers) ?</v>
      </c>
      <c r="F90" s="345" t="s">
        <v>9</v>
      </c>
      <c r="G90" s="345"/>
      <c r="H90" s="97" t="s">
        <v>474</v>
      </c>
      <c r="I90" s="97" t="s">
        <v>476</v>
      </c>
      <c r="J90" s="97" t="s">
        <v>558</v>
      </c>
      <c r="K90" s="350" t="s">
        <v>577</v>
      </c>
      <c r="L90" s="97"/>
      <c r="M90" s="308"/>
      <c r="N90" s="308"/>
      <c r="O90" s="308"/>
      <c r="P90" s="308"/>
      <c r="Q90" s="308"/>
      <c r="R90" s="308"/>
      <c r="S90" s="308"/>
      <c r="T90" s="308"/>
      <c r="U90" s="308"/>
    </row>
    <row r="91" ht="69.75" customHeight="1">
      <c r="A91" s="36"/>
      <c r="B91" s="259" t="str">
        <f>Résultats!B92</f>
        <v>11.10</v>
      </c>
      <c r="C91" s="260" t="str">
        <f>Résultats!C92</f>
        <v>A</v>
      </c>
      <c r="D91" s="260" t="str">
        <f>Résultats!E92</f>
        <v>x</v>
      </c>
      <c r="E91" s="341" t="str">
        <f>Résultats!F92</f>
        <v xml:space="preserve">Dans chaque formulaire, le contrôle de saisie est-il utilisé de manière pertinente (hors cas particuliers) ?</v>
      </c>
      <c r="F91" s="345" t="s">
        <v>7</v>
      </c>
      <c r="G91" s="345"/>
      <c r="H91" s="97" t="s">
        <v>474</v>
      </c>
      <c r="I91" s="97" t="s">
        <v>479</v>
      </c>
      <c r="J91" s="97" t="s">
        <v>578</v>
      </c>
      <c r="K91" s="354" t="s">
        <v>579</v>
      </c>
      <c r="L91" s="350" t="s">
        <v>492</v>
      </c>
      <c r="M91" s="308"/>
      <c r="N91" s="308"/>
      <c r="O91" s="308"/>
      <c r="P91" s="308"/>
      <c r="Q91" s="308"/>
      <c r="R91" s="308"/>
      <c r="S91" s="308"/>
      <c r="T91" s="308"/>
      <c r="U91" s="308"/>
    </row>
    <row r="92" ht="62.25" hidden="1" customHeight="1">
      <c r="A92" s="36"/>
      <c r="B92" s="259" t="str">
        <f>Résultats!B93</f>
        <v>11.11</v>
      </c>
      <c r="C92" s="260" t="str">
        <f>Résultats!C93</f>
        <v>AA</v>
      </c>
      <c r="D92" s="260" t="str">
        <f>Résultats!E93</f>
        <v/>
      </c>
      <c r="E92" s="341" t="str">
        <f>Résultats!F93</f>
        <v xml:space="preserve">Dans chaque formulaire, le contrôle de saisie est-il accompagné, si nécessaire, de suggestions facilitant la correction des erreurs de saisie ?</v>
      </c>
      <c r="F92" s="345" t="s">
        <v>7</v>
      </c>
      <c r="G92" s="345"/>
      <c r="H92" s="97"/>
      <c r="I92" s="97"/>
      <c r="J92" s="97"/>
      <c r="K92" s="97"/>
      <c r="L92" s="97"/>
      <c r="M92" s="308"/>
      <c r="N92" s="308"/>
      <c r="O92" s="308"/>
      <c r="P92" s="308"/>
      <c r="Q92" s="308"/>
      <c r="R92" s="308"/>
      <c r="S92" s="308"/>
      <c r="T92" s="308"/>
      <c r="U92" s="308"/>
    </row>
    <row r="93" ht="62.25" hidden="1" customHeight="1">
      <c r="A93" s="36"/>
      <c r="B93" s="259" t="str">
        <f>Résultats!B94</f>
        <v>11.12</v>
      </c>
      <c r="C93" s="260" t="str">
        <f>Résultats!C94</f>
        <v>AA</v>
      </c>
      <c r="D93" s="260" t="str">
        <f>Résultats!E94</f>
        <v/>
      </c>
      <c r="E93" s="341" t="str">
        <f>Résultats!F94</f>
        <v xml:space="preserve">Pour chaque formulaire qui modifie ou supprime des données, ou qui transmet des réponses à un test ou à un examen, ou dont la validation a des conséquences financières ou juridiques, les données saisies peuvent-elles être modifiées, mises à jour ou récupérées par l’utilisateur ?</v>
      </c>
      <c r="F93" s="345" t="s">
        <v>10</v>
      </c>
      <c r="G93" s="345"/>
      <c r="H93" s="97"/>
      <c r="I93" s="97"/>
      <c r="J93" s="97"/>
      <c r="K93" s="97"/>
      <c r="L93" s="97"/>
      <c r="M93" s="308"/>
      <c r="N93" s="308"/>
      <c r="O93" s="308"/>
      <c r="P93" s="308"/>
      <c r="Q93" s="308"/>
      <c r="R93" s="308"/>
      <c r="S93" s="308"/>
      <c r="T93" s="308"/>
      <c r="U93" s="308"/>
    </row>
    <row r="94" ht="62.25" hidden="1" customHeight="1">
      <c r="A94" s="46"/>
      <c r="B94" s="259" t="str">
        <f>Résultats!B95</f>
        <v>11.13</v>
      </c>
      <c r="C94" s="260" t="str">
        <f>Résultats!C95</f>
        <v>AA</v>
      </c>
      <c r="D94" s="260" t="str">
        <f>Résultats!E95</f>
        <v/>
      </c>
      <c r="E94" s="341" t="str">
        <f>Résultats!F95</f>
        <v xml:space="preserve">La finalité d’un champ de saisie peut-elle être déduite pour faciliter le remplissage automatique des champs avec les données de l’utilisateur ?</v>
      </c>
      <c r="F94" s="345" t="s">
        <v>10</v>
      </c>
      <c r="G94" s="345"/>
      <c r="H94" s="97"/>
      <c r="I94" s="97"/>
      <c r="J94" s="97"/>
      <c r="K94" s="97"/>
      <c r="L94" s="97"/>
      <c r="M94" s="308"/>
      <c r="N94" s="308"/>
      <c r="O94" s="308"/>
      <c r="P94" s="308"/>
      <c r="Q94" s="308"/>
      <c r="R94" s="308"/>
      <c r="S94" s="308"/>
      <c r="T94" s="308"/>
      <c r="U94" s="308"/>
    </row>
    <row r="95" ht="62.25" hidden="1" customHeight="1">
      <c r="A95" s="355" t="s">
        <v>457</v>
      </c>
      <c r="B95" s="259" t="str">
        <f>Résultats!B96</f>
        <v>12.1</v>
      </c>
      <c r="C95" s="260" t="str">
        <f>Résultats!C96</f>
        <v>AA</v>
      </c>
      <c r="D95" s="260" t="str">
        <f>Résultats!E96</f>
        <v/>
      </c>
      <c r="E95" s="341" t="str">
        <f>Résultats!F96</f>
        <v xml:space="preserve">Chaque ensemble de pages dispose-t-il de deux systèmes de navigation différents, au moins (hors cas particuliers) ?</v>
      </c>
      <c r="F95" s="345" t="s">
        <v>10</v>
      </c>
      <c r="G95" s="345"/>
      <c r="H95" s="97"/>
      <c r="I95" s="97"/>
      <c r="J95" s="97"/>
      <c r="K95" s="97"/>
      <c r="L95" s="97"/>
      <c r="M95" s="308"/>
      <c r="N95" s="308"/>
      <c r="O95" s="308"/>
      <c r="P95" s="308"/>
      <c r="Q95" s="308"/>
      <c r="R95" s="308"/>
      <c r="S95" s="308"/>
      <c r="T95" s="308"/>
      <c r="U95" s="308"/>
    </row>
    <row r="96" ht="62.25" hidden="1" customHeight="1">
      <c r="A96" s="36"/>
      <c r="B96" s="259" t="str">
        <f>Résultats!B97</f>
        <v>12.2</v>
      </c>
      <c r="C96" s="260" t="str">
        <f>Résultats!C97</f>
        <v>AA</v>
      </c>
      <c r="D96" s="260" t="str">
        <f>Résultats!E97</f>
        <v/>
      </c>
      <c r="E96" s="341" t="str">
        <f>Résultats!F97</f>
        <v xml:space="preserve">Dans chaque ensemble de pages, le menu et les barres de navigation sont-ils toujours à la même place (hors cas particuliers) ?</v>
      </c>
      <c r="F96" s="345" t="s">
        <v>7</v>
      </c>
      <c r="G96" s="345"/>
      <c r="H96" s="97"/>
      <c r="I96" s="97"/>
      <c r="J96" s="97"/>
      <c r="K96" s="97"/>
      <c r="L96" s="97"/>
      <c r="M96" s="308"/>
      <c r="N96" s="308"/>
      <c r="O96" s="308"/>
      <c r="P96" s="308"/>
      <c r="Q96" s="308"/>
      <c r="R96" s="308"/>
      <c r="S96" s="308"/>
      <c r="T96" s="308"/>
      <c r="U96" s="308"/>
    </row>
    <row r="97" ht="62.25" hidden="1" customHeight="1">
      <c r="A97" s="36"/>
      <c r="B97" s="259" t="str">
        <f>Résultats!B98</f>
        <v>12.3</v>
      </c>
      <c r="C97" s="260" t="str">
        <f>Résultats!C98</f>
        <v>AA</v>
      </c>
      <c r="D97" s="260" t="str">
        <f>Résultats!E98</f>
        <v/>
      </c>
      <c r="E97" s="341" t="str">
        <f>Résultats!F98</f>
        <v xml:space="preserve">La page « plan du site » est-elle pertinente ?</v>
      </c>
      <c r="F97" s="345" t="s">
        <v>10</v>
      </c>
      <c r="G97" s="345"/>
      <c r="H97" s="97"/>
      <c r="I97" s="97"/>
      <c r="J97" s="97"/>
      <c r="K97" s="97"/>
      <c r="L97" s="97"/>
      <c r="M97" s="308"/>
      <c r="N97" s="308"/>
      <c r="O97" s="308"/>
      <c r="P97" s="308"/>
      <c r="Q97" s="308"/>
      <c r="R97" s="308"/>
      <c r="S97" s="308"/>
      <c r="T97" s="308"/>
      <c r="U97" s="308"/>
    </row>
    <row r="98" ht="62.25" hidden="1" customHeight="1">
      <c r="A98" s="36"/>
      <c r="B98" s="259" t="str">
        <f>Résultats!B99</f>
        <v>12.4</v>
      </c>
      <c r="C98" s="260" t="str">
        <f>Résultats!C99</f>
        <v>AA</v>
      </c>
      <c r="D98" s="260" t="str">
        <f>Résultats!E99</f>
        <v/>
      </c>
      <c r="E98" s="341" t="str">
        <f>Résultats!F99</f>
        <v xml:space="preserve">Dans chaque ensemble de pages, la page « plan du site » est-elle atteignable de manière identique ?</v>
      </c>
      <c r="F98" s="345" t="s">
        <v>10</v>
      </c>
      <c r="G98" s="345"/>
      <c r="H98" s="97"/>
      <c r="I98" s="97"/>
      <c r="J98" s="97"/>
      <c r="K98" s="97"/>
      <c r="L98" s="97"/>
      <c r="M98" s="308"/>
      <c r="N98" s="308"/>
      <c r="O98" s="308"/>
      <c r="P98" s="308"/>
      <c r="Q98" s="308"/>
      <c r="R98" s="308"/>
      <c r="S98" s="308"/>
      <c r="T98" s="308"/>
      <c r="U98" s="308"/>
    </row>
    <row r="99" ht="62.25" hidden="1" customHeight="1">
      <c r="A99" s="36"/>
      <c r="B99" s="358" t="str">
        <f>'Résultats'!B100</f>
        <v>12.5</v>
      </c>
      <c r="C99" s="260" t="str">
        <f>'Résultats'!C100</f>
        <v>AA</v>
      </c>
      <c r="D99" s="260" t="str">
        <f>'Résultats'!E100</f>
        <v/>
      </c>
      <c r="E99" s="341" t="str">
        <f>'Résultats'!F100</f>
        <v xml:space="preserve">Dans chaque ensemble de pages, le moteur de recherche est-il atteignable de manière identique ?</v>
      </c>
      <c r="F99" s="345" t="s">
        <v>10</v>
      </c>
      <c r="G99" s="345"/>
      <c r="H99" s="97"/>
      <c r="I99" s="97"/>
      <c r="J99" s="97"/>
      <c r="K99" s="97"/>
      <c r="L99" s="97"/>
      <c r="M99" s="308"/>
      <c r="N99" s="308"/>
      <c r="O99" s="308"/>
      <c r="P99" s="308"/>
      <c r="Q99" s="308"/>
      <c r="R99" s="308"/>
      <c r="S99" s="308"/>
      <c r="T99" s="308"/>
      <c r="U99" s="308"/>
    </row>
    <row r="100" ht="62.25" hidden="1" customHeight="1">
      <c r="A100" s="36"/>
      <c r="B100" s="358" t="str">
        <f>Résultats!B101</f>
        <v>12.6</v>
      </c>
      <c r="C100" s="260" t="str">
        <f>Résultats!C101</f>
        <v>A</v>
      </c>
      <c r="D100" s="260" t="str">
        <f>Résultats!E101</f>
        <v/>
      </c>
      <c r="E100" s="341" t="str">
        <f>Résultats!F101</f>
        <v xml:space="preserve">Les zones de regroupement de contenus présentes dans plusieurs pages web (zones d’en-tête, de navigation principale, de contenu principal, de pied de page et de moteur de recherche) peuvent-elles être atteintes ou évitées ?</v>
      </c>
      <c r="F100" s="345" t="s">
        <v>7</v>
      </c>
      <c r="G100" s="345"/>
      <c r="H100" s="97"/>
      <c r="I100" s="97"/>
      <c r="J100" s="97"/>
      <c r="K100" s="97"/>
      <c r="L100" s="97"/>
      <c r="M100" s="308"/>
      <c r="N100" s="308"/>
      <c r="O100" s="308"/>
      <c r="P100" s="308"/>
      <c r="Q100" s="308"/>
      <c r="R100" s="308"/>
      <c r="S100" s="308"/>
      <c r="T100" s="308"/>
      <c r="U100" s="308"/>
    </row>
    <row r="101" ht="62.25" hidden="1" customHeight="1">
      <c r="A101" s="36"/>
      <c r="B101" s="358" t="str">
        <f>Résultats!B102</f>
        <v>12.7</v>
      </c>
      <c r="C101" s="260" t="str">
        <f>Résultats!C102</f>
        <v>A</v>
      </c>
      <c r="D101" s="260" t="str">
        <f>Résultats!E102</f>
        <v/>
      </c>
      <c r="E101" s="341" t="str">
        <f>Résultats!F102</f>
        <v xml:space="preserve">Dans chaque page web, un lien d’évitement ou d’accès rapide à la zone de contenu principal est-il présent (hors cas particuliers) ?</v>
      </c>
      <c r="F101" s="345" t="s">
        <v>7</v>
      </c>
      <c r="G101" s="345"/>
      <c r="H101" s="97"/>
      <c r="I101" s="97"/>
      <c r="J101" s="97"/>
      <c r="K101" s="97"/>
      <c r="L101" s="97"/>
      <c r="M101" s="308"/>
      <c r="N101" s="308"/>
      <c r="O101" s="308"/>
      <c r="P101" s="308"/>
      <c r="Q101" s="308"/>
      <c r="R101" s="308"/>
      <c r="S101" s="308"/>
      <c r="T101" s="308"/>
      <c r="U101" s="308"/>
    </row>
    <row r="102" ht="62.25" hidden="1" customHeight="1">
      <c r="A102" s="36"/>
      <c r="B102" s="358" t="str">
        <f>Résultats!B103</f>
        <v>12.8</v>
      </c>
      <c r="C102" s="260" t="str">
        <f>Résultats!C103</f>
        <v>A</v>
      </c>
      <c r="D102" s="260" t="str">
        <f>Résultats!E103</f>
        <v>x</v>
      </c>
      <c r="E102" s="341" t="str">
        <f>Résultats!F103</f>
        <v xml:space="preserve">Dans chaque page web, l’ordre de tabulation est-il cohérent ?</v>
      </c>
      <c r="F102" s="345" t="s">
        <v>7</v>
      </c>
      <c r="G102" s="345"/>
      <c r="H102" s="97"/>
      <c r="I102" s="97"/>
      <c r="J102" s="97"/>
      <c r="K102" s="97"/>
      <c r="L102" s="97"/>
      <c r="M102" s="308"/>
      <c r="N102" s="308"/>
      <c r="O102" s="308"/>
      <c r="P102" s="308"/>
      <c r="Q102" s="308"/>
      <c r="R102" s="308"/>
      <c r="S102" s="308"/>
      <c r="T102" s="308"/>
      <c r="U102" s="308"/>
    </row>
    <row r="103" ht="62.25" hidden="1" customHeight="1">
      <c r="A103" s="36"/>
      <c r="B103" s="358" t="str">
        <f>Résultats!B104</f>
        <v>12.9</v>
      </c>
      <c r="C103" s="260" t="str">
        <f>Résultats!C104</f>
        <v>A</v>
      </c>
      <c r="D103" s="260" t="str">
        <f>Résultats!E104</f>
        <v>x</v>
      </c>
      <c r="E103" s="341" t="str">
        <f>Résultats!F104</f>
        <v xml:space="preserve">Dans chaque page web, la navigation ne doit pas contenir de piège au clavier. Cette règle est-elle respectée ?</v>
      </c>
      <c r="F103" s="345" t="s">
        <v>7</v>
      </c>
      <c r="G103" s="345"/>
      <c r="H103" s="97"/>
      <c r="I103" s="97"/>
      <c r="J103" s="97"/>
      <c r="K103" s="97"/>
      <c r="L103" s="97"/>
      <c r="M103" s="308"/>
      <c r="N103" s="308"/>
      <c r="O103" s="308"/>
      <c r="P103" s="308"/>
      <c r="Q103" s="308"/>
      <c r="R103" s="308"/>
      <c r="S103" s="308"/>
      <c r="T103" s="308"/>
      <c r="U103" s="308"/>
    </row>
    <row r="104" ht="62.25" hidden="1" customHeight="1">
      <c r="A104" s="36"/>
      <c r="B104" s="358" t="str">
        <f>Résultats!B105</f>
        <v>12.10</v>
      </c>
      <c r="C104" s="260" t="str">
        <f>Résultats!C105</f>
        <v>A</v>
      </c>
      <c r="D104" s="260" t="str">
        <f>Résultats!E105</f>
        <v/>
      </c>
      <c r="E104" s="341" t="str">
        <f>Résultats!F105</f>
        <v xml:space="preserve">Dans chaque page web, les raccourcis clavier n’utilisant qu’une seule touche (lettre minuscule ou majuscule, ponctuation, chiffre ou symbole) sont-ils contrôlables par l’utilisateur ?</v>
      </c>
      <c r="F104" s="345" t="s">
        <v>10</v>
      </c>
      <c r="G104" s="345"/>
      <c r="H104" s="97"/>
      <c r="I104" s="97"/>
      <c r="J104" s="97"/>
      <c r="K104" s="97"/>
      <c r="L104" s="97"/>
      <c r="M104" s="308"/>
      <c r="N104" s="308"/>
      <c r="O104" s="308"/>
      <c r="P104" s="308"/>
      <c r="Q104" s="308"/>
      <c r="R104" s="308"/>
      <c r="S104" s="308"/>
      <c r="T104" s="308"/>
      <c r="U104" s="308"/>
    </row>
    <row r="105" ht="62.25" hidden="1" customHeight="1">
      <c r="A105" s="46"/>
      <c r="B105" s="358" t="str">
        <f>Résultats!B106</f>
        <v>12.11</v>
      </c>
      <c r="C105" s="260" t="str">
        <f>Résultats!C106</f>
        <v>A</v>
      </c>
      <c r="D105" s="260" t="str">
        <f>Résultats!E106</f>
        <v/>
      </c>
      <c r="E105" s="341" t="str">
        <f>Résultats!F106</f>
        <v xml:space="preserve">Dans chaque page web, les contenus additionnels apparaissant au survol, à la prise de focus ou à l’activation d’un composant d’interface sont-ils si nécessaire atteignables au clavier ?</v>
      </c>
      <c r="F105" s="345" t="s">
        <v>7</v>
      </c>
      <c r="G105" s="345"/>
      <c r="H105" s="97"/>
      <c r="I105" s="97"/>
      <c r="J105" s="97"/>
      <c r="K105" s="97"/>
      <c r="L105" s="97"/>
      <c r="M105" s="308"/>
      <c r="N105" s="308"/>
      <c r="O105" s="308"/>
      <c r="P105" s="308"/>
      <c r="Q105" s="308"/>
      <c r="R105" s="308"/>
      <c r="S105" s="308"/>
      <c r="T105" s="308"/>
      <c r="U105" s="308"/>
    </row>
    <row r="106" ht="62.25" hidden="1" customHeight="1">
      <c r="A106" s="355" t="s">
        <v>458</v>
      </c>
      <c r="B106" s="358" t="str">
        <f>Résultats!B107</f>
        <v>13.1</v>
      </c>
      <c r="C106" s="260" t="str">
        <f>Résultats!C107</f>
        <v>A</v>
      </c>
      <c r="D106" s="260" t="str">
        <f>Résultats!E107</f>
        <v/>
      </c>
      <c r="E106" s="341" t="str">
        <f>Résultats!F107</f>
        <v xml:space="preserve">Pour chaque page web, l’utilisateur a-t-il le contrôle de chaque limite de temps modifiant le contenu (hors cas particuliers) ?</v>
      </c>
      <c r="F106" s="345" t="s">
        <v>10</v>
      </c>
      <c r="G106" s="345"/>
      <c r="H106" s="97"/>
      <c r="I106" s="97"/>
      <c r="J106" s="97"/>
      <c r="K106" s="97"/>
      <c r="L106" s="97"/>
      <c r="M106" s="308"/>
      <c r="N106" s="308"/>
      <c r="O106" s="308"/>
      <c r="P106" s="308"/>
      <c r="Q106" s="308"/>
      <c r="R106" s="308"/>
      <c r="S106" s="308"/>
      <c r="T106" s="308"/>
      <c r="U106" s="308"/>
    </row>
    <row r="107" ht="62.25" hidden="1" customHeight="1">
      <c r="A107" s="36"/>
      <c r="B107" s="358" t="str">
        <f>Résultats!B108</f>
        <v>13.2</v>
      </c>
      <c r="C107" s="260" t="str">
        <f>Résultats!C108</f>
        <v>A</v>
      </c>
      <c r="D107" s="260" t="str">
        <f>Résultats!E108</f>
        <v/>
      </c>
      <c r="E107" s="341" t="str">
        <f>Résultats!F108</f>
        <v xml:space="preserve">Dans chaque page web, l’ouverture d’une nouvelle fenêtre ne doit pas être déclenchée sans action de l’utilisateur. Cette règle est-elle respectée ?</v>
      </c>
      <c r="F107" s="345" t="s">
        <v>7</v>
      </c>
      <c r="G107" s="345"/>
      <c r="H107" s="97"/>
      <c r="I107" s="97"/>
      <c r="J107" s="97"/>
      <c r="K107" s="97"/>
      <c r="L107" s="97"/>
      <c r="M107" s="308"/>
      <c r="N107" s="308"/>
      <c r="O107" s="308"/>
      <c r="P107" s="308"/>
      <c r="Q107" s="308"/>
      <c r="R107" s="308"/>
      <c r="S107" s="308"/>
      <c r="T107" s="308"/>
      <c r="U107" s="308"/>
    </row>
    <row r="108" ht="62.25" hidden="1" customHeight="1">
      <c r="A108" s="36"/>
      <c r="B108" s="358" t="str">
        <f>Résultats!B109</f>
        <v>13.3</v>
      </c>
      <c r="C108" s="260" t="str">
        <f>Résultats!C109</f>
        <v>A</v>
      </c>
      <c r="D108" s="260" t="str">
        <f>Résultats!E109</f>
        <v/>
      </c>
      <c r="E108" s="341" t="str">
        <f>Résultats!F109</f>
        <v xml:space="preserve">Dans chaque page web, chaque document bureautique en téléchargement possède-t-il, si nécessaire, une version accessible (hors cas particuliers) ?</v>
      </c>
      <c r="F108" s="345" t="s">
        <v>10</v>
      </c>
      <c r="G108" s="345"/>
      <c r="H108" s="97"/>
      <c r="I108" s="97"/>
      <c r="J108" s="97"/>
      <c r="K108" s="97"/>
      <c r="L108" s="97"/>
      <c r="M108" s="308"/>
      <c r="N108" s="308"/>
      <c r="O108" s="308"/>
      <c r="P108" s="308"/>
      <c r="Q108" s="308"/>
      <c r="R108" s="308"/>
      <c r="S108" s="308"/>
      <c r="T108" s="308"/>
      <c r="U108" s="308"/>
    </row>
    <row r="109" ht="62.25" hidden="1" customHeight="1">
      <c r="A109" s="36"/>
      <c r="B109" s="358" t="str">
        <f>Résultats!B110</f>
        <v>13.4</v>
      </c>
      <c r="C109" s="260" t="str">
        <f>Résultats!C110</f>
        <v>A</v>
      </c>
      <c r="D109" s="260" t="str">
        <f>Résultats!E110</f>
        <v/>
      </c>
      <c r="E109" s="341" t="str">
        <f>Résultats!F110</f>
        <v xml:space="preserve">Pour chaque document bureautique ayant une version accessible, cette version offre-t-elle la même information ?</v>
      </c>
      <c r="F109" s="345" t="s">
        <v>10</v>
      </c>
      <c r="G109" s="345"/>
      <c r="H109" s="97"/>
      <c r="I109" s="97"/>
      <c r="J109" s="97"/>
      <c r="K109" s="97"/>
      <c r="L109" s="97"/>
      <c r="M109" s="308"/>
      <c r="N109" s="308"/>
      <c r="O109" s="308"/>
      <c r="P109" s="308"/>
      <c r="Q109" s="308"/>
      <c r="R109" s="308"/>
      <c r="S109" s="308"/>
      <c r="T109" s="308"/>
      <c r="U109" s="308"/>
    </row>
    <row r="110" ht="62.25" hidden="1" customHeight="1">
      <c r="A110" s="36"/>
      <c r="B110" s="358" t="str">
        <f>Résultats!B111</f>
        <v>13.5</v>
      </c>
      <c r="C110" s="260" t="str">
        <f>Résultats!C111</f>
        <v>A</v>
      </c>
      <c r="D110" s="260" t="str">
        <f>Résultats!E111</f>
        <v/>
      </c>
      <c r="E110" s="341" t="str">
        <f>Résultats!F111</f>
        <v xml:space="preserve">Dans chaque page web, chaque contenu cryptique (art ASCII, émoticône, syntaxe cryptique) a-t-il une alternative ?</v>
      </c>
      <c r="F110" s="345" t="s">
        <v>10</v>
      </c>
      <c r="G110" s="345"/>
      <c r="H110" s="97"/>
      <c r="I110" s="97"/>
      <c r="J110" s="97"/>
      <c r="K110" s="97"/>
      <c r="L110" s="97"/>
      <c r="M110" s="308"/>
      <c r="N110" s="308"/>
      <c r="O110" s="308"/>
      <c r="P110" s="308"/>
      <c r="Q110" s="308"/>
      <c r="R110" s="308"/>
      <c r="S110" s="308"/>
      <c r="T110" s="308"/>
      <c r="U110" s="308"/>
    </row>
    <row r="111" ht="62.25" hidden="1" customHeight="1">
      <c r="A111" s="36"/>
      <c r="B111" s="358" t="str">
        <f>Résultats!B112</f>
        <v>13.6</v>
      </c>
      <c r="C111" s="260" t="str">
        <f>Résultats!C112</f>
        <v>A</v>
      </c>
      <c r="D111" s="260" t="str">
        <f>Résultats!E112</f>
        <v/>
      </c>
      <c r="E111" s="341" t="str">
        <f>Résultats!F112</f>
        <v xml:space="preserve">Dans chaque page web, pour chaque contenu cryptique (art ASCII, émoticône, syntaxe cryptique) ayant une alternative, cette alternative est-elle pertinente ?</v>
      </c>
      <c r="F111" s="345" t="s">
        <v>10</v>
      </c>
      <c r="G111" s="345"/>
      <c r="H111" s="97"/>
      <c r="I111" s="97"/>
      <c r="J111" s="97"/>
      <c r="K111" s="97"/>
      <c r="L111" s="97"/>
      <c r="M111" s="308"/>
      <c r="N111" s="308"/>
      <c r="O111" s="308"/>
      <c r="P111" s="308"/>
      <c r="Q111" s="308"/>
      <c r="R111" s="308"/>
      <c r="S111" s="308"/>
      <c r="T111" s="308"/>
      <c r="U111" s="308"/>
    </row>
    <row r="112" ht="62.25" hidden="1" customHeight="1">
      <c r="A112" s="36"/>
      <c r="B112" s="358" t="str">
        <f>Résultats!B113</f>
        <v>13.7</v>
      </c>
      <c r="C112" s="260" t="str">
        <f>Résultats!C113</f>
        <v>A</v>
      </c>
      <c r="D112" s="260" t="str">
        <f>Résultats!E113</f>
        <v/>
      </c>
      <c r="E112" s="341" t="str">
        <f>Résultats!F113</f>
        <v xml:space="preserve">Dans chaque page web, les changements brusques de luminosité ou les effets de flash sont-ils correctement utilisés ?</v>
      </c>
      <c r="F112" s="345" t="s">
        <v>10</v>
      </c>
      <c r="G112" s="345"/>
      <c r="H112" s="97"/>
      <c r="I112" s="97"/>
      <c r="J112" s="97"/>
      <c r="K112" s="97"/>
      <c r="L112" s="97"/>
      <c r="M112" s="308"/>
      <c r="N112" s="308"/>
      <c r="O112" s="308"/>
      <c r="P112" s="308"/>
      <c r="Q112" s="308"/>
      <c r="R112" s="308"/>
      <c r="S112" s="308"/>
      <c r="T112" s="308"/>
      <c r="U112" s="308"/>
    </row>
    <row r="113" ht="62.25" hidden="1" customHeight="1">
      <c r="A113" s="36"/>
      <c r="B113" s="358" t="str">
        <f>Résultats!B114</f>
        <v>13.8</v>
      </c>
      <c r="C113" s="260" t="str">
        <f>Résultats!C114</f>
        <v>A</v>
      </c>
      <c r="D113" s="260" t="str">
        <f>Résultats!E114</f>
        <v/>
      </c>
      <c r="E113" s="341" t="str">
        <f>Résultats!F114</f>
        <v xml:space="preserve">Dans chaque page web, chaque contenu en mouvement ou clignotant est-il contrôlable par l’utilisateur ?</v>
      </c>
      <c r="F113" s="345" t="s">
        <v>10</v>
      </c>
      <c r="G113" s="345"/>
      <c r="H113" s="97"/>
      <c r="I113" s="97"/>
      <c r="J113" s="97"/>
      <c r="K113" s="97"/>
      <c r="L113" s="97"/>
      <c r="M113" s="308"/>
      <c r="N113" s="308"/>
      <c r="O113" s="308"/>
      <c r="P113" s="308"/>
      <c r="Q113" s="308"/>
      <c r="R113" s="308"/>
      <c r="S113" s="308"/>
      <c r="T113" s="308"/>
      <c r="U113" s="308"/>
    </row>
    <row r="114" ht="62.25" hidden="1" customHeight="1">
      <c r="A114" s="36"/>
      <c r="B114" s="358" t="str">
        <f>Résultats!B115</f>
        <v>13.9</v>
      </c>
      <c r="C114" s="260" t="str">
        <f>Résultats!C115</f>
        <v>AA</v>
      </c>
      <c r="D114" s="260" t="str">
        <f>Résultats!E115</f>
        <v/>
      </c>
      <c r="E114" s="341" t="str">
        <f>Résultats!F115</f>
        <v xml:space="preserve">Dans chaque page web, le contenu proposé est-il consultable quelle que soit l’orientation de l’écran (portrait ou paysage) (hors cas particuliers) ?</v>
      </c>
      <c r="F114" s="345" t="s">
        <v>7</v>
      </c>
      <c r="G114" s="345"/>
      <c r="H114" s="97"/>
      <c r="I114" s="97"/>
      <c r="J114" s="97"/>
      <c r="K114" s="97"/>
      <c r="L114" s="97"/>
      <c r="M114" s="308"/>
      <c r="N114" s="308"/>
      <c r="O114" s="308"/>
      <c r="P114" s="308"/>
      <c r="Q114" s="308"/>
      <c r="R114" s="308"/>
      <c r="S114" s="308"/>
      <c r="T114" s="308"/>
      <c r="U114" s="308"/>
    </row>
    <row r="115" ht="62.25" hidden="1" customHeight="1">
      <c r="A115" s="36"/>
      <c r="B115" s="358" t="str">
        <f>Résultats!B116</f>
        <v>13.10</v>
      </c>
      <c r="C115" s="260" t="str">
        <f>Résultats!C116</f>
        <v>A</v>
      </c>
      <c r="D115" s="260" t="str">
        <f>Résultats!E116</f>
        <v/>
      </c>
      <c r="E115" s="341" t="str">
        <f>Résultats!F116</f>
        <v xml:space="preserve">Dans chaque page web, les fonctionnalités utilisables ou disponibles au moyen d’un geste complexe peuvent-elles être également disponibles au moyen d’un geste simple (hors cas particuliers) ?</v>
      </c>
      <c r="F115" s="345" t="s">
        <v>10</v>
      </c>
      <c r="G115" s="345"/>
      <c r="H115" s="97"/>
      <c r="I115" s="97"/>
      <c r="J115" s="97"/>
      <c r="K115" s="97"/>
      <c r="L115" s="97"/>
      <c r="M115" s="78"/>
      <c r="N115" s="78"/>
      <c r="O115" s="78"/>
      <c r="P115" s="78"/>
      <c r="Q115" s="78"/>
      <c r="R115" s="78"/>
      <c r="S115" s="78"/>
      <c r="T115" s="78"/>
      <c r="U115" s="78"/>
    </row>
    <row r="116" ht="59.25" hidden="1" customHeight="1">
      <c r="A116" s="36"/>
      <c r="B116" s="358" t="str">
        <f>Résultats!B117</f>
        <v>13.11</v>
      </c>
      <c r="C116" s="260" t="str">
        <f>Résultats!C117</f>
        <v>A</v>
      </c>
      <c r="D116" s="260" t="str">
        <f>Résultats!E117</f>
        <v/>
      </c>
      <c r="E116" s="341" t="str">
        <f>Résultats!F117</f>
        <v xml:space="preserve">Dans chaque page web, les actions déclenchées au moyen d’un dispositif de pointage sur un point unique de l’écran peuvent-elles faire l’objet d’une annulation (hors cas particuliers) ?</v>
      </c>
      <c r="F116" s="345" t="s">
        <v>10</v>
      </c>
      <c r="G116" s="345"/>
      <c r="H116" s="97"/>
      <c r="I116" s="97"/>
      <c r="J116" s="97"/>
      <c r="K116" s="97"/>
      <c r="L116" s="97"/>
      <c r="M116" s="308"/>
      <c r="N116" s="308"/>
      <c r="O116" s="308"/>
      <c r="P116" s="308"/>
      <c r="Q116" s="308"/>
      <c r="R116" s="308"/>
      <c r="S116" s="308"/>
      <c r="T116" s="308"/>
      <c r="U116" s="308"/>
    </row>
    <row r="117" ht="36" hidden="1" customHeight="1">
      <c r="A117" s="46"/>
      <c r="B117" s="358" t="str">
        <f>Résultats!B118</f>
        <v>13.12</v>
      </c>
      <c r="C117" s="260" t="str">
        <f>Résultats!C118</f>
        <v>A</v>
      </c>
      <c r="D117" s="260" t="str">
        <f>Résultats!E118</f>
        <v/>
      </c>
      <c r="E117" s="341" t="str">
        <f>Résultats!F118</f>
        <v xml:space="preserve">Dans chaque page web, les fonctionnalités qui impliquent un mouvement de l’appareil ou vers l’appareil peuvent-elles être satisfaites de manière alternative (hors cas particuliers) ?</v>
      </c>
      <c r="F117" s="345" t="s">
        <v>10</v>
      </c>
      <c r="G117" s="345"/>
      <c r="H117" s="97"/>
      <c r="I117" s="97"/>
      <c r="J117" s="97"/>
      <c r="K117" s="97"/>
      <c r="L117" s="97"/>
      <c r="M117" s="308"/>
      <c r="N117" s="308"/>
      <c r="O117" s="308"/>
      <c r="P117" s="308"/>
      <c r="Q117" s="308"/>
      <c r="R117" s="308"/>
      <c r="S117" s="308"/>
      <c r="T117" s="308"/>
      <c r="U117" s="308"/>
    </row>
  </sheetData>
  <autoFilter ref="$B$11:$L$117">
    <filterColumn colId="4">
      <filters>
        <filter val="nc"/>
      </filters>
    </filterColumn>
  </autoFilter>
  <mergeCells count="23">
    <mergeCell ref="C3:F3"/>
    <mergeCell ref="B4:B10"/>
    <mergeCell ref="C4:C10"/>
    <mergeCell ref="D4:D10"/>
    <mergeCell ref="G4:G10"/>
    <mergeCell ref="H4:H10"/>
    <mergeCell ref="I4:I10"/>
    <mergeCell ref="J4:J10"/>
    <mergeCell ref="K4:K10"/>
    <mergeCell ref="L4:L10"/>
    <mergeCell ref="A12:A20"/>
    <mergeCell ref="A21:A22"/>
    <mergeCell ref="A23:A25"/>
    <mergeCell ref="A26:A38"/>
    <mergeCell ref="A39:A46"/>
    <mergeCell ref="A47:A48"/>
    <mergeCell ref="A49:A53"/>
    <mergeCell ref="A54:A63"/>
    <mergeCell ref="A64:A67"/>
    <mergeCell ref="A68:A81"/>
    <mergeCell ref="A82:A94"/>
    <mergeCell ref="A95:A105"/>
    <mergeCell ref="A106:A117"/>
  </mergeCells>
  <dataValidations count="2" disablePrompts="0">
    <dataValidation sqref="H12:H117" type="list" allowBlank="1" errorStyle="stop" imeMode="noControl" operator="between" showDropDown="0" showErrorMessage="0" showInputMessage="0">
      <formula1>'Paramètres'!$A$2:$A$5</formula1>
    </dataValidation>
    <dataValidation sqref="I12:I117" type="list" allowBlank="1" errorStyle="stop" imeMode="noControl" operator="between" showDropDown="0" showErrorMessage="0" showInputMessage="0">
      <formula1>'Paramètres'!$D$2:$D$5</formula1>
    </dataValidation>
  </dataValidations>
  <hyperlinks>
    <hyperlink r:id="rId1" ref="L54"/>
    <hyperlink r:id="rId1" ref="L55"/>
  </hyperlinks>
  <printOptions headings="0" gridLines="0"/>
  <pageMargins left="0.69999999999999996" right="0.69999999999999996" top="0.75" bottom="0.75" header="0" footer="0"/>
  <pageSetup paperSize="9" scale="100" fitToWidth="1" fitToHeight="1" pageOrder="downThenOver" orientation="landscape" usePrinterDefaults="1" blackAndWhite="0" draft="0" cellComments="none" useFirstPageNumber="0" errors="displayed" horizontalDpi="600" verticalDpi="600" copies="1"/>
  <headerFooter/>
  <extLst>
    <ext xmlns:x14="http://schemas.microsoft.com/office/spreadsheetml/2009/9/main" uri="{78C0D931-6437-407d-A8EE-F0AAD7539E65}">
      <x14:conditionalFormattings>
        <x14:conditionalFormatting xmlns:xm="http://schemas.microsoft.com/office/excel/2006/main">
          <x14:cfRule type="cellIs" priority="25" operator="equal" id="{00A6002D-00BC-4E69-9C0B-00B8005B0068}">
            <xm:f>"na"</xm:f>
            <x14:dxf>
              <font/>
              <fill>
                <patternFill patternType="solid">
                  <fgColor rgb="FFFCE8B2"/>
                  <bgColor rgb="FFFCE8B2"/>
                </patternFill>
              </fill>
              <border>
                <left style="none"/>
                <right style="none"/>
                <top style="none"/>
                <bottom style="none"/>
                <diagonal style="none"/>
              </border>
            </x14:dxf>
          </x14:cfRule>
          <xm:sqref>F1:F2 C2 F4:F117</xm:sqref>
        </x14:conditionalFormatting>
        <x14:conditionalFormatting xmlns:xm="http://schemas.microsoft.com/office/excel/2006/main">
          <x14:cfRule type="cellIs" priority="24" operator="equal" id="{001B00DE-001F-4CC8-9D5C-00D6005100BD}">
            <xm:f>"nt"</xm:f>
            <x14:dxf>
              <font>
                <color indexed="65"/>
              </font>
              <fill>
                <patternFill patternType="solid">
                  <fgColor rgb="FF757575"/>
                  <bgColor rgb="FF757575"/>
                </patternFill>
              </fill>
              <border>
                <left style="none"/>
                <right style="none"/>
                <top style="none"/>
                <bottom style="none"/>
                <diagonal style="none"/>
              </border>
            </x14:dxf>
          </x14:cfRule>
          <xm:sqref>F11:F117</xm:sqref>
        </x14:conditionalFormatting>
        <x14:conditionalFormatting xmlns:xm="http://schemas.microsoft.com/office/excel/2006/main">
          <x14:cfRule type="cellIs" priority="23" operator="equal" id="{00AE00AF-0051-4C70-A46F-0089002600C1}">
            <xm:f>"nc"</xm:f>
            <x14:dxf>
              <font/>
              <fill>
                <patternFill patternType="solid">
                  <fgColor rgb="FFF4C7C3"/>
                  <bgColor rgb="FFF4C7C3"/>
                </patternFill>
              </fill>
              <border>
                <left style="none"/>
                <right style="none"/>
                <top style="none"/>
                <bottom style="none"/>
                <diagonal style="none"/>
              </border>
            </x14:dxf>
          </x14:cfRule>
          <xm:sqref>F11:F117</xm:sqref>
        </x14:conditionalFormatting>
        <x14:conditionalFormatting xmlns:xm="http://schemas.microsoft.com/office/excel/2006/main">
          <x14:cfRule type="cellIs" priority="22" operator="equal" id="{001100B9-00E2-4DA9-9026-006E004F00A4}">
            <xm:f>"c"</xm:f>
            <x14:dxf>
              <font/>
              <fill>
                <patternFill patternType="solid">
                  <fgColor rgb="FFB7E1CD"/>
                  <bgColor rgb="FFB7E1CD"/>
                </patternFill>
              </fill>
              <border>
                <left style="none"/>
                <right style="none"/>
                <top style="none"/>
                <bottom style="none"/>
                <diagonal style="none"/>
              </border>
            </x14:dxf>
          </x14:cfRule>
          <xm:sqref>F11:F117</xm:sqref>
        </x14:conditionalFormatting>
        <x14:conditionalFormatting xmlns:xm="http://schemas.microsoft.com/office/excel/2006/main">
          <x14:cfRule type="cellIs" priority="21" operator="equal" id="{00EB004D-003C-462E-B91D-000E0072003E}">
            <xm:f>"NT"</xm:f>
            <x14:dxf>
              <font/>
              <fill>
                <patternFill patternType="solid">
                  <fgColor indexed="65"/>
                  <bgColor indexed="65"/>
                </patternFill>
              </fill>
              <border>
                <left style="none"/>
                <right style="none"/>
                <top style="none"/>
                <bottom style="none"/>
                <diagonal style="none"/>
              </border>
            </x14:dxf>
          </x14:cfRule>
          <xm:sqref>O4:R4</xm:sqref>
        </x14:conditionalFormatting>
        <x14:conditionalFormatting xmlns:xm="http://schemas.microsoft.com/office/excel/2006/main">
          <x14:cfRule type="cellIs" priority="20" operator="equal" id="{00040071-008D-4843-B345-00AF0024008D}">
            <xm:f>"NA"</xm:f>
            <x14:dxf>
              <font/>
              <fill>
                <patternFill patternType="solid">
                  <fgColor rgb="FFFCE8B2"/>
                  <bgColor rgb="FFFCE8B2"/>
                </patternFill>
              </fill>
              <border>
                <left style="none"/>
                <right style="none"/>
                <top style="none"/>
                <bottom style="none"/>
                <diagonal style="none"/>
              </border>
            </x14:dxf>
          </x14:cfRule>
          <xm:sqref>O4:R4</xm:sqref>
        </x14:conditionalFormatting>
        <x14:conditionalFormatting xmlns:xm="http://schemas.microsoft.com/office/excel/2006/main">
          <x14:cfRule type="cellIs" priority="19" operator="equal" id="{00F000D2-00C0-464C-A1F9-001100FB00B4}">
            <xm:f>"NC"</xm:f>
            <x14:dxf>
              <font/>
              <fill>
                <patternFill patternType="solid">
                  <fgColor rgb="FFF4C7C3"/>
                  <bgColor rgb="FFF4C7C3"/>
                </patternFill>
              </fill>
              <border>
                <left style="none"/>
                <right style="none"/>
                <top style="none"/>
                <bottom style="none"/>
                <diagonal style="none"/>
              </border>
            </x14:dxf>
          </x14:cfRule>
          <xm:sqref>O4:R4</xm:sqref>
        </x14:conditionalFormatting>
        <x14:conditionalFormatting xmlns:xm="http://schemas.microsoft.com/office/excel/2006/main">
          <x14:cfRule type="cellIs" priority="18" operator="equal" id="{006100CA-0075-4523-A42D-00BC0040000F}">
            <xm:f>"C"</xm:f>
            <x14:dxf>
              <font/>
              <fill>
                <patternFill patternType="solid">
                  <fgColor rgb="FFB7E1CD"/>
                  <bgColor rgb="FFB7E1CD"/>
                </patternFill>
              </fill>
              <border>
                <left style="none"/>
                <right style="none"/>
                <top style="none"/>
                <bottom style="none"/>
                <diagonal style="none"/>
              </border>
            </x14:dxf>
          </x14:cfRule>
          <xm:sqref>O4:R4</xm:sqref>
        </x14:conditionalFormatting>
        <x14:conditionalFormatting xmlns:xm="http://schemas.microsoft.com/office/excel/2006/main">
          <x14:cfRule type="cellIs" priority="17" operator="equal" id="{00A20000-0056-4415-9A28-000800D900E7}">
            <xm:f>"d"</xm:f>
            <x14:dxf>
              <font/>
              <fill>
                <patternFill patternType="solid">
                  <fgColor rgb="FFFFD966"/>
                  <bgColor rgb="FFFFD966"/>
                </patternFill>
              </fill>
              <border>
                <left style="none"/>
                <right style="none"/>
                <top style="none"/>
                <bottom style="none"/>
                <diagonal style="none"/>
              </border>
            </x14:dxf>
          </x14:cfRule>
          <xm:sqref>G20:G25</xm:sqref>
        </x14:conditionalFormatting>
        <x14:conditionalFormatting xmlns:xm="http://schemas.microsoft.com/office/excel/2006/main">
          <x14:cfRule type="cellIs" priority="16" operator="equal" id="{00F100C2-006A-413D-BC54-00F800AF007A}">
            <xm:f>"d"</xm:f>
            <x14:dxf>
              <font/>
              <fill>
                <patternFill patternType="solid">
                  <fgColor rgb="FFFFD966"/>
                  <bgColor rgb="FFFFD966"/>
                </patternFill>
              </fill>
              <border>
                <left style="none"/>
                <right style="none"/>
                <top style="none"/>
                <bottom style="none"/>
                <diagonal style="none"/>
              </border>
            </x14:dxf>
          </x14:cfRule>
          <xm:sqref>G26:G33</xm:sqref>
        </x14:conditionalFormatting>
        <x14:conditionalFormatting xmlns:xm="http://schemas.microsoft.com/office/excel/2006/main">
          <x14:cfRule type="cellIs" priority="15" operator="equal" id="{00A300A1-00E7-4794-B4D8-001500D30065}">
            <xm:f>"d"</xm:f>
            <x14:dxf>
              <font/>
              <fill>
                <patternFill patternType="solid">
                  <fgColor rgb="FFFFD966"/>
                  <bgColor rgb="FFFFD966"/>
                </patternFill>
              </fill>
              <border>
                <left style="none"/>
                <right style="none"/>
                <top style="none"/>
                <bottom style="none"/>
                <diagonal style="none"/>
              </border>
            </x14:dxf>
          </x14:cfRule>
          <xm:sqref>G34:G37</xm:sqref>
        </x14:conditionalFormatting>
        <x14:conditionalFormatting xmlns:xm="http://schemas.microsoft.com/office/excel/2006/main">
          <x14:cfRule type="cellIs" priority="14" operator="equal" id="{00BA00AC-0027-4AD2-9C53-005C005D0028}">
            <xm:f>"d"</xm:f>
            <x14:dxf>
              <font/>
              <fill>
                <patternFill patternType="solid">
                  <fgColor rgb="FFFFD966"/>
                  <bgColor rgb="FFFFD966"/>
                </patternFill>
              </fill>
              <border>
                <left style="none"/>
                <right style="none"/>
                <top style="none"/>
                <bottom style="none"/>
                <diagonal style="none"/>
              </border>
            </x14:dxf>
          </x14:cfRule>
          <xm:sqref>G38:G50</xm:sqref>
        </x14:conditionalFormatting>
        <x14:conditionalFormatting xmlns:xm="http://schemas.microsoft.com/office/excel/2006/main">
          <x14:cfRule type="cellIs" priority="13" operator="equal" id="{008400B7-00D0-430A-AA9F-00CF00B40000}">
            <xm:f>"d"</xm:f>
            <x14:dxf>
              <font/>
              <fill>
                <patternFill patternType="solid">
                  <fgColor rgb="FFFFD966"/>
                  <bgColor rgb="FFFFD966"/>
                </patternFill>
              </fill>
              <border>
                <left style="none"/>
                <right style="none"/>
                <top style="none"/>
                <bottom style="none"/>
                <diagonal style="none"/>
              </border>
            </x14:dxf>
          </x14:cfRule>
          <xm:sqref>G51:G56</xm:sqref>
        </x14:conditionalFormatting>
        <x14:conditionalFormatting xmlns:xm="http://schemas.microsoft.com/office/excel/2006/main">
          <x14:cfRule type="cellIs" priority="12" operator="equal" id="{007F00AD-0004-4F1A-B795-004200B0007F}">
            <xm:f>"d"</xm:f>
            <x14:dxf>
              <font/>
              <fill>
                <patternFill patternType="solid">
                  <fgColor rgb="FFFFD966"/>
                  <bgColor rgb="FFFFD966"/>
                </patternFill>
              </fill>
              <border>
                <left style="none"/>
                <right style="none"/>
                <top style="none"/>
                <bottom style="none"/>
                <diagonal style="none"/>
              </border>
            </x14:dxf>
          </x14:cfRule>
          <xm:sqref>G57:G69</xm:sqref>
        </x14:conditionalFormatting>
        <x14:conditionalFormatting xmlns:xm="http://schemas.microsoft.com/office/excel/2006/main">
          <x14:cfRule type="cellIs" priority="11" operator="equal" id="{00D2000F-00D1-4BAA-A36F-003000C200D7}">
            <xm:f>"d"</xm:f>
            <x14:dxf>
              <font/>
              <fill>
                <patternFill patternType="solid">
                  <fgColor rgb="FFFFD966"/>
                  <bgColor rgb="FFFFD966"/>
                </patternFill>
              </fill>
              <border>
                <left style="none"/>
                <right style="none"/>
                <top style="none"/>
                <bottom style="none"/>
                <diagonal style="none"/>
              </border>
            </x14:dxf>
          </x14:cfRule>
          <xm:sqref>G70:G77</xm:sqref>
        </x14:conditionalFormatting>
        <x14:conditionalFormatting xmlns:xm="http://schemas.microsoft.com/office/excel/2006/main">
          <x14:cfRule type="cellIs" priority="10" operator="equal" id="{009200BA-00C9-4692-8BAE-001D006B002E}">
            <xm:f>"d"</xm:f>
            <x14:dxf>
              <font/>
              <fill>
                <patternFill patternType="solid">
                  <fgColor rgb="FFFFD966"/>
                  <bgColor rgb="FFFFD966"/>
                </patternFill>
              </fill>
              <border>
                <left style="none"/>
                <right style="none"/>
                <top style="none"/>
                <bottom style="none"/>
                <diagonal style="none"/>
              </border>
            </x14:dxf>
          </x14:cfRule>
          <xm:sqref>G78:G92</xm:sqref>
        </x14:conditionalFormatting>
        <x14:conditionalFormatting xmlns:xm="http://schemas.microsoft.com/office/excel/2006/main">
          <x14:cfRule type="cellIs" priority="9" operator="equal" id="{00D9000C-005F-435A-A17B-00A7008A007D}">
            <xm:f>"d"</xm:f>
            <x14:dxf>
              <font/>
              <fill>
                <patternFill patternType="solid">
                  <fgColor rgb="FFFFD966"/>
                  <bgColor rgb="FFFFD966"/>
                </patternFill>
              </fill>
              <border>
                <left style="none"/>
                <right style="none"/>
                <top style="none"/>
                <bottom style="none"/>
                <diagonal style="none"/>
              </border>
            </x14:dxf>
          </x14:cfRule>
          <xm:sqref>G93:G99</xm:sqref>
        </x14:conditionalFormatting>
        <x14:conditionalFormatting xmlns:xm="http://schemas.microsoft.com/office/excel/2006/main">
          <x14:cfRule type="cellIs" priority="8" operator="equal" id="{002A00A8-0043-4852-BC92-0096004E000F}">
            <xm:f>"d"</xm:f>
            <x14:dxf>
              <font/>
              <fill>
                <patternFill patternType="solid">
                  <fgColor rgb="FFFFD966"/>
                  <bgColor rgb="FFFFD966"/>
                </patternFill>
              </fill>
              <border>
                <left style="none"/>
                <right style="none"/>
                <top style="none"/>
                <bottom style="none"/>
                <diagonal style="none"/>
              </border>
            </x14:dxf>
          </x14:cfRule>
          <xm:sqref>G100:G101</xm:sqref>
        </x14:conditionalFormatting>
        <x14:conditionalFormatting xmlns:xm="http://schemas.microsoft.com/office/excel/2006/main">
          <x14:cfRule type="cellIs" priority="7" operator="equal" id="{00D70082-00A4-4EA9-81B2-009500D80006}">
            <xm:f>"d"</xm:f>
            <x14:dxf>
              <font/>
              <fill>
                <patternFill patternType="solid">
                  <fgColor rgb="FFFFD966"/>
                  <bgColor rgb="FFFFD966"/>
                </patternFill>
              </fill>
              <border>
                <left style="none"/>
                <right style="none"/>
                <top style="none"/>
                <bottom style="none"/>
                <diagonal style="none"/>
              </border>
            </x14:dxf>
          </x14:cfRule>
          <xm:sqref>G102:G106</xm:sqref>
        </x14:conditionalFormatting>
        <x14:conditionalFormatting xmlns:xm="http://schemas.microsoft.com/office/excel/2006/main">
          <x14:cfRule type="cellIs" priority="6" operator="equal" id="{00E50035-0092-4068-BEC1-00D7009F0010}">
            <xm:f>"d"</xm:f>
            <x14:dxf>
              <font/>
              <fill>
                <patternFill patternType="solid">
                  <fgColor rgb="FFFFD966"/>
                  <bgColor rgb="FFFFD966"/>
                </patternFill>
              </fill>
              <border>
                <left style="none"/>
                <right style="none"/>
                <top style="none"/>
                <bottom style="none"/>
                <diagonal style="none"/>
              </border>
            </x14:dxf>
          </x14:cfRule>
          <xm:sqref>G107:G109</xm:sqref>
        </x14:conditionalFormatting>
        <x14:conditionalFormatting xmlns:xm="http://schemas.microsoft.com/office/excel/2006/main">
          <x14:cfRule type="cellIs" priority="5" operator="equal" id="{004A004F-007A-483B-89A5-006D00DC001C}">
            <xm:f>"d"</xm:f>
            <x14:dxf>
              <font/>
              <fill>
                <patternFill patternType="solid">
                  <fgColor rgb="FFFFD966"/>
                  <bgColor rgb="FFFFD966"/>
                </patternFill>
              </fill>
              <border>
                <left style="none"/>
                <right style="none"/>
                <top style="none"/>
                <bottom style="none"/>
                <diagonal style="none"/>
              </border>
            </x14:dxf>
          </x14:cfRule>
          <xm:sqref>G110:G111</xm:sqref>
        </x14:conditionalFormatting>
        <x14:conditionalFormatting xmlns:xm="http://schemas.microsoft.com/office/excel/2006/main">
          <x14:cfRule type="cellIs" priority="4" operator="equal" id="{002F0045-001B-4829-B335-007300E500C8}">
            <xm:f>"d"</xm:f>
            <x14:dxf>
              <font/>
              <fill>
                <patternFill patternType="solid">
                  <fgColor rgb="FFFFD966"/>
                  <bgColor rgb="FFFFD966"/>
                </patternFill>
              </fill>
              <border>
                <left style="none"/>
                <right style="none"/>
                <top style="none"/>
                <bottom style="none"/>
                <diagonal style="none"/>
              </border>
            </x14:dxf>
          </x14:cfRule>
          <xm:sqref>G112</xm:sqref>
        </x14:conditionalFormatting>
        <x14:conditionalFormatting xmlns:xm="http://schemas.microsoft.com/office/excel/2006/main">
          <x14:cfRule type="cellIs" priority="4" operator="equal" id="{008F0073-0061-467F-9BD6-00DF00DA00F3}">
            <xm:f>"na"</xm:f>
            <x14:dxf>
              <font/>
              <fill>
                <patternFill patternType="solid">
                  <fgColor rgb="FFFCE8B2"/>
                  <bgColor rgb="FFFCE8B2"/>
                </patternFill>
              </fill>
              <border>
                <left style="none"/>
                <right style="none"/>
                <top style="none"/>
                <bottom style="none"/>
                <diagonal style="none"/>
              </border>
            </x14:dxf>
          </x14:cfRule>
          <xm:sqref>F24</xm:sqref>
        </x14:conditionalFormatting>
        <x14:conditionalFormatting xmlns:xm="http://schemas.microsoft.com/office/excel/2006/main">
          <x14:cfRule type="cellIs" priority="4" operator="equal" id="{00F9004D-0066-48DD-A26F-0031004B0000}">
            <xm:f>"na"</xm:f>
            <x14:dxf>
              <font/>
              <fill>
                <patternFill patternType="solid">
                  <fgColor rgb="FFFCE8B2"/>
                  <bgColor rgb="FFFCE8B2"/>
                </patternFill>
              </fill>
              <border>
                <left style="none"/>
                <right style="none"/>
                <top style="none"/>
                <bottom style="none"/>
                <diagonal style="none"/>
              </border>
            </x14:dxf>
          </x14:cfRule>
          <xm:sqref>F91</xm:sqref>
        </x14:conditionalFormatting>
        <x14:conditionalFormatting xmlns:xm="http://schemas.microsoft.com/office/excel/2006/main">
          <x14:cfRule type="cellIs" priority="3" operator="equal" id="{00FD00C9-00BE-4235-B636-006F00BB0043}">
            <xm:f>"d"</xm:f>
            <x14:dxf>
              <font/>
              <fill>
                <patternFill patternType="solid">
                  <fgColor rgb="FFFFD966"/>
                  <bgColor rgb="FFFFD966"/>
                </patternFill>
              </fill>
              <border>
                <left style="none"/>
                <right style="none"/>
                <top style="none"/>
                <bottom style="none"/>
                <diagonal style="none"/>
              </border>
            </x14:dxf>
          </x14:cfRule>
          <xm:sqref>G12:G117</xm:sqref>
        </x14:conditionalFormatting>
        <x14:conditionalFormatting xmlns:xm="http://schemas.microsoft.com/office/excel/2006/main">
          <x14:cfRule type="cellIs" priority="3" operator="equal" id="{004B00FC-005D-4658-8770-0018003C00A4}">
            <xm:f>"nt"</xm:f>
            <x14:dxf>
              <font>
                <color indexed="65"/>
              </font>
              <fill>
                <patternFill patternType="solid">
                  <fgColor rgb="FF757575"/>
                  <bgColor rgb="FF757575"/>
                </patternFill>
              </fill>
              <border>
                <left style="none"/>
                <right style="none"/>
                <top style="none"/>
                <bottom style="none"/>
                <diagonal style="none"/>
              </border>
            </x14:dxf>
          </x14:cfRule>
          <xm:sqref>F24</xm:sqref>
        </x14:conditionalFormatting>
        <x14:conditionalFormatting xmlns:xm="http://schemas.microsoft.com/office/excel/2006/main">
          <x14:cfRule type="cellIs" priority="3" operator="equal" id="{003C0046-005B-483C-9691-00E800DB0038}">
            <xm:f>"nt"</xm:f>
            <x14:dxf>
              <font>
                <color indexed="65"/>
              </font>
              <fill>
                <patternFill patternType="solid">
                  <fgColor rgb="FF757575"/>
                  <bgColor rgb="FF757575"/>
                </patternFill>
              </fill>
              <border>
                <left style="none"/>
                <right style="none"/>
                <top style="none"/>
                <bottom style="none"/>
                <diagonal style="none"/>
              </border>
            </x14:dxf>
          </x14:cfRule>
          <xm:sqref>F91</xm:sqref>
        </x14:conditionalFormatting>
        <x14:conditionalFormatting xmlns:xm="http://schemas.microsoft.com/office/excel/2006/main">
          <x14:cfRule type="cellIs" priority="2" operator="equal" id="{0021007C-00F1-43DE-B5C1-00A4007700A6}">
            <xm:f>"NT"</xm:f>
            <x14:dxf>
              <font>
                <color indexed="65"/>
              </font>
              <fill>
                <patternFill patternType="solid">
                  <fgColor rgb="FF757575"/>
                  <bgColor rgb="FF757575"/>
                </patternFill>
              </fill>
              <border>
                <left style="none"/>
                <right style="none"/>
                <top style="none"/>
                <bottom style="none"/>
                <diagonal style="none"/>
              </border>
            </x14:dxf>
          </x14:cfRule>
          <xm:sqref>O4:R4</xm:sqref>
        </x14:conditionalFormatting>
        <x14:conditionalFormatting xmlns:xm="http://schemas.microsoft.com/office/excel/2006/main">
          <x14:cfRule type="cellIs" priority="2" operator="equal" id="{004E00DF-0068-4AAA-AA50-009F00EB00AC}">
            <xm:f>"nc"</xm:f>
            <x14:dxf>
              <font/>
              <fill>
                <patternFill patternType="solid">
                  <fgColor rgb="FFF4C7C3"/>
                  <bgColor rgb="FFF4C7C3"/>
                </patternFill>
              </fill>
              <border>
                <left style="none"/>
                <right style="none"/>
                <top style="none"/>
                <bottom style="none"/>
                <diagonal style="none"/>
              </border>
            </x14:dxf>
          </x14:cfRule>
          <xm:sqref>F24</xm:sqref>
        </x14:conditionalFormatting>
        <x14:conditionalFormatting xmlns:xm="http://schemas.microsoft.com/office/excel/2006/main">
          <x14:cfRule type="cellIs" priority="2" operator="equal" id="{008D0048-0017-4F55-A369-001B00F700A5}">
            <xm:f>"nc"</xm:f>
            <x14:dxf>
              <font/>
              <fill>
                <patternFill patternType="solid">
                  <fgColor rgb="FFF4C7C3"/>
                  <bgColor rgb="FFF4C7C3"/>
                </patternFill>
              </fill>
              <border>
                <left style="none"/>
                <right style="none"/>
                <top style="none"/>
                <bottom style="none"/>
                <diagonal style="none"/>
              </border>
            </x14:dxf>
          </x14:cfRule>
          <xm:sqref>F91</xm:sqref>
        </x14:conditionalFormatting>
        <x14:conditionalFormatting xmlns:xm="http://schemas.microsoft.com/office/excel/2006/main">
          <x14:cfRule type="cellIs" priority="1" operator="equal" id="{0032006A-008A-478C-A63E-0044003000F2}">
            <xm:f>"x"</xm:f>
            <x14:dxf>
              <font>
                <color theme="0"/>
              </font>
              <fill>
                <patternFill patternType="solid">
                  <fgColor rgb="FF007891"/>
                  <bgColor rgb="FF007891"/>
                </patternFill>
              </fill>
              <border>
                <left style="none"/>
                <right style="none"/>
                <top style="none"/>
                <bottom style="none"/>
                <diagonal style="none"/>
              </border>
            </x14:dxf>
          </x14:cfRule>
          <xm:sqref>D12:D117</xm:sqref>
        </x14:conditionalFormatting>
        <x14:conditionalFormatting xmlns:xm="http://schemas.microsoft.com/office/excel/2006/main">
          <x14:cfRule type="cellIs" priority="1" operator="equal" id="{00AC0000-0032-4EFF-A815-00B6000E0001}">
            <xm:f>"c"</xm:f>
            <x14:dxf>
              <font/>
              <fill>
                <patternFill patternType="solid">
                  <fgColor rgb="FFB7E1CD"/>
                  <bgColor rgb="FFB7E1CD"/>
                </patternFill>
              </fill>
              <border>
                <left style="none"/>
                <right style="none"/>
                <top style="none"/>
                <bottom style="none"/>
                <diagonal style="none"/>
              </border>
            </x14:dxf>
          </x14:cfRule>
          <xm:sqref>F24</xm:sqref>
        </x14:conditionalFormatting>
        <x14:conditionalFormatting xmlns:xm="http://schemas.microsoft.com/office/excel/2006/main">
          <x14:cfRule type="cellIs" priority="1" operator="equal" id="{00AD0016-006C-4A08-A9F2-008D00A0001E}">
            <xm:f>"c"</xm:f>
            <x14:dxf>
              <font/>
              <fill>
                <patternFill patternType="solid">
                  <fgColor rgb="FFB7E1CD"/>
                  <bgColor rgb="FFB7E1CD"/>
                </patternFill>
              </fill>
              <border>
                <left style="none"/>
                <right style="none"/>
                <top style="none"/>
                <bottom style="none"/>
                <diagonal style="none"/>
              </border>
            </x14:dxf>
          </x14:cfRule>
          <xm:sqref>F91</xm:sqref>
        </x14:conditionalFormatting>
      </x14:conditionalFormattings>
    </ext>
    <ext xmlns:x14="http://schemas.microsoft.com/office/spreadsheetml/2009/9/main" uri="{CCE6A557-97BC-4b89-ADB6-D9C93CAAB3DF}">
      <x14:dataValidations xmlns:xm="http://schemas.microsoft.com/office/excel/2006/main" count="5" disablePrompts="0">
        <x14:dataValidation xr:uid="{003A0046-00F3-4648-8487-00AA00310064}" type="list" allowBlank="1" errorStyle="stop" imeMode="noControl" operator="between" showDropDown="0" showErrorMessage="1" showInputMessage="0">
          <x14:formula1>
            <xm:f>"nt,na,c"</xm:f>
          </x14:formula1>
          <xm:sqref>F54:F55</xm:sqref>
        </x14:dataValidation>
        <x14:dataValidation xr:uid="{001500E2-00D2-4614-B148-0068008A0023}" type="list" allowBlank="1" errorStyle="stop" imeMode="noControl" operator="between" showDropDown="0" showErrorMessage="1" showInputMessage="0">
          <x14:formula1>
            <xm:f>"nt,na,c,nc"</xm:f>
          </x14:formula1>
          <xm:sqref>F12:F23 F25:F53 F56:F90 F92:F117</xm:sqref>
        </x14:dataValidation>
        <x14:dataValidation xr:uid="{00E8008B-00F5-46CA-A357-00F5009800E0}" type="list" allowBlank="1" errorStyle="stop" imeMode="noControl" operator="between" showDropDown="0" showErrorMessage="0" showInputMessage="0">
          <x14:formula1>
            <xm:f>"d"</xm:f>
          </x14:formula1>
          <xm:sqref>G12:G117</xm:sqref>
        </x14:dataValidation>
        <x14:dataValidation xr:uid="{00E9004B-00C6-4D85-9E0B-00B000190095}" type="list" allowBlank="1" errorStyle="stop" imeMode="noControl" operator="between" showDropDown="0" showErrorMessage="1" showInputMessage="0">
          <x14:formula1>
            <xm:f>"nt,na,c,nc"</xm:f>
          </x14:formula1>
          <xm:sqref>F24</xm:sqref>
        </x14:dataValidation>
        <x14:dataValidation xr:uid="{000C0079-00E8-44E9-A2A4-00A200F600F7}" type="list" allowBlank="1" errorStyle="stop" imeMode="noControl" operator="between" showDropDown="0" showErrorMessage="1" showInputMessage="0">
          <x14:formula1>
            <xm:f>"nt,na,c,nc"</xm:f>
          </x14:formula1>
          <xm:sqref>F91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007891"/>
    <outlinePr applyStyles="0" summaryBelow="0" summaryRight="0" showOutlineSymbols="1"/>
    <pageSetUpPr autoPageBreaks="1" fitToPage="0"/>
  </sheetPr>
  <sheetViews>
    <sheetView showGridLines="0" zoomScale="100" workbookViewId="0">
      <selection activeCell="A1" activeCellId="0" sqref="A1"/>
    </sheetView>
  </sheetViews>
  <sheetFormatPr defaultColWidth="14.43" defaultRowHeight="15" customHeight="1"/>
  <cols>
    <col customWidth="1" min="1" max="1" width="4.29"/>
    <col customWidth="1" min="2" max="2" width="11.859999999999999"/>
    <col customWidth="1" min="3" max="3" width="62"/>
    <col customWidth="1" min="4" max="4" width="58.57"/>
    <col customWidth="1" min="5" max="5" width="45.859999999999999"/>
    <col customWidth="1" min="6" max="6" width="48.289999999999999"/>
  </cols>
  <sheetData>
    <row r="1" ht="1.5" customHeight="1">
      <c r="A1" s="77"/>
      <c r="B1" s="78"/>
      <c r="C1" s="79"/>
      <c r="D1" s="80"/>
      <c r="E1" s="78"/>
      <c r="F1" s="78"/>
    </row>
    <row r="2" ht="14.25" customHeight="1">
      <c r="A2" s="81"/>
      <c r="B2" s="82" t="s">
        <v>20</v>
      </c>
      <c r="C2" s="12"/>
      <c r="D2" s="12"/>
      <c r="E2" s="83" t="s">
        <v>21</v>
      </c>
      <c r="F2" s="83"/>
    </row>
    <row r="3" ht="14.25" customHeight="1">
      <c r="A3" s="65"/>
    </row>
    <row r="4" ht="14.25" customHeight="1">
      <c r="A4" s="84"/>
    </row>
    <row r="5" ht="14.25" customHeight="1"/>
    <row r="6" ht="14.25" customHeight="1"/>
    <row r="7" ht="14.25" customHeight="1"/>
    <row r="8" ht="14.25" customHeight="1"/>
    <row r="9" ht="13.5" customHeight="1"/>
    <row r="10" ht="39.75" customHeight="1">
      <c r="A10" s="85"/>
      <c r="B10" s="86"/>
      <c r="C10" s="87"/>
      <c r="D10" s="87" t="s">
        <v>22</v>
      </c>
      <c r="E10" s="88"/>
      <c r="F10" s="88"/>
    </row>
    <row r="11" ht="14.25" customHeight="1">
      <c r="A11" s="78"/>
      <c r="B11" s="89"/>
      <c r="C11" s="90"/>
      <c r="D11" s="89"/>
      <c r="E11" s="89"/>
      <c r="F11" s="89"/>
    </row>
    <row r="12" ht="39" customHeight="1">
      <c r="A12" s="84"/>
      <c r="B12" s="91" t="s">
        <v>23</v>
      </c>
      <c r="C12" s="91" t="s">
        <v>24</v>
      </c>
      <c r="D12" s="91" t="s">
        <v>25</v>
      </c>
      <c r="E12" s="91" t="s">
        <v>26</v>
      </c>
      <c r="F12" s="91" t="s">
        <v>27</v>
      </c>
    </row>
    <row r="13">
      <c r="A13" s="78"/>
      <c r="B13" s="92" t="s">
        <v>28</v>
      </c>
      <c r="C13" s="93" t="s">
        <v>29</v>
      </c>
      <c r="D13" s="94" t="s">
        <v>30</v>
      </c>
      <c r="E13" s="95"/>
      <c r="F13" s="95"/>
    </row>
    <row r="14">
      <c r="A14" s="78"/>
      <c r="B14" s="92" t="s">
        <v>31</v>
      </c>
      <c r="C14" s="93" t="s">
        <v>32</v>
      </c>
      <c r="D14" s="96" t="s">
        <v>33</v>
      </c>
      <c r="E14" s="95"/>
      <c r="F14" s="95"/>
    </row>
    <row r="15" ht="25.199999999999999">
      <c r="A15" s="78"/>
      <c r="B15" s="92" t="s">
        <v>34</v>
      </c>
      <c r="C15" s="93" t="s">
        <v>35</v>
      </c>
      <c r="D15" s="96" t="s">
        <v>36</v>
      </c>
      <c r="E15" s="95"/>
      <c r="F15" s="95"/>
    </row>
    <row r="16">
      <c r="A16" s="78"/>
      <c r="B16" s="92" t="s">
        <v>37</v>
      </c>
      <c r="C16" s="93" t="s">
        <v>38</v>
      </c>
      <c r="D16" s="94" t="s">
        <v>39</v>
      </c>
      <c r="E16" s="95"/>
      <c r="F16" s="95"/>
    </row>
    <row r="17" ht="50.399999999999999">
      <c r="A17" s="78"/>
      <c r="B17" s="92" t="s">
        <v>40</v>
      </c>
      <c r="C17" s="93" t="s">
        <v>41</v>
      </c>
      <c r="D17" s="94" t="s">
        <v>42</v>
      </c>
      <c r="E17" s="95"/>
      <c r="F17" s="95"/>
    </row>
    <row r="18">
      <c r="A18" s="78"/>
      <c r="B18" s="92" t="s">
        <v>43</v>
      </c>
      <c r="C18" s="93" t="s">
        <v>44</v>
      </c>
      <c r="D18" s="96" t="s">
        <v>45</v>
      </c>
      <c r="E18" s="95"/>
      <c r="F18" s="95"/>
    </row>
    <row r="19">
      <c r="A19" s="78"/>
      <c r="B19" s="92" t="s">
        <v>46</v>
      </c>
      <c r="C19" s="93" t="s">
        <v>47</v>
      </c>
      <c r="D19" s="94" t="s">
        <v>48</v>
      </c>
      <c r="E19" s="95"/>
      <c r="F19" s="95"/>
    </row>
    <row r="20" ht="25.199999999999999">
      <c r="A20" s="78"/>
      <c r="B20" s="92" t="s">
        <v>49</v>
      </c>
      <c r="C20" s="93" t="s">
        <v>50</v>
      </c>
      <c r="D20" s="94" t="s">
        <v>51</v>
      </c>
      <c r="E20" s="95"/>
      <c r="F20" s="95"/>
    </row>
    <row r="21" ht="15.75" customHeight="1">
      <c r="A21" s="78"/>
      <c r="B21" s="92" t="s">
        <v>52</v>
      </c>
      <c r="C21" s="93" t="s">
        <v>53</v>
      </c>
      <c r="D21" s="96" t="s">
        <v>54</v>
      </c>
      <c r="E21" s="95"/>
      <c r="F21" s="95"/>
    </row>
    <row r="22" ht="15.75" customHeight="1">
      <c r="A22" s="78"/>
      <c r="B22" s="92" t="s">
        <v>55</v>
      </c>
      <c r="C22" s="93" t="s">
        <v>56</v>
      </c>
      <c r="D22" s="96" t="s">
        <v>57</v>
      </c>
      <c r="E22" s="95"/>
      <c r="F22" s="95"/>
    </row>
    <row r="23" ht="15.75" customHeight="1">
      <c r="A23" s="78"/>
      <c r="B23" s="92" t="s">
        <v>58</v>
      </c>
      <c r="C23" s="93" t="s">
        <v>59</v>
      </c>
      <c r="D23" s="96" t="s">
        <v>60</v>
      </c>
      <c r="E23" s="95"/>
      <c r="F23" s="95"/>
    </row>
    <row r="24" ht="15.75" customHeight="1">
      <c r="A24" s="78"/>
      <c r="B24" s="92" t="s">
        <v>61</v>
      </c>
      <c r="C24" s="93" t="s">
        <v>62</v>
      </c>
      <c r="D24" s="96" t="s">
        <v>63</v>
      </c>
      <c r="E24" s="95"/>
      <c r="F24" s="95"/>
    </row>
    <row r="25" ht="15.75" customHeight="1">
      <c r="A25" s="78"/>
      <c r="B25" s="92" t="s">
        <v>64</v>
      </c>
      <c r="C25" s="93" t="s">
        <v>65</v>
      </c>
      <c r="D25" s="96" t="s">
        <v>66</v>
      </c>
      <c r="E25" s="95"/>
      <c r="F25" s="95"/>
    </row>
    <row r="26" ht="15.75" customHeight="1">
      <c r="A26" s="78"/>
      <c r="B26" s="92" t="s">
        <v>67</v>
      </c>
      <c r="C26" s="93"/>
      <c r="D26" s="94"/>
      <c r="E26" s="95"/>
      <c r="F26" s="95"/>
    </row>
    <row r="27" ht="15.75" customHeight="1">
      <c r="A27" s="78"/>
      <c r="B27" s="92" t="s">
        <v>68</v>
      </c>
      <c r="C27" s="93"/>
      <c r="D27" s="94"/>
      <c r="E27" s="95"/>
      <c r="F27" s="95"/>
    </row>
    <row r="28" ht="15.75" customHeight="1">
      <c r="A28" s="78"/>
      <c r="B28" s="92" t="s">
        <v>69</v>
      </c>
      <c r="C28" s="93"/>
      <c r="D28" s="94"/>
      <c r="E28" s="95"/>
      <c r="F28" s="95"/>
    </row>
    <row r="29" ht="15.75" customHeight="1">
      <c r="A29" s="78"/>
      <c r="B29" s="92" t="s">
        <v>70</v>
      </c>
      <c r="C29" s="93"/>
      <c r="D29" s="94"/>
      <c r="E29" s="95"/>
      <c r="F29" s="95"/>
    </row>
    <row r="30" ht="15.75" customHeight="1">
      <c r="A30" s="78"/>
      <c r="B30" s="92" t="s">
        <v>71</v>
      </c>
      <c r="C30" s="93"/>
      <c r="D30" s="94"/>
      <c r="E30" s="95"/>
      <c r="F30" s="95"/>
    </row>
    <row r="31" ht="15.75" customHeight="1">
      <c r="A31" s="78"/>
      <c r="B31" s="92" t="s">
        <v>72</v>
      </c>
      <c r="C31" s="93"/>
      <c r="D31" s="94"/>
      <c r="E31" s="95"/>
      <c r="F31" s="95"/>
    </row>
    <row r="32" ht="15.75" customHeight="1">
      <c r="A32" s="78"/>
      <c r="B32" s="92" t="s">
        <v>73</v>
      </c>
      <c r="C32" s="93"/>
      <c r="D32" s="94"/>
      <c r="E32" s="95"/>
      <c r="F32" s="95"/>
    </row>
    <row r="33" ht="15.75" customHeight="1">
      <c r="A33" s="78"/>
      <c r="B33" s="92" t="s">
        <v>74</v>
      </c>
      <c r="C33" s="93"/>
      <c r="D33" s="94"/>
      <c r="E33" s="95"/>
      <c r="F33" s="95"/>
    </row>
    <row r="34" ht="15.75" customHeight="1">
      <c r="A34" s="78"/>
      <c r="B34" s="92" t="s">
        <v>75</v>
      </c>
      <c r="C34" s="93"/>
      <c r="D34" s="94"/>
      <c r="E34" s="95"/>
      <c r="F34" s="95"/>
    </row>
    <row r="35" ht="15.75" customHeight="1">
      <c r="A35" s="78"/>
      <c r="B35" s="92" t="s">
        <v>76</v>
      </c>
      <c r="C35" s="93"/>
      <c r="D35" s="94"/>
      <c r="E35" s="97"/>
      <c r="F35" s="97"/>
    </row>
    <row r="36" ht="15.75" customHeight="1">
      <c r="A36" s="78"/>
      <c r="B36" s="92" t="s">
        <v>77</v>
      </c>
      <c r="C36" s="93"/>
      <c r="D36" s="94"/>
      <c r="E36" s="97"/>
      <c r="F36" s="97"/>
    </row>
    <row r="37" ht="15.75" customHeight="1">
      <c r="A37" s="78"/>
      <c r="B37" s="92" t="s">
        <v>78</v>
      </c>
      <c r="C37" s="93"/>
      <c r="D37" s="94"/>
      <c r="E37" s="97"/>
      <c r="F37" s="97"/>
    </row>
    <row r="38">
      <c r="A38" s="78"/>
      <c r="B38" s="92" t="s">
        <v>79</v>
      </c>
      <c r="C38" s="93"/>
      <c r="D38" s="94"/>
      <c r="E38" s="98"/>
      <c r="F38" s="98"/>
    </row>
  </sheetData>
  <mergeCells count="5">
    <mergeCell ref="A2:A3"/>
    <mergeCell ref="B2:D3"/>
    <mergeCell ref="E2:E3"/>
    <mergeCell ref="F2:F3"/>
    <mergeCell ref="A4:F9"/>
  </mergeCells>
  <hyperlinks>
    <hyperlink r:id="rId1" ref="D13"/>
    <hyperlink r:id="rId2" ref="D14"/>
    <hyperlink r:id="rId3" ref="D15"/>
    <hyperlink r:id="rId4" ref="D16"/>
    <hyperlink r:id="rId5" ref="D17"/>
    <hyperlink r:id="rId6" ref="D18"/>
    <hyperlink r:id="rId7" ref="D19"/>
    <hyperlink r:id="rId8" ref="D20"/>
    <hyperlink r:id="rId9" ref="D21"/>
    <hyperlink r:id="rId10" ref="D22"/>
    <hyperlink r:id="rId11" ref="D23"/>
    <hyperlink r:id="rId12" ref="D24"/>
    <hyperlink r:id="rId13" ref="D25"/>
  </hyperlinks>
  <printOptions headings="0" gridLines="0"/>
  <pageMargins left="0.69999999999999996" right="0.69999999999999996" top="0.75" bottom="0.75" header="0" footer="0"/>
  <pageSetup paperSize="9" scale="100" fitToWidth="1" fitToHeight="1" pageOrder="downThenOver" orientation="landscape" usePrinterDefaults="1" blackAndWhite="0" draft="0" cellComments="none" useFirstPageNumber="0" errors="displayed" horizontalDpi="600" verticalDpi="600" copies="1"/>
  <headerFooter/>
  <drawing r:id="rId14"/>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666666"/>
    <outlinePr applyStyles="0" summaryBelow="0" summaryRight="0" showOutlineSymbols="1"/>
    <pageSetUpPr autoPageBreaks="1" fitToPage="0"/>
  </sheetPr>
  <sheetViews>
    <sheetView showGridLines="0" zoomScale="100" workbookViewId="0">
      <pane xSplit="6" ySplit="11" topLeftCell="G12" activePane="bottomRight" state="frozen"/>
      <selection activeCell="G12" activeCellId="0" sqref="G12"/>
    </sheetView>
  </sheetViews>
  <sheetFormatPr defaultColWidth="14.43" defaultRowHeight="15" customHeight="1"/>
  <cols>
    <col customWidth="1" min="1" max="1" width="9"/>
    <col customWidth="1" min="2" max="2" width="7.29"/>
    <col customWidth="1" min="3" max="3" width="4"/>
    <col customWidth="1" min="4" max="4" width="3.4300000000000002"/>
    <col customWidth="1" min="5" max="5" width="50.859999999999999"/>
    <col customWidth="1" min="6" max="6" width="10.710000000000001"/>
    <col customWidth="1" min="7" max="7" width="5.5700000000000003"/>
    <col customWidth="1" min="8" max="8" width="9"/>
    <col customWidth="1" min="9" max="9" width="14.859999999999999"/>
    <col customWidth="1" min="10" max="10" width="43.57"/>
    <col customWidth="1" min="11" max="11" width="40.859999999999999"/>
    <col customWidth="1" min="12" max="12" width="46.289999999999999"/>
    <col customWidth="1" min="13" max="13" width="4"/>
    <col customWidth="1" min="14" max="14" width="19"/>
    <col customWidth="1" min="15" max="17" width="4.1399999999999997"/>
    <col customWidth="1" min="18" max="18" width="5.1399999999999997"/>
    <col customWidth="1" min="19" max="19" width="16.43"/>
    <col customWidth="1" min="20" max="20" width="15.43"/>
    <col customWidth="1" min="21" max="21" width="17"/>
  </cols>
  <sheetData>
    <row r="1" ht="0.75" customHeight="1">
      <c r="A1" s="310"/>
      <c r="B1" s="308"/>
      <c r="C1" s="308"/>
      <c r="D1" s="308"/>
      <c r="E1" s="308"/>
      <c r="F1" s="308"/>
      <c r="G1" s="308"/>
      <c r="H1" s="308"/>
      <c r="I1" s="308"/>
      <c r="J1" s="308"/>
      <c r="K1" s="308"/>
      <c r="L1" s="308"/>
      <c r="M1" s="308"/>
      <c r="N1" s="308"/>
      <c r="O1" s="308"/>
      <c r="P1" s="308"/>
      <c r="Q1" s="308"/>
      <c r="R1" s="308"/>
      <c r="S1" s="308"/>
      <c r="T1" s="308"/>
      <c r="U1" s="308"/>
    </row>
    <row r="2" ht="16.5" customHeight="1">
      <c r="A2" s="310"/>
      <c r="B2" s="311" t="str">
        <f>F4</f>
        <v>#NAME?</v>
      </c>
      <c r="C2" s="312" t="str">
        <f>Echantillon!C24</f>
        <v xml:space="preserve">Résumé de la demande</v>
      </c>
      <c r="D2" s="313"/>
      <c r="E2" s="313"/>
      <c r="F2" s="314"/>
      <c r="G2" s="315"/>
      <c r="H2" s="315"/>
      <c r="I2" s="315"/>
      <c r="J2" s="315"/>
      <c r="K2" s="316"/>
      <c r="L2" s="316"/>
      <c r="M2" s="317"/>
      <c r="N2" s="317"/>
      <c r="O2" s="308"/>
      <c r="P2" s="308"/>
      <c r="Q2" s="308"/>
      <c r="R2" s="308"/>
      <c r="S2" s="308"/>
      <c r="T2" s="308"/>
      <c r="U2" s="308"/>
    </row>
    <row r="3" ht="18.75" customHeight="1">
      <c r="A3" s="310"/>
      <c r="B3" s="311" t="s">
        <v>481</v>
      </c>
      <c r="C3" s="318" t="str">
        <f>Echantillon!D24</f>
        <v>https://demarches-larochelle.test.entrouvert.org/signalements/proprete-urbaine/118/</v>
      </c>
      <c r="G3" s="315"/>
      <c r="H3" s="315"/>
      <c r="I3" s="315"/>
      <c r="J3" s="315"/>
      <c r="K3" s="315"/>
      <c r="L3" s="315"/>
      <c r="M3" s="308"/>
      <c r="N3" s="308"/>
      <c r="O3" s="308"/>
      <c r="P3" s="308"/>
      <c r="Q3" s="308"/>
      <c r="R3" s="308"/>
      <c r="S3" s="308"/>
      <c r="T3" s="308"/>
      <c r="U3" s="308"/>
    </row>
    <row r="4" ht="13.5" customHeight="1">
      <c r="A4" s="310"/>
      <c r="B4" s="319" t="s">
        <v>141</v>
      </c>
      <c r="C4" s="320" t="s">
        <v>482</v>
      </c>
      <c r="D4" s="320" t="s">
        <v>144</v>
      </c>
      <c r="E4" s="321" t="s">
        <v>145</v>
      </c>
      <c r="F4" s="321" t="str">
        <f>sheetName()</f>
        <v>#NAME?</v>
      </c>
      <c r="G4" s="320" t="s">
        <v>483</v>
      </c>
      <c r="H4" s="319" t="s">
        <v>82</v>
      </c>
      <c r="I4" s="319" t="s">
        <v>80</v>
      </c>
      <c r="J4" s="319" t="s">
        <v>484</v>
      </c>
      <c r="K4" s="319" t="s">
        <v>485</v>
      </c>
      <c r="L4" s="319" t="s">
        <v>146</v>
      </c>
      <c r="M4" s="322"/>
      <c r="N4" s="323"/>
      <c r="O4" s="324" t="s">
        <v>434</v>
      </c>
      <c r="P4" s="325" t="s">
        <v>435</v>
      </c>
      <c r="Q4" s="325" t="s">
        <v>441</v>
      </c>
      <c r="R4" s="326" t="s">
        <v>437</v>
      </c>
      <c r="S4" s="327" t="s">
        <v>486</v>
      </c>
      <c r="T4" s="328" t="s">
        <v>487</v>
      </c>
      <c r="U4" s="329" t="s">
        <v>154</v>
      </c>
    </row>
    <row r="5" ht="13.5" customHeight="1">
      <c r="A5" s="310"/>
      <c r="B5" s="36"/>
      <c r="C5" s="36"/>
      <c r="D5" s="36"/>
      <c r="E5" s="321" t="s">
        <v>147</v>
      </c>
      <c r="F5" s="321">
        <f>COUNTIF($F$12:$F$117,"c")</f>
        <v>33</v>
      </c>
      <c r="G5" s="36"/>
      <c r="H5" s="36"/>
      <c r="I5" s="36"/>
      <c r="J5" s="36"/>
      <c r="K5" s="36"/>
      <c r="L5" s="36"/>
      <c r="M5" s="308"/>
      <c r="N5" s="330" t="s">
        <v>8</v>
      </c>
      <c r="O5" s="331">
        <f>COUNTIFS($C$12:$C$117,"A",$F$12:$F$117,"c")</f>
        <v>25</v>
      </c>
      <c r="P5" s="331">
        <f>COUNTIFS($C$12:$C$117,"A",$F$12:$F$117,"nc")</f>
        <v>1</v>
      </c>
      <c r="Q5" s="331">
        <f>COUNTIFS($C$12:$C$117,"A",$F$12:$F$117,"na")</f>
        <v>56</v>
      </c>
      <c r="R5" s="331">
        <f>COUNTIFS($C$12:$C$117,"A",$F$12:$F$117,"nt")</f>
        <v>0</v>
      </c>
      <c r="S5" s="332">
        <f t="shared" ref="S5:S7" si="307">O5+P5</f>
        <v>26</v>
      </c>
      <c r="T5" s="333">
        <f t="shared" ref="T5:T7" si="308">IF(S5&gt;0,O5/S5,"-")</f>
        <v>0.96153846153846156</v>
      </c>
      <c r="U5" s="334">
        <f>T5</f>
        <v>0.96153846153846156</v>
      </c>
    </row>
    <row r="6" ht="13.5" customHeight="1">
      <c r="A6" s="310"/>
      <c r="B6" s="36"/>
      <c r="C6" s="36"/>
      <c r="D6" s="36"/>
      <c r="E6" s="321" t="s">
        <v>148</v>
      </c>
      <c r="F6" s="321">
        <f>COUNTIF(F12:F117,"nc")</f>
        <v>1</v>
      </c>
      <c r="G6" s="36"/>
      <c r="H6" s="36"/>
      <c r="I6" s="36"/>
      <c r="J6" s="36"/>
      <c r="K6" s="36"/>
      <c r="L6" s="36"/>
      <c r="M6" s="308"/>
      <c r="N6" s="330" t="s">
        <v>15</v>
      </c>
      <c r="O6" s="331">
        <f>COUNTIFS($C$12:$C$117,"AA",$F$12:$F$117,"c")</f>
        <v>8</v>
      </c>
      <c r="P6" s="331">
        <f>COUNTIFS($C$12:$C$117,"AA",$F$12:$F$117,"nc")</f>
        <v>0</v>
      </c>
      <c r="Q6" s="331">
        <f>COUNTIFS($C$12:$C$117,"AA",$F$12:$F$117,"na")</f>
        <v>16</v>
      </c>
      <c r="R6" s="331">
        <f>COUNTIFS($C$12:$C$117,"AA",$F$12:$F$117,"nt")</f>
        <v>0</v>
      </c>
      <c r="S6" s="332">
        <f t="shared" si="307"/>
        <v>8</v>
      </c>
      <c r="T6" s="333">
        <f t="shared" si="308"/>
        <v>1</v>
      </c>
      <c r="U6" s="335">
        <f>IF(S6&gt;0,SUM(O5:O6)/SUM(S5:S6),"-")</f>
        <v>0.97058823529411764</v>
      </c>
    </row>
    <row r="7" ht="13.5" customHeight="1">
      <c r="A7" s="310"/>
      <c r="B7" s="36"/>
      <c r="C7" s="36"/>
      <c r="D7" s="36"/>
      <c r="E7" s="321" t="s">
        <v>488</v>
      </c>
      <c r="F7" s="321">
        <f>COUNTIF(F12:F117,"na")</f>
        <v>72</v>
      </c>
      <c r="G7" s="36"/>
      <c r="H7" s="36"/>
      <c r="I7" s="36"/>
      <c r="J7" s="36"/>
      <c r="K7" s="36"/>
      <c r="L7" s="36"/>
      <c r="M7" s="308"/>
      <c r="N7" s="330" t="s">
        <v>17</v>
      </c>
      <c r="O7" s="336">
        <f>COUNTIFS($C$12:$C$117,"AAA",$F$12:$F$117,"c")</f>
        <v>0</v>
      </c>
      <c r="P7" s="336">
        <f>COUNTIFS($C$12:$C$117,"AAA",$F$12:$F$117,"nc")</f>
        <v>0</v>
      </c>
      <c r="Q7" s="336">
        <f>COUNTIFS($C$12:$C$117,"AAA",$F$12:$F$117,"na")</f>
        <v>0</v>
      </c>
      <c r="R7" s="336">
        <f>COUNTIFS($C$12:$C$117,"AAA",$F$12:$F$117,"nt")</f>
        <v>0</v>
      </c>
      <c r="S7" s="332">
        <f t="shared" si="307"/>
        <v>0</v>
      </c>
      <c r="T7" s="333" t="str">
        <f t="shared" si="308"/>
        <v>-</v>
      </c>
      <c r="U7" s="334" t="str">
        <f>IF(S7&gt;0,SUM(O5:O7)/SUM(S5:S7),"-")</f>
        <v>-</v>
      </c>
    </row>
    <row r="8" ht="13.5" customHeight="1">
      <c r="A8" s="310"/>
      <c r="B8" s="36"/>
      <c r="C8" s="36"/>
      <c r="D8" s="36"/>
      <c r="E8" s="321" t="s">
        <v>150</v>
      </c>
      <c r="F8" s="321">
        <f>COUNTIF(F12:F117,"nt")</f>
        <v>0</v>
      </c>
      <c r="G8" s="36"/>
      <c r="H8" s="36"/>
      <c r="I8" s="36"/>
      <c r="J8" s="36"/>
      <c r="K8" s="36"/>
      <c r="L8" s="36"/>
      <c r="M8" s="308"/>
      <c r="N8" s="337" t="s">
        <v>489</v>
      </c>
      <c r="O8" s="338">
        <f t="shared" ref="O8:S8" si="309">SUM(O5:O7)</f>
        <v>33</v>
      </c>
      <c r="P8" s="338">
        <f t="shared" si="309"/>
        <v>1</v>
      </c>
      <c r="Q8" s="338">
        <f t="shared" si="309"/>
        <v>72</v>
      </c>
      <c r="R8" s="338">
        <f t="shared" si="309"/>
        <v>0</v>
      </c>
      <c r="S8" s="339">
        <f t="shared" si="309"/>
        <v>34</v>
      </c>
      <c r="T8" s="333"/>
      <c r="U8" s="330"/>
    </row>
    <row r="9" ht="13.5" customHeight="1">
      <c r="A9" s="310"/>
      <c r="B9" s="36"/>
      <c r="C9" s="36"/>
      <c r="D9" s="36"/>
      <c r="E9" s="321" t="s">
        <v>465</v>
      </c>
      <c r="F9" s="340">
        <f>F5/SUM(F5:F6)</f>
        <v>0.97058823529411764</v>
      </c>
      <c r="G9" s="36"/>
      <c r="H9" s="36"/>
      <c r="I9" s="36"/>
      <c r="J9" s="36"/>
      <c r="K9" s="36"/>
      <c r="L9" s="36"/>
      <c r="M9" s="308"/>
      <c r="N9" s="308"/>
      <c r="O9" s="308"/>
      <c r="P9" s="308"/>
      <c r="Q9" s="308"/>
      <c r="R9" s="308"/>
      <c r="S9" s="308"/>
      <c r="T9" s="308"/>
      <c r="U9" s="308"/>
    </row>
    <row r="10" ht="13.5" customHeight="1">
      <c r="A10" s="310"/>
      <c r="B10" s="46"/>
      <c r="C10" s="46"/>
      <c r="D10" s="46"/>
      <c r="E10" s="321" t="s">
        <v>466</v>
      </c>
      <c r="F10" s="340">
        <f>F6/SUM(F5:F6)</f>
        <v>0.029411764705882353</v>
      </c>
      <c r="G10" s="46"/>
      <c r="H10" s="46"/>
      <c r="I10" s="46"/>
      <c r="J10" s="46"/>
      <c r="K10" s="46"/>
      <c r="L10" s="46"/>
      <c r="M10" s="308"/>
      <c r="N10" s="308"/>
      <c r="O10" s="308"/>
      <c r="P10" s="308"/>
      <c r="Q10" s="308"/>
      <c r="R10" s="308"/>
      <c r="S10" s="308"/>
      <c r="T10" s="308"/>
      <c r="U10" s="308"/>
    </row>
    <row r="11" ht="16.800000000000001">
      <c r="A11" s="310"/>
      <c r="B11" s="260"/>
      <c r="C11" s="260"/>
      <c r="D11" s="260"/>
      <c r="E11" s="341"/>
      <c r="F11" s="260"/>
      <c r="G11" s="260"/>
      <c r="H11" s="342"/>
      <c r="I11" s="342"/>
      <c r="J11" s="342"/>
      <c r="K11" s="342"/>
      <c r="L11" s="342"/>
      <c r="M11" s="308"/>
      <c r="N11" s="308"/>
      <c r="O11" s="308"/>
      <c r="P11" s="308"/>
      <c r="Q11" s="308"/>
      <c r="R11" s="308"/>
      <c r="S11" s="308"/>
      <c r="T11" s="308"/>
      <c r="U11" s="308"/>
    </row>
    <row r="12" ht="62.25" hidden="1" customHeight="1">
      <c r="A12" s="355" t="s">
        <v>440</v>
      </c>
      <c r="B12" s="358" t="str">
        <f>'Résultats'!B13</f>
        <v>1.1</v>
      </c>
      <c r="C12" s="260" t="str">
        <f>'Résultats'!C13</f>
        <v>A</v>
      </c>
      <c r="D12" s="260" t="str">
        <f>'Résultats'!E13</f>
        <v>x</v>
      </c>
      <c r="E12" s="341" t="str">
        <f>'Résultats'!F13</f>
        <v xml:space="preserve">Chaque image porteuse d’information a-t-elle une alternative textuelle ?</v>
      </c>
      <c r="F12" s="345" t="s">
        <v>10</v>
      </c>
      <c r="G12" s="345"/>
      <c r="H12" s="97"/>
      <c r="I12" s="97"/>
      <c r="J12" s="97"/>
      <c r="K12" s="97"/>
      <c r="L12" s="97"/>
      <c r="M12" s="308"/>
      <c r="N12" s="308"/>
      <c r="O12" s="308"/>
      <c r="P12" s="308"/>
      <c r="Q12" s="308"/>
      <c r="R12" s="308"/>
      <c r="S12" s="308"/>
      <c r="T12" s="308"/>
      <c r="U12" s="308"/>
    </row>
    <row r="13" ht="62.25" hidden="1" customHeight="1">
      <c r="A13" s="36"/>
      <c r="B13" s="358" t="str">
        <f>Résultats!B14</f>
        <v>1.2</v>
      </c>
      <c r="C13" s="260" t="str">
        <f>Résultats!C14</f>
        <v>A</v>
      </c>
      <c r="D13" s="260" t="str">
        <f>Résultats!E14</f>
        <v/>
      </c>
      <c r="E13" s="341" t="str">
        <f>Résultats!F14</f>
        <v xml:space="preserve">Chaque image de décoration est-elle correctement ignorée par les technologies d’assistance ?</v>
      </c>
      <c r="F13" s="345" t="s">
        <v>7</v>
      </c>
      <c r="G13" s="345"/>
      <c r="H13" s="97"/>
      <c r="I13" s="97"/>
      <c r="J13" s="97"/>
      <c r="K13" s="97"/>
      <c r="L13" s="97"/>
      <c r="M13" s="308"/>
      <c r="N13" s="308"/>
      <c r="O13" s="308"/>
      <c r="P13" s="308"/>
      <c r="Q13" s="308"/>
      <c r="R13" s="308"/>
      <c r="S13" s="308"/>
      <c r="T13" s="308"/>
      <c r="U13" s="308"/>
    </row>
    <row r="14" ht="62.25" hidden="1" customHeight="1">
      <c r="A14" s="36"/>
      <c r="B14" s="358" t="str">
        <f>Résultats!B15</f>
        <v>1.3</v>
      </c>
      <c r="C14" s="260" t="str">
        <f>Résultats!C15</f>
        <v>A</v>
      </c>
      <c r="D14" s="260" t="str">
        <f>Résultats!E15</f>
        <v/>
      </c>
      <c r="E14" s="341" t="str">
        <f>Résultats!F15</f>
        <v xml:space="preserve">Pour chaque image porteuse d’information ayant une alternative textuelle, cette alternative est-elle pertinente (hors cas particuliers) ?</v>
      </c>
      <c r="F14" s="345" t="s">
        <v>10</v>
      </c>
      <c r="G14" s="345"/>
      <c r="H14" s="97"/>
      <c r="I14" s="97"/>
      <c r="J14" s="97"/>
      <c r="K14" s="97"/>
      <c r="L14" s="97"/>
      <c r="M14" s="308"/>
      <c r="N14" s="308"/>
      <c r="O14" s="308"/>
      <c r="P14" s="308"/>
      <c r="Q14" s="308"/>
      <c r="R14" s="308"/>
      <c r="S14" s="308"/>
      <c r="T14" s="308"/>
      <c r="U14" s="308"/>
    </row>
    <row r="15" ht="62.25" hidden="1" customHeight="1">
      <c r="A15" s="36"/>
      <c r="B15" s="358" t="str">
        <f>Résultats!B16</f>
        <v>1.4</v>
      </c>
      <c r="C15" s="260" t="str">
        <f>Résultats!C16</f>
        <v>A</v>
      </c>
      <c r="D15" s="260" t="str">
        <f>Résultats!E16</f>
        <v/>
      </c>
      <c r="E15" s="341" t="str">
        <f>Résultats!F16</f>
        <v xml:space="preserve">Pour chaque image utilisée comme CAPTCHA ou comme image-test, ayant une alternative textuelle, cette alternative permet-elle d’identifier la nature et la fonction de l’image ?</v>
      </c>
      <c r="F15" s="345" t="s">
        <v>10</v>
      </c>
      <c r="G15" s="345"/>
      <c r="H15" s="97"/>
      <c r="I15" s="97"/>
      <c r="J15" s="97"/>
      <c r="K15" s="97"/>
      <c r="L15" s="97"/>
      <c r="M15" s="308"/>
      <c r="N15" s="308"/>
      <c r="O15" s="308"/>
      <c r="P15" s="308"/>
      <c r="Q15" s="308"/>
      <c r="R15" s="308"/>
      <c r="S15" s="308"/>
      <c r="T15" s="308"/>
      <c r="U15" s="308"/>
    </row>
    <row r="16" ht="62.25" hidden="1" customHeight="1">
      <c r="A16" s="36"/>
      <c r="B16" s="358" t="str">
        <f>Résultats!B17</f>
        <v>1.5</v>
      </c>
      <c r="C16" s="260" t="str">
        <f>Résultats!C17</f>
        <v>A</v>
      </c>
      <c r="D16" s="260" t="str">
        <f>Résultats!E17</f>
        <v/>
      </c>
      <c r="E16" s="341" t="str">
        <f>Résultats!F17</f>
        <v xml:space="preserve">Pour chaque image utilisée comme CAPTCHA, une solution d’accès alternatif au contenu ou à la fonction du CAPTCHA est-elle présente ?</v>
      </c>
      <c r="F16" s="345" t="s">
        <v>10</v>
      </c>
      <c r="G16" s="345"/>
      <c r="H16" s="97"/>
      <c r="I16" s="97"/>
      <c r="J16" s="97"/>
      <c r="K16" s="97"/>
      <c r="L16" s="97"/>
      <c r="M16" s="308"/>
      <c r="N16" s="308"/>
      <c r="O16" s="308"/>
      <c r="P16" s="308"/>
      <c r="Q16" s="308"/>
      <c r="R16" s="308"/>
      <c r="S16" s="308"/>
      <c r="T16" s="308"/>
      <c r="U16" s="308"/>
    </row>
    <row r="17" ht="62.25" hidden="1" customHeight="1">
      <c r="A17" s="36"/>
      <c r="B17" s="358" t="str">
        <f>Résultats!B18</f>
        <v>1.6</v>
      </c>
      <c r="C17" s="260" t="str">
        <f>Résultats!C18</f>
        <v>A</v>
      </c>
      <c r="D17" s="260" t="str">
        <f>Résultats!E18</f>
        <v/>
      </c>
      <c r="E17" s="341" t="str">
        <f>Résultats!F18</f>
        <v xml:space="preserve">Chaque image porteuse d’information a-t-elle, si nécessaire, une description détaillée ?</v>
      </c>
      <c r="F17" s="345" t="s">
        <v>10</v>
      </c>
      <c r="G17" s="345"/>
      <c r="H17" s="97"/>
      <c r="I17" s="97"/>
      <c r="J17" s="97"/>
      <c r="K17" s="97"/>
      <c r="L17" s="97"/>
      <c r="M17" s="308"/>
      <c r="N17" s="308"/>
      <c r="O17" s="308"/>
      <c r="P17" s="308"/>
      <c r="Q17" s="308"/>
      <c r="R17" s="308"/>
      <c r="S17" s="308"/>
      <c r="T17" s="308"/>
      <c r="U17" s="308"/>
    </row>
    <row r="18" ht="62.25" hidden="1" customHeight="1">
      <c r="A18" s="36"/>
      <c r="B18" s="358" t="str">
        <f>Résultats!B19</f>
        <v>1.7</v>
      </c>
      <c r="C18" s="260" t="str">
        <f>Résultats!C19</f>
        <v>A</v>
      </c>
      <c r="D18" s="260" t="str">
        <f>Résultats!E19</f>
        <v/>
      </c>
      <c r="E18" s="341" t="str">
        <f>Résultats!F19</f>
        <v xml:space="preserve">Pour chaque image porteuse d’information ayant une description détaillée, cette description est-elle pertinente ?</v>
      </c>
      <c r="F18" s="345" t="s">
        <v>10</v>
      </c>
      <c r="G18" s="345"/>
      <c r="H18" s="97"/>
      <c r="I18" s="97"/>
      <c r="J18" s="97"/>
      <c r="K18" s="97"/>
      <c r="L18" s="97"/>
      <c r="M18" s="356"/>
      <c r="N18" s="356"/>
      <c r="O18" s="356"/>
      <c r="P18" s="356"/>
      <c r="Q18" s="356"/>
      <c r="R18" s="356"/>
      <c r="S18" s="356"/>
      <c r="T18" s="356"/>
      <c r="U18" s="356"/>
    </row>
    <row r="19" ht="62.25" hidden="1" customHeight="1">
      <c r="A19" s="36"/>
      <c r="B19" s="358" t="str">
        <f>Résultats!B20</f>
        <v>1.8</v>
      </c>
      <c r="C19" s="260" t="str">
        <f>Résultats!C20</f>
        <v>AA</v>
      </c>
      <c r="D19" s="260" t="str">
        <f>Résultats!E20</f>
        <v/>
      </c>
      <c r="E19" s="359" t="str">
        <f>Résultats!F20</f>
        <v xml:space="preserve">Chaque image texte porteuse d’information, en l’absence d’un mécanisme de remplacement, doit si possible être remplacée par du texte stylé. Cette règle est-elle respectée (hors cas particuliers) ?</v>
      </c>
      <c r="F19" s="345" t="s">
        <v>10</v>
      </c>
      <c r="G19" s="345"/>
      <c r="H19" s="97"/>
      <c r="I19" s="97"/>
      <c r="J19" s="97"/>
      <c r="K19" s="97"/>
      <c r="L19" s="97"/>
      <c r="M19" s="322"/>
      <c r="N19" s="322"/>
      <c r="O19" s="322"/>
      <c r="P19" s="322"/>
      <c r="Q19" s="322"/>
      <c r="R19" s="322"/>
      <c r="S19" s="357"/>
      <c r="T19" s="308"/>
      <c r="U19" s="308"/>
    </row>
    <row r="20" ht="62.25" hidden="1" customHeight="1">
      <c r="A20" s="46"/>
      <c r="B20" s="358" t="str">
        <f>Résultats!B21</f>
        <v>1.9</v>
      </c>
      <c r="C20" s="260" t="str">
        <f>Résultats!C21</f>
        <v>A</v>
      </c>
      <c r="D20" s="260" t="str">
        <f>Résultats!E21</f>
        <v/>
      </c>
      <c r="E20" s="341" t="str">
        <f>Résultats!F21</f>
        <v xml:space="preserve">Chaque légende d’image est-elle, si nécessaire, correctement reliée à l’image correspondante ?</v>
      </c>
      <c r="F20" s="345" t="s">
        <v>10</v>
      </c>
      <c r="G20" s="345"/>
      <c r="H20" s="97"/>
      <c r="I20" s="97"/>
      <c r="J20" s="97"/>
      <c r="K20" s="97"/>
      <c r="L20" s="97"/>
      <c r="M20" s="308"/>
      <c r="N20" s="308"/>
      <c r="O20" s="308"/>
      <c r="P20" s="308"/>
      <c r="Q20" s="308"/>
      <c r="R20" s="308"/>
      <c r="S20" s="308"/>
      <c r="T20" s="308"/>
      <c r="U20" s="308"/>
    </row>
    <row r="21" ht="62.25" hidden="1" customHeight="1">
      <c r="A21" s="355" t="s">
        <v>443</v>
      </c>
      <c r="B21" s="358" t="str">
        <f>Résultats!B22</f>
        <v>2.1</v>
      </c>
      <c r="C21" s="260" t="str">
        <f>Résultats!C22</f>
        <v>A</v>
      </c>
      <c r="D21" s="260" t="str">
        <f>Résultats!E22</f>
        <v/>
      </c>
      <c r="E21" s="341" t="str">
        <f>Résultats!F22</f>
        <v xml:space="preserve">Chaque cadre a-t-il un titre de cadre ?</v>
      </c>
      <c r="F21" s="345" t="s">
        <v>10</v>
      </c>
      <c r="G21" s="345"/>
      <c r="H21" s="97"/>
      <c r="I21" s="97"/>
      <c r="J21" s="97"/>
      <c r="K21" s="97"/>
      <c r="L21" s="97"/>
      <c r="M21" s="308"/>
      <c r="N21" s="308"/>
      <c r="O21" s="308"/>
      <c r="P21" s="308"/>
      <c r="Q21" s="308"/>
      <c r="R21" s="308"/>
      <c r="S21" s="308"/>
      <c r="T21" s="308"/>
      <c r="U21" s="308"/>
    </row>
    <row r="22" ht="62.25" hidden="1" customHeight="1">
      <c r="A22" s="46"/>
      <c r="B22" s="358" t="str">
        <f>Résultats!B23</f>
        <v>2.2</v>
      </c>
      <c r="C22" s="260" t="str">
        <f>Résultats!C23</f>
        <v>A</v>
      </c>
      <c r="D22" s="260" t="str">
        <f>Résultats!E23</f>
        <v/>
      </c>
      <c r="E22" s="341" t="str">
        <f>Résultats!F23</f>
        <v xml:space="preserve">Pour chaque cadre ayant un titre de cadre, ce titre de cadre est-il pertinent ?</v>
      </c>
      <c r="F22" s="345" t="s">
        <v>10</v>
      </c>
      <c r="G22" s="345"/>
      <c r="H22" s="97"/>
      <c r="I22" s="97"/>
      <c r="J22" s="97"/>
      <c r="K22" s="97"/>
      <c r="L22" s="97"/>
      <c r="M22" s="308"/>
      <c r="N22" s="308"/>
      <c r="O22" s="308"/>
      <c r="P22" s="308"/>
      <c r="Q22" s="308"/>
      <c r="R22" s="308"/>
      <c r="S22" s="308"/>
      <c r="T22" s="308"/>
      <c r="U22" s="308"/>
    </row>
    <row r="23" ht="62.25" hidden="1" customHeight="1">
      <c r="A23" s="355" t="s">
        <v>444</v>
      </c>
      <c r="B23" s="358" t="str">
        <f>Résultats!B24</f>
        <v>3.1</v>
      </c>
      <c r="C23" s="260" t="str">
        <f>Résultats!C24</f>
        <v>A</v>
      </c>
      <c r="D23" s="260" t="str">
        <f>Résultats!E24</f>
        <v>x</v>
      </c>
      <c r="E23" s="341" t="str">
        <f>Résultats!F24</f>
        <v xml:space="preserve">Dans chaque page web, l’information ne doit pas être donnée uniquement par la couleur. Cette règle est-elle respectée ?</v>
      </c>
      <c r="F23" s="345" t="s">
        <v>10</v>
      </c>
      <c r="G23" s="345"/>
      <c r="H23" s="97"/>
      <c r="I23" s="97"/>
      <c r="J23" s="97"/>
      <c r="K23" s="97"/>
      <c r="L23" s="97"/>
      <c r="M23" s="308"/>
      <c r="N23" s="308"/>
      <c r="O23" s="308"/>
      <c r="P23" s="308"/>
      <c r="Q23" s="308"/>
      <c r="R23" s="308"/>
      <c r="S23" s="308"/>
      <c r="T23" s="308"/>
      <c r="U23" s="308"/>
    </row>
    <row r="24" ht="62.25" customHeight="1">
      <c r="A24" s="36"/>
      <c r="B24" s="358" t="str">
        <f>Résultats!B25</f>
        <v>3.2</v>
      </c>
      <c r="C24" s="260" t="str">
        <f>Résultats!C25</f>
        <v>AA</v>
      </c>
      <c r="D24" s="260" t="str">
        <f>Résultats!E25</f>
        <v/>
      </c>
      <c r="E24" s="341" t="str">
        <f>Résultats!F25</f>
        <v xml:space="preserve">Dans chaque page web, le contraste entre la couleur du texte et la couleur de son arrière-plan est-il suffisamment élevé (hors cas particuliers) ?</v>
      </c>
      <c r="F24" s="345" t="s">
        <v>7</v>
      </c>
      <c r="G24" s="345"/>
      <c r="H24" s="97" t="s">
        <v>471</v>
      </c>
      <c r="I24" s="97" t="s">
        <v>476</v>
      </c>
      <c r="J24" s="97" t="s">
        <v>580</v>
      </c>
      <c r="K24" s="97" t="s">
        <v>581</v>
      </c>
      <c r="L24" s="350" t="s">
        <v>492</v>
      </c>
      <c r="M24" s="308"/>
      <c r="N24" s="308"/>
      <c r="O24" s="308"/>
      <c r="P24" s="308"/>
      <c r="Q24" s="308"/>
      <c r="R24" s="308"/>
      <c r="S24" s="308"/>
      <c r="T24" s="308"/>
      <c r="U24" s="308"/>
    </row>
    <row r="25" ht="62.25" hidden="1" customHeight="1">
      <c r="A25" s="46"/>
      <c r="B25" s="358" t="str">
        <f>Résultats!B26</f>
        <v>3.3</v>
      </c>
      <c r="C25" s="260" t="str">
        <f>Résultats!C26</f>
        <v>AA</v>
      </c>
      <c r="D25" s="260" t="str">
        <f>Résultats!E26</f>
        <v/>
      </c>
      <c r="E25" s="341" t="str">
        <f>Résultats!F26</f>
        <v xml:space="preserve">Dans chaque page web, les couleurs utilisées dans les composants d’interface ou les éléments graphiques porteurs d’informations sont-elles suffisamment contrastées (hors cas particuliers) ?</v>
      </c>
      <c r="F25" s="345" t="s">
        <v>10</v>
      </c>
      <c r="G25" s="345"/>
      <c r="H25" s="97"/>
      <c r="I25" s="97"/>
      <c r="J25" s="97"/>
      <c r="K25" s="97"/>
      <c r="L25" s="97"/>
      <c r="M25" s="308"/>
      <c r="N25" s="308"/>
      <c r="O25" s="308"/>
      <c r="P25" s="308"/>
      <c r="Q25" s="308"/>
      <c r="R25" s="308"/>
      <c r="S25" s="308"/>
      <c r="T25" s="308"/>
      <c r="U25" s="308"/>
    </row>
    <row r="26" ht="62.25" hidden="1" customHeight="1">
      <c r="A26" s="355" t="s">
        <v>445</v>
      </c>
      <c r="B26" s="358" t="str">
        <f>Résultats!B27</f>
        <v>4.1</v>
      </c>
      <c r="C26" s="260" t="str">
        <f>Résultats!C27</f>
        <v>A</v>
      </c>
      <c r="D26" s="260" t="str">
        <f>Résultats!E27</f>
        <v>x</v>
      </c>
      <c r="E26" s="341" t="str">
        <f>Résultats!F27</f>
        <v xml:space="preserve">Chaque média temporel pré-enregistré a-t-il, si nécessaire, une transcription textuelle ou une audiodescription (hors cas particuliers) ?</v>
      </c>
      <c r="F26" s="345" t="s">
        <v>10</v>
      </c>
      <c r="G26" s="345"/>
      <c r="H26" s="97"/>
      <c r="I26" s="97"/>
      <c r="J26" s="97"/>
      <c r="K26" s="97"/>
      <c r="L26" s="97"/>
      <c r="M26" s="308"/>
      <c r="N26" s="308"/>
      <c r="O26" s="308"/>
      <c r="P26" s="308"/>
      <c r="Q26" s="308"/>
      <c r="R26" s="308"/>
      <c r="S26" s="308"/>
      <c r="T26" s="308"/>
      <c r="U26" s="308"/>
    </row>
    <row r="27" ht="62.25" hidden="1" customHeight="1">
      <c r="A27" s="36"/>
      <c r="B27" s="358" t="str">
        <f>Résultats!B28</f>
        <v>4.2</v>
      </c>
      <c r="C27" s="260" t="str">
        <f>Résultats!C28</f>
        <v>A</v>
      </c>
      <c r="D27" s="260" t="str">
        <f>Résultats!E28</f>
        <v/>
      </c>
      <c r="E27" s="341" t="str">
        <f>Résultats!F28</f>
        <v xml:space="preserve">Pour chaque média temporel pré-enregistré ayant une transcription textuelle ou une audiodescription synchronisée, celles-ci sont-elles pertinentes (hors cas particuliers) ?</v>
      </c>
      <c r="F27" s="345" t="s">
        <v>10</v>
      </c>
      <c r="G27" s="345"/>
      <c r="H27" s="97"/>
      <c r="I27" s="97"/>
      <c r="J27" s="97"/>
      <c r="K27" s="97"/>
      <c r="L27" s="97"/>
      <c r="M27" s="308"/>
      <c r="N27" s="308"/>
      <c r="O27" s="308"/>
      <c r="P27" s="308"/>
      <c r="Q27" s="308"/>
      <c r="R27" s="308"/>
      <c r="S27" s="308"/>
      <c r="T27" s="308"/>
      <c r="U27" s="308"/>
    </row>
    <row r="28" ht="62.25" hidden="1" customHeight="1">
      <c r="A28" s="36"/>
      <c r="B28" s="358" t="str">
        <f>Résultats!B29</f>
        <v>4.3</v>
      </c>
      <c r="C28" s="260" t="str">
        <f>Résultats!C29</f>
        <v>A</v>
      </c>
      <c r="D28" s="260" t="str">
        <f>Résultats!E29</f>
        <v/>
      </c>
      <c r="E28" s="341" t="str">
        <f>Résultats!F29</f>
        <v xml:space="preserve">Chaque média temporel synchronisé pré-enregistré a-t-il, si nécessaire, des sous-titres synchronisés (hors cas particuliers) ?</v>
      </c>
      <c r="F28" s="345" t="s">
        <v>10</v>
      </c>
      <c r="G28" s="345"/>
      <c r="H28" s="97"/>
      <c r="I28" s="97"/>
      <c r="J28" s="97"/>
      <c r="K28" s="97"/>
      <c r="L28" s="97"/>
      <c r="M28" s="308"/>
      <c r="N28" s="308"/>
      <c r="O28" s="308"/>
      <c r="P28" s="308"/>
      <c r="Q28" s="308"/>
      <c r="R28" s="308"/>
      <c r="S28" s="308"/>
      <c r="T28" s="308"/>
      <c r="U28" s="308"/>
    </row>
    <row r="29" ht="62.25" hidden="1" customHeight="1">
      <c r="A29" s="36"/>
      <c r="B29" s="358" t="str">
        <f>Résultats!B30</f>
        <v>4.4</v>
      </c>
      <c r="C29" s="260" t="str">
        <f>Résultats!C30</f>
        <v>A</v>
      </c>
      <c r="D29" s="260" t="str">
        <f>Résultats!E30</f>
        <v/>
      </c>
      <c r="E29" s="341" t="str">
        <f>Résultats!F30</f>
        <v xml:space="preserve">Pour chaque média temporel synchronisé pré-enregistré ayant des sous-titres synchronisés, ces sous-titres sont-ils pertinents ?</v>
      </c>
      <c r="F29" s="345" t="s">
        <v>10</v>
      </c>
      <c r="G29" s="345"/>
      <c r="H29" s="97"/>
      <c r="I29" s="97"/>
      <c r="J29" s="97"/>
      <c r="K29" s="97"/>
      <c r="L29" s="97"/>
      <c r="M29" s="308"/>
      <c r="N29" s="308"/>
      <c r="O29" s="308"/>
      <c r="P29" s="308"/>
      <c r="Q29" s="308"/>
      <c r="R29" s="308"/>
      <c r="S29" s="308"/>
      <c r="T29" s="308"/>
      <c r="U29" s="308"/>
    </row>
    <row r="30" ht="62.25" hidden="1" customHeight="1">
      <c r="A30" s="36"/>
      <c r="B30" s="358" t="str">
        <f>Résultats!B31</f>
        <v>4.5</v>
      </c>
      <c r="C30" s="260" t="str">
        <f>Résultats!C31</f>
        <v>AA</v>
      </c>
      <c r="D30" s="260" t="str">
        <f>Résultats!E31</f>
        <v/>
      </c>
      <c r="E30" s="341" t="str">
        <f>Résultats!F31</f>
        <v xml:space="preserve">Chaque média temporel pré-enregistré a-t-il, si nécessaire, une audiodescription synchronisée (hors cas particuliers) ?</v>
      </c>
      <c r="F30" s="345" t="s">
        <v>10</v>
      </c>
      <c r="G30" s="345"/>
      <c r="H30" s="97"/>
      <c r="I30" s="97"/>
      <c r="J30" s="97"/>
      <c r="K30" s="97"/>
      <c r="L30" s="97"/>
      <c r="M30" s="308"/>
      <c r="N30" s="308"/>
      <c r="O30" s="308"/>
      <c r="P30" s="308"/>
      <c r="Q30" s="308"/>
      <c r="R30" s="308"/>
      <c r="S30" s="308"/>
      <c r="T30" s="308"/>
      <c r="U30" s="308"/>
    </row>
    <row r="31" ht="62.25" hidden="1" customHeight="1">
      <c r="A31" s="36"/>
      <c r="B31" s="358" t="str">
        <f>Résultats!B32</f>
        <v>4.6</v>
      </c>
      <c r="C31" s="260" t="str">
        <f>Résultats!C32</f>
        <v>AA</v>
      </c>
      <c r="D31" s="260" t="str">
        <f>Résultats!E32</f>
        <v/>
      </c>
      <c r="E31" s="341" t="str">
        <f>Résultats!F32</f>
        <v xml:space="preserve">Pour chaque média temporel pré-enregistré ayant une audiodescription synchronisée, celle-ci est-elle pertinente ?</v>
      </c>
      <c r="F31" s="345" t="s">
        <v>10</v>
      </c>
      <c r="G31" s="345"/>
      <c r="H31" s="97"/>
      <c r="I31" s="97"/>
      <c r="J31" s="97"/>
      <c r="K31" s="97"/>
      <c r="L31" s="97"/>
      <c r="M31" s="308"/>
      <c r="N31" s="308"/>
      <c r="O31" s="308"/>
      <c r="P31" s="308"/>
      <c r="Q31" s="308"/>
      <c r="R31" s="308"/>
      <c r="S31" s="308"/>
      <c r="T31" s="308"/>
      <c r="U31" s="308"/>
    </row>
    <row r="32" ht="62.25" hidden="1" customHeight="1">
      <c r="A32" s="36"/>
      <c r="B32" s="358" t="str">
        <f>Résultats!B33</f>
        <v>4.7</v>
      </c>
      <c r="C32" s="260" t="str">
        <f>Résultats!C33</f>
        <v>A</v>
      </c>
      <c r="D32" s="260" t="str">
        <f>Résultats!E33</f>
        <v/>
      </c>
      <c r="E32" s="341" t="str">
        <f>Résultats!F33</f>
        <v xml:space="preserve">Chaque média temporel est-il clairement identifiable (hors cas particuliers) ?</v>
      </c>
      <c r="F32" s="345" t="s">
        <v>10</v>
      </c>
      <c r="G32" s="345"/>
      <c r="H32" s="97"/>
      <c r="I32" s="97"/>
      <c r="J32" s="97"/>
      <c r="K32" s="97"/>
      <c r="L32" s="97"/>
      <c r="M32" s="308"/>
      <c r="N32" s="308"/>
      <c r="O32" s="308"/>
      <c r="P32" s="308"/>
      <c r="Q32" s="308"/>
      <c r="R32" s="308"/>
      <c r="S32" s="308"/>
      <c r="T32" s="308"/>
      <c r="U32" s="308"/>
    </row>
    <row r="33" ht="62.25" hidden="1" customHeight="1">
      <c r="A33" s="36"/>
      <c r="B33" s="358" t="str">
        <f>Résultats!B34</f>
        <v>4.8</v>
      </c>
      <c r="C33" s="260" t="str">
        <f>Résultats!C34</f>
        <v>A</v>
      </c>
      <c r="D33" s="260" t="str">
        <f>Résultats!E34</f>
        <v/>
      </c>
      <c r="E33" s="341" t="str">
        <f>Résultats!F34</f>
        <v xml:space="preserve">Chaque média non temporel a-t-il, si nécessaire, une alternative (hors cas particuliers) ?</v>
      </c>
      <c r="F33" s="345" t="s">
        <v>10</v>
      </c>
      <c r="G33" s="345"/>
      <c r="H33" s="97"/>
      <c r="I33" s="97"/>
      <c r="J33" s="97"/>
      <c r="K33" s="97"/>
      <c r="L33" s="97"/>
      <c r="M33" s="308"/>
      <c r="N33" s="308"/>
      <c r="O33" s="308"/>
      <c r="P33" s="308"/>
      <c r="Q33" s="308"/>
      <c r="R33" s="308"/>
      <c r="S33" s="308"/>
      <c r="T33" s="308"/>
      <c r="U33" s="308"/>
    </row>
    <row r="34" ht="62.25" hidden="1" customHeight="1">
      <c r="A34" s="36"/>
      <c r="B34" s="358" t="str">
        <f>Résultats!B35</f>
        <v>4.9</v>
      </c>
      <c r="C34" s="260" t="str">
        <f>Résultats!C35</f>
        <v>A</v>
      </c>
      <c r="D34" s="260" t="str">
        <f>Résultats!E35</f>
        <v/>
      </c>
      <c r="E34" s="341" t="str">
        <f>Résultats!F35</f>
        <v xml:space="preserve">Pour chaque média non temporel ayant une alternative, cette alternative est-elle pertinente ?</v>
      </c>
      <c r="F34" s="345" t="s">
        <v>10</v>
      </c>
      <c r="G34" s="345"/>
      <c r="H34" s="97"/>
      <c r="I34" s="97"/>
      <c r="J34" s="97"/>
      <c r="K34" s="97"/>
      <c r="L34" s="97"/>
      <c r="M34" s="308"/>
      <c r="N34" s="308"/>
      <c r="O34" s="308"/>
      <c r="P34" s="308"/>
      <c r="Q34" s="308"/>
      <c r="R34" s="308"/>
      <c r="S34" s="308"/>
      <c r="T34" s="308"/>
      <c r="U34" s="308"/>
    </row>
    <row r="35" ht="62.25" hidden="1" customHeight="1">
      <c r="A35" s="36"/>
      <c r="B35" s="358" t="str">
        <f>Résultats!B36</f>
        <v>4.10</v>
      </c>
      <c r="C35" s="260" t="str">
        <f>Résultats!C36</f>
        <v>A</v>
      </c>
      <c r="D35" s="260" t="str">
        <f>Résultats!E36</f>
        <v>x</v>
      </c>
      <c r="E35" s="341" t="str">
        <f>Résultats!F36</f>
        <v xml:space="preserve">Chaque son déclenché automatiquement est-il contrôlable par l’utilisateur ?</v>
      </c>
      <c r="F35" s="345" t="s">
        <v>10</v>
      </c>
      <c r="G35" s="345"/>
      <c r="H35" s="97"/>
      <c r="I35" s="97"/>
      <c r="J35" s="97"/>
      <c r="K35" s="97"/>
      <c r="L35" s="97"/>
      <c r="M35" s="308"/>
      <c r="N35" s="308"/>
      <c r="O35" s="308"/>
      <c r="P35" s="308"/>
      <c r="Q35" s="308"/>
      <c r="R35" s="308"/>
      <c r="S35" s="308"/>
      <c r="T35" s="308"/>
      <c r="U35" s="308"/>
    </row>
    <row r="36" ht="62.25" hidden="1" customHeight="1">
      <c r="A36" s="36"/>
      <c r="B36" s="358" t="str">
        <f>Résultats!B37</f>
        <v>4.11</v>
      </c>
      <c r="C36" s="260" t="str">
        <f>Résultats!C37</f>
        <v>A</v>
      </c>
      <c r="D36" s="260" t="str">
        <f>Résultats!E37</f>
        <v/>
      </c>
      <c r="E36" s="341" t="str">
        <f>Résultats!F37</f>
        <v xml:space="preserve">La consultation de chaque média temporel est-elle, si nécessaire, contrôlable par le clavier et tout dispositif de pointage ?</v>
      </c>
      <c r="F36" s="345" t="s">
        <v>10</v>
      </c>
      <c r="G36" s="345"/>
      <c r="H36" s="97"/>
      <c r="I36" s="97"/>
      <c r="J36" s="97"/>
      <c r="K36" s="97"/>
      <c r="L36" s="97"/>
      <c r="M36" s="308"/>
      <c r="N36" s="308"/>
      <c r="O36" s="308"/>
      <c r="P36" s="308"/>
      <c r="Q36" s="308"/>
      <c r="R36" s="308"/>
      <c r="S36" s="308"/>
      <c r="T36" s="308"/>
      <c r="U36" s="308"/>
    </row>
    <row r="37" ht="62.25" hidden="1" customHeight="1">
      <c r="A37" s="36"/>
      <c r="B37" s="358" t="str">
        <f>Résultats!B38</f>
        <v>4.12</v>
      </c>
      <c r="C37" s="260" t="str">
        <f>Résultats!C38</f>
        <v>A</v>
      </c>
      <c r="D37" s="260" t="str">
        <f>Résultats!E38</f>
        <v/>
      </c>
      <c r="E37" s="341" t="str">
        <f>Résultats!F38</f>
        <v xml:space="preserve">La consultation de chaque média non temporel est-elle contrôlable par le clavier et tout dispositif de pointage ?</v>
      </c>
      <c r="F37" s="345" t="s">
        <v>10</v>
      </c>
      <c r="G37" s="345"/>
      <c r="H37" s="97"/>
      <c r="I37" s="97"/>
      <c r="J37" s="97"/>
      <c r="K37" s="97"/>
      <c r="L37" s="97"/>
      <c r="M37" s="308"/>
      <c r="N37" s="308"/>
      <c r="O37" s="308"/>
      <c r="P37" s="308"/>
      <c r="Q37" s="308"/>
      <c r="R37" s="308"/>
      <c r="S37" s="308"/>
      <c r="T37" s="308"/>
      <c r="U37" s="308"/>
    </row>
    <row r="38" ht="62.25" hidden="1" customHeight="1">
      <c r="A38" s="46"/>
      <c r="B38" s="358" t="str">
        <f>Résultats!B39</f>
        <v>4.13</v>
      </c>
      <c r="C38" s="260" t="str">
        <f>Résultats!C39</f>
        <v>A</v>
      </c>
      <c r="D38" s="260" t="str">
        <f>Résultats!E39</f>
        <v/>
      </c>
      <c r="E38" s="341" t="str">
        <f>Résultats!F39</f>
        <v xml:space="preserve">Chaque média temporel et non temporel est-il compatible avec les technologies d’assistance (hors cas particuliers) ?</v>
      </c>
      <c r="F38" s="345" t="s">
        <v>10</v>
      </c>
      <c r="G38" s="345"/>
      <c r="H38" s="97"/>
      <c r="I38" s="97"/>
      <c r="J38" s="97"/>
      <c r="K38" s="97"/>
      <c r="L38" s="97"/>
      <c r="M38" s="308"/>
      <c r="N38" s="308"/>
      <c r="O38" s="308"/>
      <c r="P38" s="308"/>
      <c r="Q38" s="308"/>
      <c r="R38" s="308"/>
      <c r="S38" s="308"/>
      <c r="T38" s="308"/>
      <c r="U38" s="308"/>
    </row>
    <row r="39" ht="62.25" hidden="1" customHeight="1">
      <c r="A39" s="355" t="s">
        <v>450</v>
      </c>
      <c r="B39" s="358" t="str">
        <f>Résultats!B40</f>
        <v>5.1</v>
      </c>
      <c r="C39" s="260" t="str">
        <f>Résultats!C40</f>
        <v>A</v>
      </c>
      <c r="D39" s="260" t="str">
        <f>Résultats!E40</f>
        <v/>
      </c>
      <c r="E39" s="341" t="str">
        <f>Résultats!F40</f>
        <v xml:space="preserve">Chaque tableau de données complexe a-t-il un résumé ?</v>
      </c>
      <c r="F39" s="345" t="s">
        <v>10</v>
      </c>
      <c r="G39" s="345"/>
      <c r="H39" s="97"/>
      <c r="I39" s="97"/>
      <c r="J39" s="97"/>
      <c r="K39" s="97"/>
      <c r="L39" s="97"/>
      <c r="M39" s="308"/>
      <c r="N39" s="308"/>
      <c r="O39" s="308"/>
      <c r="P39" s="308"/>
      <c r="Q39" s="308"/>
      <c r="R39" s="308"/>
      <c r="S39" s="308"/>
      <c r="T39" s="308"/>
      <c r="U39" s="308"/>
    </row>
    <row r="40" ht="62.25" hidden="1" customHeight="1">
      <c r="A40" s="36"/>
      <c r="B40" s="358" t="str">
        <f>Résultats!B41</f>
        <v>5.2</v>
      </c>
      <c r="C40" s="260" t="str">
        <f>Résultats!C41</f>
        <v>A</v>
      </c>
      <c r="D40" s="260" t="str">
        <f>Résultats!E41</f>
        <v/>
      </c>
      <c r="E40" s="341" t="str">
        <f>Résultats!F41</f>
        <v xml:space="preserve">Pour chaque tableau de données complexe ayant un résumé, celui-ci est-il pertinent ?</v>
      </c>
      <c r="F40" s="345" t="s">
        <v>10</v>
      </c>
      <c r="G40" s="345"/>
      <c r="H40" s="97"/>
      <c r="I40" s="97"/>
      <c r="J40" s="97"/>
      <c r="K40" s="97"/>
      <c r="L40" s="97"/>
      <c r="M40" s="308"/>
      <c r="N40" s="308"/>
      <c r="O40" s="308"/>
      <c r="P40" s="308"/>
      <c r="Q40" s="308"/>
      <c r="R40" s="308"/>
      <c r="S40" s="308"/>
      <c r="T40" s="308"/>
      <c r="U40" s="308"/>
    </row>
    <row r="41" ht="62.25" hidden="1" customHeight="1">
      <c r="A41" s="36"/>
      <c r="B41" s="358" t="str">
        <f>Résultats!B42</f>
        <v>5.3</v>
      </c>
      <c r="C41" s="260" t="str">
        <f>Résultats!C42</f>
        <v>A</v>
      </c>
      <c r="D41" s="260" t="str">
        <f>Résultats!E42</f>
        <v>x</v>
      </c>
      <c r="E41" s="341" t="str">
        <f>Résultats!F42</f>
        <v xml:space="preserve">Pour chaque tableau de mise en forme, le contenu linéarisé reste-t-il compréhensible ?</v>
      </c>
      <c r="F41" s="345" t="s">
        <v>10</v>
      </c>
      <c r="G41" s="345"/>
      <c r="H41" s="97"/>
      <c r="I41" s="97"/>
      <c r="J41" s="97"/>
      <c r="K41" s="97"/>
      <c r="L41" s="97"/>
      <c r="M41" s="308"/>
      <c r="N41" s="308"/>
      <c r="O41" s="308"/>
      <c r="P41" s="308"/>
      <c r="Q41" s="308"/>
      <c r="R41" s="308"/>
      <c r="S41" s="308"/>
      <c r="T41" s="308"/>
      <c r="U41" s="308"/>
    </row>
    <row r="42" ht="62.25" hidden="1" customHeight="1">
      <c r="A42" s="36"/>
      <c r="B42" s="358" t="str">
        <f>Résultats!B43</f>
        <v>5.4</v>
      </c>
      <c r="C42" s="260" t="str">
        <f>Résultats!C43</f>
        <v>A</v>
      </c>
      <c r="D42" s="260" t="str">
        <f>Résultats!E43</f>
        <v/>
      </c>
      <c r="E42" s="341" t="str">
        <f>Résultats!F43</f>
        <v xml:space="preserve">Pour chaque tableau de données ayant un titre, le titre est-il correctement associé au tableau de données ?</v>
      </c>
      <c r="F42" s="345" t="s">
        <v>10</v>
      </c>
      <c r="G42" s="345"/>
      <c r="H42" s="97"/>
      <c r="I42" s="97"/>
      <c r="J42" s="97"/>
      <c r="K42" s="97"/>
      <c r="L42" s="97"/>
      <c r="M42" s="308"/>
      <c r="N42" s="308"/>
      <c r="O42" s="308"/>
      <c r="P42" s="308"/>
      <c r="Q42" s="308"/>
      <c r="R42" s="308"/>
      <c r="S42" s="308"/>
      <c r="T42" s="308"/>
      <c r="U42" s="308"/>
    </row>
    <row r="43" ht="62.25" hidden="1" customHeight="1">
      <c r="A43" s="36"/>
      <c r="B43" s="358" t="str">
        <f>Résultats!B44</f>
        <v>5.5</v>
      </c>
      <c r="C43" s="260" t="str">
        <f>Résultats!C44</f>
        <v>A</v>
      </c>
      <c r="D43" s="260" t="str">
        <f>Résultats!E44</f>
        <v/>
      </c>
      <c r="E43" s="341" t="str">
        <f>Résultats!F44</f>
        <v xml:space="preserve">Pour chaque tableau de données ayant un titre, celui-ci est-il pertinent ?</v>
      </c>
      <c r="F43" s="345" t="s">
        <v>10</v>
      </c>
      <c r="G43" s="345"/>
      <c r="H43" s="97"/>
      <c r="I43" s="97"/>
      <c r="J43" s="97"/>
      <c r="K43" s="97"/>
      <c r="L43" s="97"/>
      <c r="M43" s="308"/>
      <c r="N43" s="308"/>
      <c r="O43" s="308"/>
      <c r="P43" s="308"/>
      <c r="Q43" s="308"/>
      <c r="R43" s="308"/>
      <c r="S43" s="308"/>
      <c r="T43" s="308"/>
      <c r="U43" s="308"/>
    </row>
    <row r="44" ht="62.25" hidden="1" customHeight="1">
      <c r="A44" s="36"/>
      <c r="B44" s="358" t="str">
        <f>Résultats!B45</f>
        <v>5.6</v>
      </c>
      <c r="C44" s="260" t="str">
        <f>Résultats!C45</f>
        <v>A</v>
      </c>
      <c r="D44" s="260" t="str">
        <f>Résultats!E45</f>
        <v/>
      </c>
      <c r="E44" s="341" t="str">
        <f>Résultats!F45</f>
        <v xml:space="preserve">Pour chaque tableau de données, chaque en-tête de colonne et chaque en-tête de ligne sont-ils correctement déclarés ?</v>
      </c>
      <c r="F44" s="345" t="s">
        <v>10</v>
      </c>
      <c r="G44" s="345"/>
      <c r="H44" s="97"/>
      <c r="I44" s="97"/>
      <c r="J44" s="97"/>
      <c r="K44" s="97"/>
      <c r="L44" s="97"/>
      <c r="M44" s="308"/>
      <c r="N44" s="308"/>
      <c r="O44" s="308"/>
      <c r="P44" s="308"/>
      <c r="Q44" s="308"/>
      <c r="R44" s="308"/>
      <c r="S44" s="308"/>
      <c r="T44" s="308"/>
      <c r="U44" s="308"/>
    </row>
    <row r="45" ht="62.25" hidden="1" customHeight="1">
      <c r="A45" s="36"/>
      <c r="B45" s="358" t="str">
        <f>Résultats!B46</f>
        <v>5.7</v>
      </c>
      <c r="C45" s="260" t="str">
        <f>Résultats!C46</f>
        <v>A</v>
      </c>
      <c r="D45" s="260" t="str">
        <f>Résultats!E46</f>
        <v>x</v>
      </c>
      <c r="E45" s="341" t="str">
        <f>Résultats!F46</f>
        <v xml:space="preserve">Pour chaque tableau de données, la technique appropriée permettant d’associer chaque cellule avec ses en-têtes est-elle utilisée (hors cas particuliers) ?</v>
      </c>
      <c r="F45" s="345" t="s">
        <v>10</v>
      </c>
      <c r="G45" s="345"/>
      <c r="H45" s="97"/>
      <c r="I45" s="97"/>
      <c r="J45" s="97"/>
      <c r="K45" s="97"/>
      <c r="L45" s="97"/>
      <c r="M45" s="308"/>
      <c r="N45" s="308"/>
      <c r="O45" s="308"/>
      <c r="P45" s="308"/>
      <c r="Q45" s="308"/>
      <c r="R45" s="308"/>
      <c r="S45" s="308"/>
      <c r="T45" s="308"/>
      <c r="U45" s="308"/>
    </row>
    <row r="46" ht="62.25" hidden="1" customHeight="1">
      <c r="A46" s="46"/>
      <c r="B46" s="358" t="str">
        <f>Résultats!B47</f>
        <v>5.8</v>
      </c>
      <c r="C46" s="260" t="str">
        <f>Résultats!C47</f>
        <v>A</v>
      </c>
      <c r="D46" s="260" t="str">
        <f>Résultats!E47</f>
        <v/>
      </c>
      <c r="E46" s="341" t="str">
        <f>Résultats!F47</f>
        <v xml:space="preserve">Chaque tableau de mise en forme ne doit pas utiliser d’éléments propres aux tableaux de données. Cette règle est-elle respectée ?</v>
      </c>
      <c r="F46" s="345" t="s">
        <v>10</v>
      </c>
      <c r="G46" s="345"/>
      <c r="H46" s="97"/>
      <c r="I46" s="97"/>
      <c r="J46" s="97"/>
      <c r="K46" s="97"/>
      <c r="L46" s="97"/>
      <c r="M46" s="308"/>
      <c r="N46" s="308"/>
      <c r="O46" s="308"/>
      <c r="P46" s="308"/>
      <c r="Q46" s="308"/>
      <c r="R46" s="308"/>
      <c r="S46" s="308"/>
      <c r="T46" s="308"/>
      <c r="U46" s="308"/>
    </row>
    <row r="47" ht="62.25" hidden="1" customHeight="1">
      <c r="A47" s="355" t="s">
        <v>451</v>
      </c>
      <c r="B47" s="358" t="str">
        <f>Résultats!B48</f>
        <v>6.1</v>
      </c>
      <c r="C47" s="260" t="str">
        <f>Résultats!C48</f>
        <v>A</v>
      </c>
      <c r="D47" s="260" t="str">
        <f>Résultats!E48</f>
        <v>x</v>
      </c>
      <c r="E47" s="341" t="str">
        <f>Résultats!F48</f>
        <v xml:space="preserve">Chaque lien est-il explicite (hors cas particuliers) ?</v>
      </c>
      <c r="F47" s="345" t="s">
        <v>7</v>
      </c>
      <c r="G47" s="345"/>
      <c r="H47" s="97"/>
      <c r="I47" s="97"/>
      <c r="J47" s="97"/>
      <c r="K47" s="97"/>
      <c r="L47" s="97"/>
      <c r="M47" s="308"/>
      <c r="N47" s="308"/>
      <c r="O47" s="308"/>
      <c r="P47" s="308"/>
      <c r="Q47" s="308"/>
      <c r="R47" s="308"/>
      <c r="S47" s="308"/>
      <c r="T47" s="308"/>
      <c r="U47" s="308"/>
    </row>
    <row r="48" ht="62.25" hidden="1" customHeight="1">
      <c r="A48" s="46"/>
      <c r="B48" s="358" t="str">
        <f>Résultats!B49</f>
        <v>6.2</v>
      </c>
      <c r="C48" s="260" t="str">
        <f>Résultats!C49</f>
        <v>A</v>
      </c>
      <c r="D48" s="260" t="str">
        <f>Résultats!E49</f>
        <v>x</v>
      </c>
      <c r="E48" s="341" t="str">
        <f>Résultats!F49</f>
        <v xml:space="preserve">Dans chaque page web, chaque lien a-t-il un intitulé ?</v>
      </c>
      <c r="F48" s="345" t="s">
        <v>10</v>
      </c>
      <c r="G48" s="345"/>
      <c r="H48" s="97"/>
      <c r="I48" s="97"/>
      <c r="J48" s="97"/>
      <c r="K48" s="97"/>
      <c r="L48" s="97"/>
      <c r="M48" s="308"/>
      <c r="N48" s="308"/>
      <c r="O48" s="308"/>
      <c r="P48" s="308"/>
      <c r="Q48" s="308"/>
      <c r="R48" s="308"/>
      <c r="S48" s="308"/>
      <c r="T48" s="308"/>
      <c r="U48" s="308"/>
    </row>
    <row r="49" ht="62.25" hidden="1" customHeight="1">
      <c r="A49" s="355" t="s">
        <v>452</v>
      </c>
      <c r="B49" s="358" t="str">
        <f>Résultats!B50</f>
        <v>7.1</v>
      </c>
      <c r="C49" s="260" t="str">
        <f>Résultats!C50</f>
        <v>A</v>
      </c>
      <c r="D49" s="260" t="str">
        <f>Résultats!E50</f>
        <v>x</v>
      </c>
      <c r="E49" s="341" t="str">
        <f>Résultats!F50</f>
        <v xml:space="preserve">Chaque script est-il, si nécessaire, compatible avec les technologies d’assistance ?</v>
      </c>
      <c r="F49" s="345" t="s">
        <v>10</v>
      </c>
      <c r="G49" s="345"/>
      <c r="H49" s="97"/>
      <c r="I49" s="97"/>
      <c r="J49" s="97"/>
      <c r="K49" s="97"/>
      <c r="L49" s="97"/>
      <c r="M49" s="308"/>
      <c r="N49" s="308"/>
      <c r="O49" s="308"/>
      <c r="P49" s="308"/>
      <c r="Q49" s="308"/>
      <c r="R49" s="308"/>
      <c r="S49" s="308"/>
      <c r="T49" s="308"/>
      <c r="U49" s="308"/>
    </row>
    <row r="50" ht="62.25" hidden="1" customHeight="1">
      <c r="A50" s="36"/>
      <c r="B50" s="358" t="str">
        <f>Résultats!B51</f>
        <v>7.2</v>
      </c>
      <c r="C50" s="260" t="str">
        <f>Résultats!C51</f>
        <v>A</v>
      </c>
      <c r="D50" s="260" t="str">
        <f>Résultats!E51</f>
        <v/>
      </c>
      <c r="E50" s="341" t="str">
        <f>Résultats!F51</f>
        <v xml:space="preserve">Pour chaque script ayant une alternative, cette alternative est-elle pertinente ?</v>
      </c>
      <c r="F50" s="345" t="s">
        <v>10</v>
      </c>
      <c r="G50" s="345"/>
      <c r="H50" s="97"/>
      <c r="I50" s="97"/>
      <c r="J50" s="97"/>
      <c r="K50" s="97"/>
      <c r="L50" s="97"/>
      <c r="M50" s="308"/>
      <c r="N50" s="308"/>
      <c r="O50" s="308"/>
      <c r="P50" s="308"/>
      <c r="Q50" s="308"/>
      <c r="R50" s="308"/>
      <c r="S50" s="308"/>
      <c r="T50" s="308"/>
      <c r="U50" s="308"/>
    </row>
    <row r="51" ht="62.25" hidden="1" customHeight="1">
      <c r="A51" s="36"/>
      <c r="B51" s="358" t="str">
        <f>Résultats!B52</f>
        <v>7.3</v>
      </c>
      <c r="C51" s="260" t="str">
        <f>Résultats!C52</f>
        <v>A</v>
      </c>
      <c r="D51" s="260" t="str">
        <f>Résultats!E52</f>
        <v>x</v>
      </c>
      <c r="E51" s="341" t="str">
        <f>Résultats!F52</f>
        <v xml:space="preserve">Chaque script est-il contrôlable par le clavier et par tout dispositif de pointage (hors cas particuliers) ?</v>
      </c>
      <c r="F51" s="345" t="s">
        <v>7</v>
      </c>
      <c r="G51" s="345"/>
      <c r="H51" s="97"/>
      <c r="I51" s="97"/>
      <c r="J51" s="97"/>
      <c r="K51" s="97"/>
      <c r="L51" s="97"/>
      <c r="M51" s="308"/>
      <c r="N51" s="308"/>
      <c r="O51" s="308"/>
      <c r="P51" s="308"/>
      <c r="Q51" s="308"/>
      <c r="R51" s="308"/>
      <c r="S51" s="308"/>
      <c r="T51" s="308"/>
      <c r="U51" s="308"/>
    </row>
    <row r="52" ht="62.25" hidden="1" customHeight="1">
      <c r="A52" s="36"/>
      <c r="B52" s="358" t="str">
        <f>Résultats!B53</f>
        <v>7.4</v>
      </c>
      <c r="C52" s="260" t="str">
        <f>Résultats!C53</f>
        <v>A</v>
      </c>
      <c r="D52" s="260" t="str">
        <f>Résultats!E53</f>
        <v/>
      </c>
      <c r="E52" s="341" t="str">
        <f>Résultats!F53</f>
        <v xml:space="preserve">Pour chaque script qui initie un changement de contexte, l’utilisateur est-il averti ou en a-t-il le contrôle ?</v>
      </c>
      <c r="F52" s="345" t="s">
        <v>7</v>
      </c>
      <c r="G52" s="345"/>
      <c r="H52" s="97"/>
      <c r="I52" s="97"/>
      <c r="J52" s="97"/>
      <c r="K52" s="97"/>
      <c r="L52" s="97"/>
      <c r="M52" s="308"/>
      <c r="N52" s="308"/>
      <c r="O52" s="308"/>
      <c r="P52" s="308"/>
      <c r="Q52" s="308"/>
      <c r="R52" s="308"/>
      <c r="S52" s="308"/>
      <c r="T52" s="308"/>
      <c r="U52" s="308"/>
    </row>
    <row r="53" ht="62.25" hidden="1" customHeight="1">
      <c r="A53" s="46"/>
      <c r="B53" s="358" t="str">
        <f>Résultats!B54</f>
        <v>7.5</v>
      </c>
      <c r="C53" s="260" t="str">
        <f>Résultats!C54</f>
        <v>AA</v>
      </c>
      <c r="D53" s="260" t="str">
        <f>Résultats!E54</f>
        <v/>
      </c>
      <c r="E53" s="341" t="str">
        <f>Résultats!F54</f>
        <v xml:space="preserve">Dans chaque page web, les messages de statut sont-ils correctement restitués par les technologies d’assistance ?</v>
      </c>
      <c r="F53" s="345" t="s">
        <v>10</v>
      </c>
      <c r="G53" s="345"/>
      <c r="H53" s="97"/>
      <c r="I53" s="97"/>
      <c r="J53" s="97"/>
      <c r="K53" s="97"/>
      <c r="L53" s="97"/>
      <c r="M53" s="308"/>
      <c r="N53" s="308"/>
      <c r="O53" s="308"/>
      <c r="P53" s="308"/>
      <c r="Q53" s="308"/>
      <c r="R53" s="308"/>
      <c r="S53" s="308"/>
      <c r="T53" s="308"/>
      <c r="U53" s="308"/>
    </row>
    <row r="54" ht="62.25" hidden="1" customHeight="1">
      <c r="A54" s="355" t="s">
        <v>453</v>
      </c>
      <c r="B54" s="358" t="str">
        <f>Résultats!B55</f>
        <v>8.1</v>
      </c>
      <c r="C54" s="260" t="str">
        <f>Résultats!C55</f>
        <v>A</v>
      </c>
      <c r="D54" s="260" t="str">
        <f>Résultats!E55</f>
        <v/>
      </c>
      <c r="E54" s="341" t="str">
        <f>Résultats!F55</f>
        <v xml:space="preserve">Chaque page web est-elle définie par un type de document ?</v>
      </c>
      <c r="F54" s="345" t="s">
        <v>7</v>
      </c>
      <c r="G54" s="345"/>
      <c r="H54" s="97"/>
      <c r="I54" s="97"/>
      <c r="J54" s="97"/>
      <c r="K54" s="97"/>
      <c r="L54" s="352" t="s">
        <v>500</v>
      </c>
      <c r="M54" s="308"/>
      <c r="N54" s="308"/>
      <c r="O54" s="308"/>
      <c r="P54" s="308"/>
      <c r="Q54" s="308"/>
      <c r="R54" s="308"/>
      <c r="S54" s="308"/>
      <c r="T54" s="308"/>
      <c r="U54" s="308"/>
    </row>
    <row r="55" ht="62.25" hidden="1" customHeight="1">
      <c r="A55" s="36"/>
      <c r="B55" s="358" t="str">
        <f>Résultats!B56</f>
        <v>8.2</v>
      </c>
      <c r="C55" s="260" t="str">
        <f>Résultats!C56</f>
        <v>A</v>
      </c>
      <c r="D55" s="260" t="str">
        <f>Résultats!E56</f>
        <v/>
      </c>
      <c r="E55" s="341" t="str">
        <f>Résultats!F56</f>
        <v xml:space="preserve">Pour chaque page web, le code source généré est-il valide selon le type de document spécifié ?</v>
      </c>
      <c r="F55" s="345" t="s">
        <v>10</v>
      </c>
      <c r="G55" s="345"/>
      <c r="H55" s="97"/>
      <c r="I55" s="97"/>
      <c r="J55" s="97"/>
      <c r="K55" s="97"/>
      <c r="L55" s="352" t="s">
        <v>500</v>
      </c>
      <c r="M55" s="308"/>
      <c r="N55" s="308"/>
      <c r="O55" s="308"/>
      <c r="P55" s="308"/>
      <c r="Q55" s="308"/>
      <c r="R55" s="308"/>
      <c r="S55" s="308"/>
      <c r="T55" s="308"/>
      <c r="U55" s="308"/>
    </row>
    <row r="56" ht="62.25" hidden="1" customHeight="1">
      <c r="A56" s="36"/>
      <c r="B56" s="358" t="str">
        <f>Résultats!B57</f>
        <v>8.3</v>
      </c>
      <c r="C56" s="260" t="str">
        <f>Résultats!C57</f>
        <v>A</v>
      </c>
      <c r="D56" s="260" t="str">
        <f>Résultats!E57</f>
        <v>x</v>
      </c>
      <c r="E56" s="341" t="str">
        <f>Résultats!F57</f>
        <v xml:space="preserve">Dans chaque page web, la langue par défaut est-elle présente ?</v>
      </c>
      <c r="F56" s="345" t="s">
        <v>7</v>
      </c>
      <c r="G56" s="345"/>
      <c r="H56" s="97"/>
      <c r="I56" s="97"/>
      <c r="J56" s="97"/>
      <c r="K56" s="97"/>
      <c r="L56" s="97"/>
      <c r="M56" s="308"/>
      <c r="N56" s="308"/>
      <c r="O56" s="308"/>
      <c r="P56" s="308"/>
      <c r="Q56" s="308"/>
      <c r="R56" s="308"/>
      <c r="S56" s="308"/>
      <c r="T56" s="308"/>
      <c r="U56" s="308"/>
    </row>
    <row r="57" ht="62.25" hidden="1" customHeight="1">
      <c r="A57" s="36"/>
      <c r="B57" s="358" t="str">
        <f>Résultats!B58</f>
        <v>8.4</v>
      </c>
      <c r="C57" s="260" t="str">
        <f>Résultats!C58</f>
        <v>A</v>
      </c>
      <c r="D57" s="260" t="str">
        <f>Résultats!E58</f>
        <v>x</v>
      </c>
      <c r="E57" s="341" t="str">
        <f>Résultats!F58</f>
        <v xml:space="preserve">Pour chaque page web ayant une langue par défaut, le code de langue est-il pertinent ?</v>
      </c>
      <c r="F57" s="345" t="s">
        <v>7</v>
      </c>
      <c r="G57" s="345"/>
      <c r="H57" s="97"/>
      <c r="I57" s="97"/>
      <c r="J57" s="97"/>
      <c r="K57" s="97"/>
      <c r="L57" s="97"/>
      <c r="M57" s="308"/>
      <c r="N57" s="308"/>
      <c r="O57" s="308"/>
      <c r="P57" s="308"/>
      <c r="Q57" s="308"/>
      <c r="R57" s="308"/>
      <c r="S57" s="308"/>
      <c r="T57" s="308"/>
      <c r="U57" s="308"/>
    </row>
    <row r="58" ht="62.25" hidden="1" customHeight="1">
      <c r="A58" s="36"/>
      <c r="B58" s="259" t="str">
        <f>Résultats!B59</f>
        <v>8.5</v>
      </c>
      <c r="C58" s="260" t="str">
        <f>Résultats!C59</f>
        <v>A</v>
      </c>
      <c r="D58" s="260" t="str">
        <f>Résultats!E59</f>
        <v>x</v>
      </c>
      <c r="E58" s="341" t="str">
        <f>Résultats!F59</f>
        <v xml:space="preserve">Chaque page web a-t-elle un titre de page ?</v>
      </c>
      <c r="F58" s="345" t="s">
        <v>7</v>
      </c>
      <c r="G58" s="345"/>
      <c r="H58" s="97"/>
      <c r="I58" s="97"/>
      <c r="J58" s="97"/>
      <c r="K58" s="97"/>
      <c r="L58" s="97"/>
      <c r="M58" s="308"/>
      <c r="N58" s="308"/>
      <c r="O58" s="308"/>
      <c r="P58" s="308"/>
      <c r="Q58" s="308"/>
      <c r="R58" s="308"/>
      <c r="S58" s="308"/>
      <c r="T58" s="308"/>
      <c r="U58" s="308"/>
    </row>
    <row r="59" ht="62.25" hidden="1" customHeight="1">
      <c r="A59" s="36"/>
      <c r="B59" s="259" t="str">
        <f>Résultats!B60</f>
        <v>8.6</v>
      </c>
      <c r="C59" s="260" t="str">
        <f>Résultats!C60</f>
        <v>A</v>
      </c>
      <c r="D59" s="260" t="str">
        <f>Résultats!E60</f>
        <v/>
      </c>
      <c r="E59" s="341" t="str">
        <f>Résultats!F60</f>
        <v xml:space="preserve">Pour chaque page web ayant un titre de page, ce titre est-il pertinent ?</v>
      </c>
      <c r="F59" s="345" t="s">
        <v>7</v>
      </c>
      <c r="G59" s="345"/>
      <c r="H59" s="97"/>
      <c r="I59" s="97"/>
      <c r="J59" s="97"/>
      <c r="K59" s="97"/>
      <c r="L59" s="97"/>
      <c r="M59" s="308"/>
      <c r="N59" s="308"/>
      <c r="O59" s="308"/>
      <c r="P59" s="308"/>
      <c r="Q59" s="308"/>
      <c r="R59" s="308"/>
      <c r="S59" s="308"/>
      <c r="T59" s="308"/>
      <c r="U59" s="308"/>
    </row>
    <row r="60" ht="62.25" hidden="1" customHeight="1">
      <c r="A60" s="36"/>
      <c r="B60" s="259" t="str">
        <f>Résultats!B61</f>
        <v>8.7</v>
      </c>
      <c r="C60" s="260" t="str">
        <f>Résultats!C61</f>
        <v>AA</v>
      </c>
      <c r="D60" s="260" t="str">
        <f>Résultats!E61</f>
        <v/>
      </c>
      <c r="E60" s="341" t="str">
        <f>Résultats!F61</f>
        <v xml:space="preserve">Dans chaque page web, chaque changement de langue est-il indiqué dans le code source (hors cas particuliers) ?</v>
      </c>
      <c r="F60" s="345" t="s">
        <v>10</v>
      </c>
      <c r="G60" s="345"/>
      <c r="H60" s="97"/>
      <c r="I60" s="97"/>
      <c r="J60" s="97"/>
      <c r="K60" s="97"/>
      <c r="L60" s="97"/>
      <c r="M60" s="308"/>
      <c r="N60" s="308"/>
      <c r="O60" s="308"/>
      <c r="P60" s="308"/>
      <c r="Q60" s="308"/>
      <c r="R60" s="308"/>
      <c r="S60" s="308"/>
      <c r="T60" s="308"/>
      <c r="U60" s="308"/>
    </row>
    <row r="61" ht="62.25" hidden="1" customHeight="1">
      <c r="A61" s="36"/>
      <c r="B61" s="259" t="str">
        <f>Résultats!B62</f>
        <v>8.8</v>
      </c>
      <c r="C61" s="260" t="str">
        <f>Résultats!C62</f>
        <v>AA</v>
      </c>
      <c r="D61" s="260" t="str">
        <f>Résultats!E62</f>
        <v/>
      </c>
      <c r="E61" s="341" t="str">
        <f>Résultats!F62</f>
        <v xml:space="preserve">Dans chaque page web, le code de langue de chaque changement de langue est-il valide et pertinent ?</v>
      </c>
      <c r="F61" s="345" t="s">
        <v>10</v>
      </c>
      <c r="G61" s="345"/>
      <c r="H61" s="97"/>
      <c r="I61" s="97"/>
      <c r="J61" s="97"/>
      <c r="K61" s="97"/>
      <c r="L61" s="97"/>
      <c r="M61" s="308"/>
      <c r="N61" s="308"/>
      <c r="O61" s="308"/>
      <c r="P61" s="308"/>
      <c r="Q61" s="308"/>
      <c r="R61" s="308"/>
      <c r="S61" s="308"/>
      <c r="T61" s="308"/>
      <c r="U61" s="308"/>
    </row>
    <row r="62" ht="62.25" hidden="1" customHeight="1">
      <c r="A62" s="36"/>
      <c r="B62" s="259" t="str">
        <f>Résultats!B63</f>
        <v>8.9</v>
      </c>
      <c r="C62" s="260" t="str">
        <f>Résultats!C63</f>
        <v>A</v>
      </c>
      <c r="D62" s="260" t="str">
        <f>Résultats!E63</f>
        <v/>
      </c>
      <c r="E62" s="341" t="str">
        <f>Résultats!F63</f>
        <v xml:space="preserve">Dans chaque page web, les balises ne doivent pas être utilisées uniquement à des fins de présentation. Cette règle est-elle respectée ?</v>
      </c>
      <c r="F62" s="345" t="s">
        <v>10</v>
      </c>
      <c r="G62" s="345"/>
      <c r="H62" s="97"/>
      <c r="I62" s="97"/>
      <c r="J62" s="97"/>
      <c r="K62" s="97"/>
      <c r="L62" s="97"/>
      <c r="M62" s="308"/>
      <c r="N62" s="308"/>
      <c r="O62" s="308"/>
      <c r="P62" s="308"/>
      <c r="Q62" s="308"/>
      <c r="R62" s="308"/>
      <c r="S62" s="308"/>
      <c r="T62" s="308"/>
      <c r="U62" s="308"/>
    </row>
    <row r="63" ht="62.25" hidden="1" customHeight="1">
      <c r="A63" s="46"/>
      <c r="B63" s="358" t="str">
        <f>Résultats!B64</f>
        <v>8.10</v>
      </c>
      <c r="C63" s="260" t="str">
        <f>Résultats!C64</f>
        <v>A</v>
      </c>
      <c r="D63" s="260" t="str">
        <f>Résultats!E64</f>
        <v/>
      </c>
      <c r="E63" s="341" t="str">
        <f>Résultats!F64</f>
        <v xml:space="preserve">Dans chaque page web, les changements du sens de lecture sont-ils signalés ?</v>
      </c>
      <c r="F63" s="345" t="s">
        <v>10</v>
      </c>
      <c r="G63" s="345"/>
      <c r="H63" s="97"/>
      <c r="I63" s="97"/>
      <c r="J63" s="97"/>
      <c r="K63" s="97"/>
      <c r="L63" s="97"/>
      <c r="M63" s="308"/>
      <c r="N63" s="308"/>
      <c r="O63" s="308"/>
      <c r="P63" s="308"/>
      <c r="Q63" s="308"/>
      <c r="R63" s="308"/>
      <c r="S63" s="308"/>
      <c r="T63" s="308"/>
      <c r="U63" s="308"/>
    </row>
    <row r="64" ht="62.25" hidden="1" customHeight="1">
      <c r="A64" s="355" t="s">
        <v>454</v>
      </c>
      <c r="B64" s="358" t="str">
        <f>Résultats!B65</f>
        <v>9.1</v>
      </c>
      <c r="C64" s="260" t="str">
        <f>Résultats!C65</f>
        <v>A</v>
      </c>
      <c r="D64" s="260" t="str">
        <f>Résultats!E65</f>
        <v>x</v>
      </c>
      <c r="E64" s="341" t="str">
        <f>Résultats!F65</f>
        <v xml:space="preserve">Dans chaque page web, l’information est-elle structurée par l’utilisation appropriée de titres ?</v>
      </c>
      <c r="F64" s="345" t="s">
        <v>7</v>
      </c>
      <c r="G64" s="345"/>
      <c r="H64" s="97"/>
      <c r="I64" s="97"/>
      <c r="J64" s="97"/>
      <c r="K64" s="97"/>
      <c r="L64" s="97"/>
      <c r="M64" s="308"/>
      <c r="N64" s="308"/>
      <c r="O64" s="308"/>
      <c r="P64" s="308"/>
      <c r="Q64" s="308"/>
      <c r="R64" s="308"/>
      <c r="S64" s="308"/>
      <c r="T64" s="308"/>
      <c r="U64" s="308"/>
    </row>
    <row r="65" ht="62.25" hidden="1" customHeight="1">
      <c r="A65" s="36"/>
      <c r="B65" s="358" t="str">
        <f>Résultats!B66</f>
        <v>9.2</v>
      </c>
      <c r="C65" s="260" t="str">
        <f>Résultats!C66</f>
        <v>A</v>
      </c>
      <c r="D65" s="260" t="str">
        <f>Résultats!E66</f>
        <v/>
      </c>
      <c r="E65" s="341" t="str">
        <f>Résultats!F66</f>
        <v xml:space="preserve">Dans chaque page web, la structure du document est-elle cohérente (hors cas particuliers) ?</v>
      </c>
      <c r="F65" s="345" t="s">
        <v>7</v>
      </c>
      <c r="G65" s="345"/>
      <c r="H65" s="97"/>
      <c r="I65" s="97"/>
      <c r="J65" s="97"/>
      <c r="K65" s="97"/>
      <c r="L65" s="97"/>
      <c r="M65" s="308"/>
      <c r="N65" s="308"/>
      <c r="O65" s="308"/>
      <c r="P65" s="308"/>
      <c r="Q65" s="308"/>
      <c r="R65" s="308"/>
      <c r="S65" s="308"/>
      <c r="T65" s="308"/>
      <c r="U65" s="308"/>
    </row>
    <row r="66" ht="62.25" customHeight="1">
      <c r="A66" s="36"/>
      <c r="B66" s="358" t="str">
        <f>Résultats!B67</f>
        <v>9.3</v>
      </c>
      <c r="C66" s="260" t="str">
        <f>Résultats!C67</f>
        <v>A</v>
      </c>
      <c r="D66" s="260" t="str">
        <f>Résultats!E67</f>
        <v/>
      </c>
      <c r="E66" s="341" t="str">
        <f>Résultats!F67</f>
        <v xml:space="preserve">Dans chaque page web, chaque liste est-elle correctement structurée ?</v>
      </c>
      <c r="F66" s="345" t="s">
        <v>9</v>
      </c>
      <c r="G66" s="345"/>
      <c r="H66" s="97" t="s">
        <v>471</v>
      </c>
      <c r="I66" s="97" t="s">
        <v>476</v>
      </c>
      <c r="J66" s="97" t="s">
        <v>582</v>
      </c>
      <c r="K66" s="351" t="s">
        <v>583</v>
      </c>
      <c r="L66" s="97"/>
      <c r="M66" s="308"/>
      <c r="N66" s="308"/>
      <c r="O66" s="308"/>
      <c r="P66" s="308"/>
      <c r="Q66" s="308"/>
      <c r="R66" s="308"/>
      <c r="S66" s="308"/>
      <c r="T66" s="308"/>
      <c r="U66" s="308"/>
    </row>
    <row r="67" ht="62.25" hidden="1" customHeight="1">
      <c r="A67" s="46"/>
      <c r="B67" s="358" t="str">
        <f>Résultats!B68</f>
        <v>9.4</v>
      </c>
      <c r="C67" s="260" t="str">
        <f>Résultats!C68</f>
        <v>A</v>
      </c>
      <c r="D67" s="260" t="str">
        <f>Résultats!E68</f>
        <v/>
      </c>
      <c r="E67" s="341" t="str">
        <f>Résultats!F68</f>
        <v xml:space="preserve">Dans chaque page web, chaque citation est-elle correctement indiquée ?</v>
      </c>
      <c r="F67" s="345" t="s">
        <v>10</v>
      </c>
      <c r="G67" s="345"/>
      <c r="H67" s="97"/>
      <c r="I67" s="97"/>
      <c r="J67" s="97"/>
      <c r="K67" s="97"/>
      <c r="L67" s="97"/>
      <c r="M67" s="308"/>
      <c r="N67" s="308"/>
      <c r="O67" s="308"/>
      <c r="P67" s="308"/>
      <c r="Q67" s="308"/>
      <c r="R67" s="308"/>
      <c r="S67" s="308"/>
      <c r="T67" s="308"/>
      <c r="U67" s="308"/>
    </row>
    <row r="68" ht="62.25" hidden="1" customHeight="1">
      <c r="A68" s="355" t="s">
        <v>455</v>
      </c>
      <c r="B68" s="358" t="str">
        <f>Résultats!B69</f>
        <v>10.1</v>
      </c>
      <c r="C68" s="260" t="str">
        <f>Résultats!C69</f>
        <v>A</v>
      </c>
      <c r="D68" s="260" t="str">
        <f>Résultats!E69</f>
        <v/>
      </c>
      <c r="E68" s="341" t="str">
        <f>Résultats!F69</f>
        <v xml:space="preserve">Dans le site web, des feuilles de styles sont-elles utilisées pour contrôler la présentation de l’information ?</v>
      </c>
      <c r="F68" s="345" t="s">
        <v>7</v>
      </c>
      <c r="G68" s="345"/>
      <c r="H68" s="97"/>
      <c r="I68" s="97"/>
      <c r="J68" s="97"/>
      <c r="K68" s="97"/>
      <c r="L68" s="97"/>
      <c r="M68" s="308"/>
      <c r="N68" s="308"/>
      <c r="O68" s="308"/>
      <c r="P68" s="308"/>
      <c r="Q68" s="308"/>
      <c r="R68" s="308"/>
      <c r="S68" s="308"/>
      <c r="T68" s="308"/>
      <c r="U68" s="308"/>
    </row>
    <row r="69" ht="62.25" hidden="1" customHeight="1">
      <c r="A69" s="36"/>
      <c r="B69" s="358" t="str">
        <f>Résultats!B70</f>
        <v>10.2</v>
      </c>
      <c r="C69" s="260" t="str">
        <f>Résultats!C70</f>
        <v>A</v>
      </c>
      <c r="D69" s="260" t="str">
        <f>Résultats!E70</f>
        <v/>
      </c>
      <c r="E69" s="341" t="str">
        <f>Résultats!F70</f>
        <v xml:space="preserve">Dans chaque page web, le contenu visible porteur d’information reste-t-il présent lorsque les feuilles de styles sont désactivées ?</v>
      </c>
      <c r="F69" s="345" t="s">
        <v>7</v>
      </c>
      <c r="G69" s="345"/>
      <c r="H69" s="97"/>
      <c r="I69" s="97"/>
      <c r="J69" s="97"/>
      <c r="K69" s="97"/>
      <c r="L69" s="97"/>
      <c r="M69" s="308"/>
      <c r="N69" s="308"/>
      <c r="O69" s="308"/>
      <c r="P69" s="308"/>
      <c r="Q69" s="308"/>
      <c r="R69" s="308"/>
      <c r="S69" s="308"/>
      <c r="T69" s="308"/>
      <c r="U69" s="308"/>
    </row>
    <row r="70" ht="62.25" hidden="1" customHeight="1">
      <c r="A70" s="36"/>
      <c r="B70" s="358" t="str">
        <f>Résultats!B71</f>
        <v>10.3</v>
      </c>
      <c r="C70" s="260" t="str">
        <f>Résultats!C71</f>
        <v>A</v>
      </c>
      <c r="D70" s="260" t="str">
        <f>Résultats!E71</f>
        <v>x</v>
      </c>
      <c r="E70" s="341" t="str">
        <f>Résultats!F71</f>
        <v xml:space="preserve">Dans chaque page web, l’information reste-t-elle compréhensible lorsque les feuilles de styles sont désactivées ?</v>
      </c>
      <c r="F70" s="345" t="s">
        <v>7</v>
      </c>
      <c r="G70" s="345"/>
      <c r="H70" s="97"/>
      <c r="I70" s="97"/>
      <c r="J70" s="97"/>
      <c r="K70" s="97"/>
      <c r="L70" s="97"/>
      <c r="M70" s="308"/>
      <c r="N70" s="308"/>
      <c r="O70" s="308"/>
      <c r="P70" s="308"/>
      <c r="Q70" s="308"/>
      <c r="R70" s="308"/>
      <c r="S70" s="308"/>
      <c r="T70" s="308"/>
      <c r="U70" s="308"/>
    </row>
    <row r="71" ht="62.25" hidden="1" customHeight="1">
      <c r="A71" s="36"/>
      <c r="B71" s="358" t="str">
        <f>Résultats!B72</f>
        <v>10.4</v>
      </c>
      <c r="C71" s="260" t="str">
        <f>Résultats!C72</f>
        <v>AA</v>
      </c>
      <c r="D71" s="260" t="str">
        <f>Résultats!E72</f>
        <v/>
      </c>
      <c r="E71" s="341" t="str">
        <f>Résultats!F72</f>
        <v xml:space="preserve">Dans chaque page web, le texte reste-t-il lisible lorsque la taille des caractères est augmentée jusqu’à 200%, au moins (hors cas particuliers) ?</v>
      </c>
      <c r="F71" s="345" t="s">
        <v>7</v>
      </c>
      <c r="G71" s="345"/>
      <c r="H71" s="97"/>
      <c r="I71" s="97"/>
      <c r="J71" s="97"/>
      <c r="K71" s="97"/>
      <c r="L71" s="97"/>
      <c r="M71" s="308"/>
      <c r="N71" s="308"/>
      <c r="O71" s="308"/>
      <c r="P71" s="308"/>
      <c r="Q71" s="308"/>
      <c r="R71" s="308"/>
      <c r="S71" s="308"/>
      <c r="T71" s="308"/>
      <c r="U71" s="308"/>
    </row>
    <row r="72" ht="62.25" hidden="1" customHeight="1">
      <c r="A72" s="36"/>
      <c r="B72" s="358" t="str">
        <f>Résultats!B73</f>
        <v>10.5</v>
      </c>
      <c r="C72" s="260" t="str">
        <f>Résultats!C73</f>
        <v>AA</v>
      </c>
      <c r="D72" s="260" t="str">
        <f>Résultats!E73</f>
        <v/>
      </c>
      <c r="E72" s="341" t="str">
        <f>Résultats!F73</f>
        <v xml:space="preserve">Dans chaque page web, les déclarations CSS de couleurs de fond d’élément et de police sont-elles correctement utilisées ?</v>
      </c>
      <c r="F72" s="345" t="s">
        <v>7</v>
      </c>
      <c r="G72" s="345"/>
      <c r="H72" s="97"/>
      <c r="I72" s="97"/>
      <c r="J72" s="97"/>
      <c r="K72" s="97"/>
      <c r="L72" s="97"/>
      <c r="M72" s="308"/>
      <c r="N72" s="308"/>
      <c r="O72" s="308"/>
      <c r="P72" s="308"/>
      <c r="Q72" s="308"/>
      <c r="R72" s="308"/>
      <c r="S72" s="308"/>
      <c r="T72" s="308"/>
      <c r="U72" s="308"/>
    </row>
    <row r="73" ht="62.25" hidden="1" customHeight="1">
      <c r="A73" s="36"/>
      <c r="B73" s="358" t="str">
        <f>Résultats!B74</f>
        <v>10.6</v>
      </c>
      <c r="C73" s="260" t="str">
        <f>Résultats!C74</f>
        <v>A</v>
      </c>
      <c r="D73" s="260" t="str">
        <f>Résultats!E74</f>
        <v>x</v>
      </c>
      <c r="E73" s="341" t="str">
        <f>Résultats!F74</f>
        <v xml:space="preserve">Dans chaque page web, chaque lien dont la nature n’est pas évidente est-il visible par rapport au texte environnant ?</v>
      </c>
      <c r="F73" s="345" t="s">
        <v>10</v>
      </c>
      <c r="G73" s="345"/>
      <c r="H73" s="97"/>
      <c r="I73" s="97"/>
      <c r="J73" s="97"/>
      <c r="K73" s="97"/>
      <c r="L73" s="97"/>
      <c r="M73" s="308"/>
      <c r="N73" s="308"/>
      <c r="O73" s="308"/>
      <c r="P73" s="308"/>
      <c r="Q73" s="308"/>
      <c r="R73" s="308"/>
      <c r="S73" s="308"/>
      <c r="T73" s="308"/>
      <c r="U73" s="308"/>
    </row>
    <row r="74" ht="72.75" customHeight="1">
      <c r="A74" s="36"/>
      <c r="B74" s="358" t="str">
        <f>Résultats!B75</f>
        <v>10.7</v>
      </c>
      <c r="C74" s="260" t="str">
        <f>Résultats!C75</f>
        <v>A</v>
      </c>
      <c r="D74" s="260" t="str">
        <f>Résultats!E75</f>
        <v>x</v>
      </c>
      <c r="E74" s="341" t="str">
        <f>Résultats!F75</f>
        <v xml:space="preserve">Dans chaque page web, pour chaque élément recevant le focus, la prise de focus est-elle visible ?</v>
      </c>
      <c r="F74" s="345" t="s">
        <v>7</v>
      </c>
      <c r="G74" s="345"/>
      <c r="H74" s="97" t="s">
        <v>471</v>
      </c>
      <c r="I74" s="97" t="s">
        <v>476</v>
      </c>
      <c r="J74" s="97" t="s">
        <v>584</v>
      </c>
      <c r="K74" s="349" t="s">
        <v>585</v>
      </c>
      <c r="L74" s="350" t="s">
        <v>492</v>
      </c>
      <c r="M74" s="308"/>
      <c r="N74" s="308"/>
      <c r="O74" s="308"/>
      <c r="P74" s="308"/>
      <c r="Q74" s="308"/>
      <c r="R74" s="308"/>
      <c r="S74" s="308"/>
      <c r="T74" s="308"/>
      <c r="U74" s="308"/>
    </row>
    <row r="75" ht="62.25" hidden="1" customHeight="1">
      <c r="A75" s="36"/>
      <c r="B75" s="358" t="str">
        <f>Résultats!B76</f>
        <v>10.8</v>
      </c>
      <c r="C75" s="260" t="str">
        <f>Résultats!C76</f>
        <v>A</v>
      </c>
      <c r="D75" s="260" t="str">
        <f>Résultats!E76</f>
        <v/>
      </c>
      <c r="E75" s="341" t="str">
        <f>Résultats!F76</f>
        <v xml:space="preserve">Pour chaque page web, les contenus cachés ont-ils vocation à être ignorés par les technologies d’assistance ?</v>
      </c>
      <c r="F75" s="345" t="s">
        <v>7</v>
      </c>
      <c r="G75" s="345"/>
      <c r="H75" s="97"/>
      <c r="I75" s="97"/>
      <c r="J75" s="97"/>
      <c r="K75" s="97"/>
      <c r="L75" s="97"/>
      <c r="M75" s="308"/>
      <c r="N75" s="308"/>
      <c r="O75" s="308"/>
      <c r="P75" s="308"/>
      <c r="Q75" s="308"/>
      <c r="R75" s="308"/>
      <c r="S75" s="308"/>
      <c r="T75" s="308"/>
      <c r="U75" s="308"/>
    </row>
    <row r="76" ht="62.25" hidden="1" customHeight="1">
      <c r="A76" s="36"/>
      <c r="B76" s="358" t="str">
        <f>Résultats!B77</f>
        <v>10.9</v>
      </c>
      <c r="C76" s="260" t="str">
        <f>Résultats!C77</f>
        <v>A</v>
      </c>
      <c r="D76" s="260" t="str">
        <f>Résultats!E77</f>
        <v/>
      </c>
      <c r="E76" s="341" t="str">
        <f>Résultats!F77</f>
        <v xml:space="preserve">Dans chaque page web, l’information ne doit pas être donnée uniquement par la forme, taille ou position. Cette règle est-elle respectée ?</v>
      </c>
      <c r="F76" s="345" t="s">
        <v>7</v>
      </c>
      <c r="G76" s="345"/>
      <c r="H76" s="97"/>
      <c r="I76" s="97"/>
      <c r="J76" s="97"/>
      <c r="K76" s="97"/>
      <c r="L76" s="97"/>
      <c r="M76" s="308"/>
      <c r="N76" s="308"/>
      <c r="O76" s="308"/>
      <c r="P76" s="308"/>
      <c r="Q76" s="308"/>
      <c r="R76" s="308"/>
      <c r="S76" s="308"/>
      <c r="T76" s="308"/>
      <c r="U76" s="308"/>
    </row>
    <row r="77" ht="62.25" hidden="1" customHeight="1">
      <c r="A77" s="36"/>
      <c r="B77" s="358" t="str">
        <f>Résultats!B78</f>
        <v>10.10</v>
      </c>
      <c r="C77" s="260" t="str">
        <f>Résultats!C78</f>
        <v>A</v>
      </c>
      <c r="D77" s="260" t="str">
        <f>Résultats!E78</f>
        <v/>
      </c>
      <c r="E77" s="341" t="str">
        <f>Résultats!F78</f>
        <v xml:space="preserve">Dans chaque page web, l’information ne doit pas être donnée par la forme, taille ou position uniquement. Cette règle est-elle implémentée de façon pertinente ?</v>
      </c>
      <c r="F77" s="345" t="s">
        <v>7</v>
      </c>
      <c r="G77" s="345"/>
      <c r="H77" s="97"/>
      <c r="I77" s="97"/>
      <c r="J77" s="97"/>
      <c r="K77" s="97"/>
      <c r="L77" s="97"/>
      <c r="M77" s="308"/>
      <c r="N77" s="308"/>
      <c r="O77" s="308"/>
      <c r="P77" s="308"/>
      <c r="Q77" s="308"/>
      <c r="R77" s="308"/>
      <c r="S77" s="308"/>
      <c r="T77" s="308"/>
      <c r="U77" s="308"/>
    </row>
    <row r="78" ht="62.25" hidden="1" customHeight="1">
      <c r="A78" s="36"/>
      <c r="B78" s="358" t="str">
        <f>Résultats!B79</f>
        <v>10.11</v>
      </c>
      <c r="C78" s="260" t="str">
        <f>Résultats!C79</f>
        <v>AA</v>
      </c>
      <c r="D78" s="260" t="str">
        <f>Résultats!E79</f>
        <v/>
      </c>
      <c r="E78" s="341" t="str">
        <f>Résultats!F79</f>
        <v xml:space="preserve">Pour chaque page web, les contenus peuvent-ils être présentés sans perte d’information ou de fonctionnalité et sans avoir recours soit à un défilement vertical pour une fenêtre ayant une hauteur de 256 px, soit à un défilement horizontal pour une fenêtre ayant une largeur de 320 px (hors cas particuliers) ?</v>
      </c>
      <c r="F78" s="345" t="s">
        <v>7</v>
      </c>
      <c r="G78" s="345"/>
      <c r="H78" s="97"/>
      <c r="I78" s="97"/>
      <c r="J78" s="97"/>
      <c r="K78" s="97"/>
      <c r="L78" s="97"/>
      <c r="M78" s="308"/>
      <c r="N78" s="308"/>
      <c r="O78" s="308"/>
      <c r="P78" s="308"/>
      <c r="Q78" s="308"/>
      <c r="R78" s="308"/>
      <c r="S78" s="308"/>
      <c r="T78" s="308"/>
      <c r="U78" s="308"/>
    </row>
    <row r="79" ht="62.25" hidden="1" customHeight="1">
      <c r="A79" s="36"/>
      <c r="B79" s="358" t="str">
        <f>Résultats!B80</f>
        <v>10.12</v>
      </c>
      <c r="C79" s="260" t="str">
        <f>Résultats!C80</f>
        <v>AA</v>
      </c>
      <c r="D79" s="260" t="str">
        <f>Résultats!E80</f>
        <v/>
      </c>
      <c r="E79" s="341" t="str">
        <f>Résultats!F80</f>
        <v xml:space="preserve">Dans chaque page web, les propriétés d’espacement du texte peuvent-elles être redéfinies par l’utilisateur sans perte de contenu ou de fonctionnalité (hors cas particuliers) ?</v>
      </c>
      <c r="F79" s="345" t="s">
        <v>7</v>
      </c>
      <c r="G79" s="345"/>
      <c r="H79" s="97"/>
      <c r="I79" s="97"/>
      <c r="J79" s="97"/>
      <c r="K79" s="97"/>
      <c r="L79" s="97"/>
      <c r="M79" s="308"/>
      <c r="N79" s="308"/>
      <c r="O79" s="308"/>
      <c r="P79" s="308"/>
      <c r="Q79" s="308"/>
      <c r="R79" s="308"/>
      <c r="S79" s="308"/>
      <c r="T79" s="308"/>
      <c r="U79" s="308"/>
    </row>
    <row r="80" ht="62.25" hidden="1" customHeight="1">
      <c r="A80" s="36"/>
      <c r="B80" s="358" t="str">
        <f>Résultats!B81</f>
        <v>10.13</v>
      </c>
      <c r="C80" s="260" t="str">
        <f>Résultats!C81</f>
        <v>AA</v>
      </c>
      <c r="D80" s="260" t="str">
        <f>Résultats!E81</f>
        <v/>
      </c>
      <c r="E80" s="341" t="str">
        <f>Résultats!F81</f>
        <v xml:space="preserve">Dans chaque page web, les contenus additionnels apparaissant à la prise de focus ou au survol d’un composant d’interface sont-ils contrôlables par l’utilisateur (hors cas particuliers) ?</v>
      </c>
      <c r="F80" s="345" t="s">
        <v>7</v>
      </c>
      <c r="G80" s="345"/>
      <c r="H80" s="97"/>
      <c r="I80" s="97"/>
      <c r="J80" s="97"/>
      <c r="K80" s="97"/>
      <c r="L80" s="97"/>
      <c r="M80" s="308"/>
      <c r="N80" s="308"/>
      <c r="O80" s="308"/>
      <c r="P80" s="308"/>
      <c r="Q80" s="308"/>
      <c r="R80" s="308"/>
      <c r="S80" s="308"/>
      <c r="T80" s="308"/>
      <c r="U80" s="308"/>
    </row>
    <row r="81" ht="62.25" hidden="1" customHeight="1">
      <c r="A81" s="46"/>
      <c r="B81" s="358" t="str">
        <f>Résultats!B82</f>
        <v>10.14</v>
      </c>
      <c r="C81" s="260" t="str">
        <f>Résultats!C82</f>
        <v>A</v>
      </c>
      <c r="D81" s="260" t="str">
        <f>Résultats!E82</f>
        <v/>
      </c>
      <c r="E81" s="341" t="str">
        <f>Résultats!F82</f>
        <v xml:space="preserve">Dans chaque page web, les contenus additionnels apparaissant via les styles CSS uniquement peuvent-ils être rendus visibles au clavier et par tout dispositif de pointage ?</v>
      </c>
      <c r="F81" s="345" t="s">
        <v>7</v>
      </c>
      <c r="G81" s="345"/>
      <c r="H81" s="97"/>
      <c r="I81" s="97"/>
      <c r="J81" s="97"/>
      <c r="K81" s="97"/>
      <c r="L81" s="97"/>
      <c r="M81" s="308"/>
      <c r="N81" s="308"/>
      <c r="O81" s="308"/>
      <c r="P81" s="308"/>
      <c r="Q81" s="308"/>
      <c r="R81" s="308"/>
      <c r="S81" s="308"/>
      <c r="T81" s="308"/>
      <c r="U81" s="308"/>
    </row>
    <row r="82" ht="62.25" hidden="1" customHeight="1">
      <c r="A82" s="355" t="s">
        <v>456</v>
      </c>
      <c r="B82" s="358" t="str">
        <f>Résultats!B83</f>
        <v>11.1</v>
      </c>
      <c r="C82" s="260" t="str">
        <f>Résultats!C83</f>
        <v>A</v>
      </c>
      <c r="D82" s="260" t="str">
        <f>Résultats!E83</f>
        <v>x</v>
      </c>
      <c r="E82" s="341" t="str">
        <f>Résultats!F83</f>
        <v xml:space="preserve">Chaque champ de formulaire a-t-il une étiquette ?</v>
      </c>
      <c r="F82" s="345" t="s">
        <v>10</v>
      </c>
      <c r="G82" s="345"/>
      <c r="H82" s="97"/>
      <c r="I82" s="97"/>
      <c r="J82" s="97"/>
      <c r="K82" s="97"/>
      <c r="L82" s="97"/>
      <c r="M82" s="308"/>
      <c r="N82" s="308"/>
      <c r="O82" s="308"/>
      <c r="P82" s="308"/>
      <c r="Q82" s="308"/>
      <c r="R82" s="308"/>
      <c r="S82" s="308"/>
      <c r="T82" s="308"/>
      <c r="U82" s="308"/>
    </row>
    <row r="83" ht="62.25" hidden="1" customHeight="1">
      <c r="A83" s="36"/>
      <c r="B83" s="358" t="str">
        <f>Résultats!B84</f>
        <v>11.2</v>
      </c>
      <c r="C83" s="260" t="str">
        <f>Résultats!C84</f>
        <v>A</v>
      </c>
      <c r="D83" s="260" t="str">
        <f>Résultats!E84</f>
        <v>x</v>
      </c>
      <c r="E83" s="341" t="str">
        <f>Résultats!F84</f>
        <v xml:space="preserve">Chaque étiquette associée à un champ de formulaire est-elle pertinente (hors cas particuliers) ?</v>
      </c>
      <c r="F83" s="345" t="s">
        <v>10</v>
      </c>
      <c r="G83" s="345"/>
      <c r="H83" s="97"/>
      <c r="I83" s="97"/>
      <c r="J83" s="97"/>
      <c r="K83" s="97"/>
      <c r="L83" s="97"/>
      <c r="M83" s="308"/>
      <c r="N83" s="308"/>
      <c r="O83" s="308"/>
      <c r="P83" s="308"/>
      <c r="Q83" s="308"/>
      <c r="R83" s="308"/>
      <c r="S83" s="308"/>
      <c r="T83" s="308"/>
      <c r="U83" s="308"/>
    </row>
    <row r="84" ht="62.25" hidden="1" customHeight="1">
      <c r="A84" s="36"/>
      <c r="B84" s="259" t="str">
        <f>Résultats!B85</f>
        <v>11.3</v>
      </c>
      <c r="C84" s="260" t="str">
        <f>Résultats!C85</f>
        <v>AA</v>
      </c>
      <c r="D84" s="260" t="str">
        <f>Résultats!E85</f>
        <v/>
      </c>
      <c r="E84" s="341" t="str">
        <f>Résultats!F85</f>
        <v xml:space="preserve">Dans chaque formulaire, chaque étiquette associée à un champ de formulaire ayant la même fonction et répétée plusieurs fois dans une même page ou dans un ensemble de pages est-elle cohérente ?</v>
      </c>
      <c r="F84" s="345" t="s">
        <v>10</v>
      </c>
      <c r="G84" s="345"/>
      <c r="H84" s="97"/>
      <c r="I84" s="97"/>
      <c r="J84" s="97"/>
      <c r="K84" s="97"/>
      <c r="L84" s="97"/>
      <c r="M84" s="308"/>
      <c r="N84" s="308"/>
      <c r="O84" s="308"/>
      <c r="P84" s="308"/>
      <c r="Q84" s="308"/>
      <c r="R84" s="308"/>
      <c r="S84" s="308"/>
      <c r="T84" s="308"/>
      <c r="U84" s="308"/>
    </row>
    <row r="85" ht="62.25" hidden="1" customHeight="1">
      <c r="A85" s="36"/>
      <c r="B85" s="259" t="str">
        <f>Résultats!B86</f>
        <v>11.4</v>
      </c>
      <c r="C85" s="260" t="str">
        <f>Résultats!C86</f>
        <v>AA</v>
      </c>
      <c r="D85" s="260" t="str">
        <f>Résultats!E86</f>
        <v/>
      </c>
      <c r="E85" s="341" t="str">
        <f>Résultats!F86</f>
        <v xml:space="preserve">Dans chaque formulaire, chaque étiquette de champ et son champ associé sont-ils accolés (hors cas particuliers) ?</v>
      </c>
      <c r="F85" s="345" t="s">
        <v>10</v>
      </c>
      <c r="G85" s="345"/>
      <c r="H85" s="97"/>
      <c r="I85" s="97"/>
      <c r="J85" s="97"/>
      <c r="K85" s="97"/>
      <c r="L85" s="97"/>
      <c r="M85" s="308"/>
      <c r="N85" s="308"/>
      <c r="O85" s="308"/>
      <c r="P85" s="308"/>
      <c r="Q85" s="308"/>
      <c r="R85" s="308"/>
      <c r="S85" s="308"/>
      <c r="T85" s="308"/>
      <c r="U85" s="308"/>
    </row>
    <row r="86" ht="62.25" hidden="1" customHeight="1">
      <c r="A86" s="36"/>
      <c r="B86" s="259" t="str">
        <f>Résultats!B87</f>
        <v>11.5</v>
      </c>
      <c r="C86" s="260" t="str">
        <f>Résultats!C87</f>
        <v>A</v>
      </c>
      <c r="D86" s="260" t="str">
        <f>Résultats!E87</f>
        <v>x</v>
      </c>
      <c r="E86" s="341" t="str">
        <f>Résultats!F87</f>
        <v xml:space="preserve">Dans chaque formulaire, les champs de même nature sont-ils regroupés, si nécessaire ?</v>
      </c>
      <c r="F86" s="345" t="s">
        <v>10</v>
      </c>
      <c r="G86" s="345"/>
      <c r="H86" s="97"/>
      <c r="I86" s="97"/>
      <c r="J86" s="97"/>
      <c r="K86" s="97"/>
      <c r="L86" s="97"/>
      <c r="M86" s="308"/>
      <c r="N86" s="308"/>
      <c r="O86" s="308"/>
      <c r="P86" s="308"/>
      <c r="Q86" s="308"/>
      <c r="R86" s="308"/>
      <c r="S86" s="308"/>
      <c r="T86" s="308"/>
      <c r="U86" s="308"/>
    </row>
    <row r="87" ht="62.25" hidden="1" customHeight="1">
      <c r="A87" s="36"/>
      <c r="B87" s="259" t="str">
        <f>Résultats!B88</f>
        <v>11.6</v>
      </c>
      <c r="C87" s="260" t="str">
        <f>Résultats!C88</f>
        <v>A</v>
      </c>
      <c r="D87" s="260" t="str">
        <f>Résultats!E88</f>
        <v>x</v>
      </c>
      <c r="E87" s="341" t="str">
        <f>Résultats!F88</f>
        <v xml:space="preserve">Dans chaque formulaire, chaque regroupement de champs de même nature a-t-il une légende ?</v>
      </c>
      <c r="F87" s="345" t="s">
        <v>10</v>
      </c>
      <c r="G87" s="345"/>
      <c r="H87" s="97"/>
      <c r="I87" s="97"/>
      <c r="J87" s="97"/>
      <c r="K87" s="97"/>
      <c r="L87" s="97"/>
      <c r="M87" s="308"/>
      <c r="N87" s="308"/>
      <c r="O87" s="308"/>
      <c r="P87" s="308"/>
      <c r="Q87" s="308"/>
      <c r="R87" s="308"/>
      <c r="S87" s="308"/>
      <c r="T87" s="308"/>
      <c r="U87" s="308"/>
    </row>
    <row r="88" ht="62.25" hidden="1" customHeight="1">
      <c r="A88" s="36"/>
      <c r="B88" s="259" t="str">
        <f>Résultats!B89</f>
        <v>11.7</v>
      </c>
      <c r="C88" s="260" t="str">
        <f>Résultats!C89</f>
        <v>A</v>
      </c>
      <c r="D88" s="260" t="str">
        <f>Résultats!E89</f>
        <v/>
      </c>
      <c r="E88" s="341" t="str">
        <f>Résultats!F89</f>
        <v xml:space="preserve">Dans chaque formulaire, chaque légende associée à un regroupement de champs de même nature est-elle pertinente ?</v>
      </c>
      <c r="F88" s="345" t="s">
        <v>10</v>
      </c>
      <c r="G88" s="345"/>
      <c r="H88" s="97"/>
      <c r="I88" s="97"/>
      <c r="J88" s="97"/>
      <c r="K88" s="97"/>
      <c r="L88" s="97"/>
      <c r="M88" s="308"/>
      <c r="N88" s="308"/>
      <c r="O88" s="308"/>
      <c r="P88" s="308"/>
      <c r="Q88" s="308"/>
      <c r="R88" s="308"/>
      <c r="S88" s="308"/>
      <c r="T88" s="308"/>
      <c r="U88" s="308"/>
    </row>
    <row r="89" ht="62.25" hidden="1" customHeight="1">
      <c r="A89" s="36"/>
      <c r="B89" s="259" t="str">
        <f>Résultats!B90</f>
        <v>11.8</v>
      </c>
      <c r="C89" s="260" t="str">
        <f>Résultats!C90</f>
        <v>A</v>
      </c>
      <c r="D89" s="260" t="str">
        <f>Résultats!E90</f>
        <v/>
      </c>
      <c r="E89" s="341" t="str">
        <f>Résultats!F90</f>
        <v xml:space="preserve">Dans chaque formulaire, les items de même nature d’une liste de choix sont-ils regroupés de manière pertinente ?</v>
      </c>
      <c r="F89" s="345" t="s">
        <v>10</v>
      </c>
      <c r="G89" s="345"/>
      <c r="H89" s="97"/>
      <c r="I89" s="97"/>
      <c r="J89" s="97"/>
      <c r="K89" s="97"/>
      <c r="L89" s="97"/>
      <c r="M89" s="308"/>
      <c r="N89" s="308"/>
      <c r="O89" s="308"/>
      <c r="P89" s="308"/>
      <c r="Q89" s="308"/>
      <c r="R89" s="308"/>
      <c r="S89" s="308"/>
      <c r="T89" s="308"/>
      <c r="U89" s="308"/>
    </row>
    <row r="90" ht="62.25" hidden="1" customHeight="1">
      <c r="A90" s="36"/>
      <c r="B90" s="259" t="str">
        <f>Résultats!B91</f>
        <v>11.9</v>
      </c>
      <c r="C90" s="260" t="str">
        <f>Résultats!C91</f>
        <v>A</v>
      </c>
      <c r="D90" s="260" t="str">
        <f>Résultats!E91</f>
        <v>x</v>
      </c>
      <c r="E90" s="341" t="str">
        <f>Résultats!F91</f>
        <v xml:space="preserve">Dans chaque formulaire, l’intitulé de chaque bouton est-il pertinent (hors cas particuliers) ?</v>
      </c>
      <c r="F90" s="345" t="s">
        <v>10</v>
      </c>
      <c r="G90" s="345"/>
      <c r="H90" s="97"/>
      <c r="I90" s="97"/>
      <c r="J90" s="97"/>
      <c r="K90" s="97"/>
      <c r="L90" s="97"/>
      <c r="M90" s="308"/>
      <c r="N90" s="308"/>
      <c r="O90" s="308"/>
      <c r="P90" s="308"/>
      <c r="Q90" s="308"/>
      <c r="R90" s="308"/>
      <c r="S90" s="308"/>
      <c r="T90" s="308"/>
      <c r="U90" s="308"/>
    </row>
    <row r="91" ht="62.25" hidden="1" customHeight="1">
      <c r="A91" s="36"/>
      <c r="B91" s="259" t="str">
        <f>Résultats!B92</f>
        <v>11.10</v>
      </c>
      <c r="C91" s="260" t="str">
        <f>Résultats!C92</f>
        <v>A</v>
      </c>
      <c r="D91" s="260" t="str">
        <f>Résultats!E92</f>
        <v>x</v>
      </c>
      <c r="E91" s="341" t="str">
        <f>Résultats!F92</f>
        <v xml:space="preserve">Dans chaque formulaire, le contrôle de saisie est-il utilisé de manière pertinente (hors cas particuliers) ?</v>
      </c>
      <c r="F91" s="345" t="s">
        <v>10</v>
      </c>
      <c r="G91" s="345"/>
      <c r="H91" s="97"/>
      <c r="I91" s="97"/>
      <c r="J91" s="97"/>
      <c r="K91" s="97"/>
      <c r="L91" s="97"/>
      <c r="M91" s="308"/>
      <c r="N91" s="308"/>
      <c r="O91" s="308"/>
      <c r="P91" s="308"/>
      <c r="Q91" s="308"/>
      <c r="R91" s="308"/>
      <c r="S91" s="308"/>
      <c r="T91" s="308"/>
      <c r="U91" s="308"/>
    </row>
    <row r="92" ht="62.25" hidden="1" customHeight="1">
      <c r="A92" s="36"/>
      <c r="B92" s="259" t="str">
        <f>Résultats!B93</f>
        <v>11.11</v>
      </c>
      <c r="C92" s="260" t="str">
        <f>Résultats!C93</f>
        <v>AA</v>
      </c>
      <c r="D92" s="260" t="str">
        <f>Résultats!E93</f>
        <v/>
      </c>
      <c r="E92" s="341" t="str">
        <f>Résultats!F93</f>
        <v xml:space="preserve">Dans chaque formulaire, le contrôle de saisie est-il accompagné, si nécessaire, de suggestions facilitant la correction des erreurs de saisie ?</v>
      </c>
      <c r="F92" s="345" t="s">
        <v>10</v>
      </c>
      <c r="G92" s="345"/>
      <c r="H92" s="97"/>
      <c r="I92" s="97"/>
      <c r="J92" s="97"/>
      <c r="K92" s="97"/>
      <c r="L92" s="97"/>
      <c r="M92" s="308"/>
      <c r="N92" s="308"/>
      <c r="O92" s="308"/>
      <c r="P92" s="308"/>
      <c r="Q92" s="308"/>
      <c r="R92" s="308"/>
      <c r="S92" s="308"/>
      <c r="T92" s="308"/>
      <c r="U92" s="308"/>
    </row>
    <row r="93" ht="62.25" hidden="1" customHeight="1">
      <c r="A93" s="36"/>
      <c r="B93" s="259" t="str">
        <f>Résultats!B94</f>
        <v>11.12</v>
      </c>
      <c r="C93" s="260" t="str">
        <f>Résultats!C94</f>
        <v>AA</v>
      </c>
      <c r="D93" s="260" t="str">
        <f>Résultats!E94</f>
        <v/>
      </c>
      <c r="E93" s="341" t="str">
        <f>Résultats!F94</f>
        <v xml:space="preserve">Pour chaque formulaire qui modifie ou supprime des données, ou qui transmet des réponses à un test ou à un examen, ou dont la validation a des conséquences financières ou juridiques, les données saisies peuvent-elles être modifiées, mises à jour ou récupérées par l’utilisateur ?</v>
      </c>
      <c r="F93" s="345" t="s">
        <v>10</v>
      </c>
      <c r="G93" s="345"/>
      <c r="H93" s="97"/>
      <c r="I93" s="97"/>
      <c r="J93" s="97"/>
      <c r="K93" s="97"/>
      <c r="L93" s="97"/>
      <c r="M93" s="308"/>
      <c r="N93" s="308"/>
      <c r="O93" s="308"/>
      <c r="P93" s="308"/>
      <c r="Q93" s="308"/>
      <c r="R93" s="308"/>
      <c r="S93" s="308"/>
      <c r="T93" s="308"/>
      <c r="U93" s="308"/>
    </row>
    <row r="94" ht="62.25" hidden="1" customHeight="1">
      <c r="A94" s="46"/>
      <c r="B94" s="259" t="str">
        <f>Résultats!B95</f>
        <v>11.13</v>
      </c>
      <c r="C94" s="260" t="str">
        <f>Résultats!C95</f>
        <v>AA</v>
      </c>
      <c r="D94" s="260" t="str">
        <f>Résultats!E95</f>
        <v/>
      </c>
      <c r="E94" s="341" t="str">
        <f>Résultats!F95</f>
        <v xml:space="preserve">La finalité d’un champ de saisie peut-elle être déduite pour faciliter le remplissage automatique des champs avec les données de l’utilisateur ?</v>
      </c>
      <c r="F94" s="345" t="s">
        <v>10</v>
      </c>
      <c r="G94" s="345"/>
      <c r="H94" s="97"/>
      <c r="I94" s="97"/>
      <c r="J94" s="97"/>
      <c r="K94" s="97"/>
      <c r="L94" s="97"/>
      <c r="M94" s="308"/>
      <c r="N94" s="308"/>
      <c r="O94" s="308"/>
      <c r="P94" s="308"/>
      <c r="Q94" s="308"/>
      <c r="R94" s="308"/>
      <c r="S94" s="308"/>
      <c r="T94" s="308"/>
      <c r="U94" s="308"/>
    </row>
    <row r="95" ht="62.25" hidden="1" customHeight="1">
      <c r="A95" s="355" t="s">
        <v>457</v>
      </c>
      <c r="B95" s="259" t="str">
        <f>Résultats!B96</f>
        <v>12.1</v>
      </c>
      <c r="C95" s="260" t="str">
        <f>Résultats!C96</f>
        <v>AA</v>
      </c>
      <c r="D95" s="260" t="str">
        <f>Résultats!E96</f>
        <v/>
      </c>
      <c r="E95" s="341" t="str">
        <f>Résultats!F96</f>
        <v xml:space="preserve">Chaque ensemble de pages dispose-t-il de deux systèmes de navigation différents, au moins (hors cas particuliers) ?</v>
      </c>
      <c r="F95" s="345" t="s">
        <v>10</v>
      </c>
      <c r="G95" s="345"/>
      <c r="H95" s="97"/>
      <c r="I95" s="97"/>
      <c r="J95" s="97"/>
      <c r="K95" s="97"/>
      <c r="L95" s="97"/>
      <c r="M95" s="308"/>
      <c r="N95" s="308"/>
      <c r="O95" s="308"/>
      <c r="P95" s="308"/>
      <c r="Q95" s="308"/>
      <c r="R95" s="308"/>
      <c r="S95" s="308"/>
      <c r="T95" s="308"/>
      <c r="U95" s="308"/>
    </row>
    <row r="96" ht="62.25" hidden="1" customHeight="1">
      <c r="A96" s="36"/>
      <c r="B96" s="259" t="str">
        <f>Résultats!B97</f>
        <v>12.2</v>
      </c>
      <c r="C96" s="260" t="str">
        <f>Résultats!C97</f>
        <v>AA</v>
      </c>
      <c r="D96" s="260" t="str">
        <f>Résultats!E97</f>
        <v/>
      </c>
      <c r="E96" s="341" t="str">
        <f>Résultats!F97</f>
        <v xml:space="preserve">Dans chaque ensemble de pages, le menu et les barres de navigation sont-ils toujours à la même place (hors cas particuliers) ?</v>
      </c>
      <c r="F96" s="345" t="s">
        <v>7</v>
      </c>
      <c r="G96" s="345"/>
      <c r="H96" s="97"/>
      <c r="I96" s="97"/>
      <c r="J96" s="97"/>
      <c r="K96" s="97"/>
      <c r="L96" s="97"/>
      <c r="M96" s="308"/>
      <c r="N96" s="308"/>
      <c r="O96" s="308"/>
      <c r="P96" s="308"/>
      <c r="Q96" s="308"/>
      <c r="R96" s="308"/>
      <c r="S96" s="308"/>
      <c r="T96" s="308"/>
      <c r="U96" s="308"/>
    </row>
    <row r="97" ht="62.25" hidden="1" customHeight="1">
      <c r="A97" s="36"/>
      <c r="B97" s="259" t="str">
        <f>Résultats!B98</f>
        <v>12.3</v>
      </c>
      <c r="C97" s="260" t="str">
        <f>Résultats!C98</f>
        <v>AA</v>
      </c>
      <c r="D97" s="260" t="str">
        <f>Résultats!E98</f>
        <v/>
      </c>
      <c r="E97" s="341" t="str">
        <f>Résultats!F98</f>
        <v xml:space="preserve">La page « plan du site » est-elle pertinente ?</v>
      </c>
      <c r="F97" s="345" t="s">
        <v>10</v>
      </c>
      <c r="G97" s="345"/>
      <c r="H97" s="97"/>
      <c r="I97" s="97"/>
      <c r="J97" s="97"/>
      <c r="K97" s="97"/>
      <c r="L97" s="97"/>
      <c r="M97" s="308"/>
      <c r="N97" s="308"/>
      <c r="O97" s="308"/>
      <c r="P97" s="308"/>
      <c r="Q97" s="308"/>
      <c r="R97" s="308"/>
      <c r="S97" s="308"/>
      <c r="T97" s="308"/>
      <c r="U97" s="308"/>
    </row>
    <row r="98" ht="62.25" hidden="1" customHeight="1">
      <c r="A98" s="36"/>
      <c r="B98" s="259" t="str">
        <f>Résultats!B99</f>
        <v>12.4</v>
      </c>
      <c r="C98" s="260" t="str">
        <f>Résultats!C99</f>
        <v>AA</v>
      </c>
      <c r="D98" s="260" t="str">
        <f>Résultats!E99</f>
        <v/>
      </c>
      <c r="E98" s="341" t="str">
        <f>Résultats!F99</f>
        <v xml:space="preserve">Dans chaque ensemble de pages, la page « plan du site » est-elle atteignable de manière identique ?</v>
      </c>
      <c r="F98" s="345" t="s">
        <v>10</v>
      </c>
      <c r="G98" s="345"/>
      <c r="H98" s="97"/>
      <c r="I98" s="97"/>
      <c r="J98" s="97"/>
      <c r="K98" s="97"/>
      <c r="L98" s="97"/>
      <c r="M98" s="308"/>
      <c r="N98" s="308"/>
      <c r="O98" s="308"/>
      <c r="P98" s="308"/>
      <c r="Q98" s="308"/>
      <c r="R98" s="308"/>
      <c r="S98" s="308"/>
      <c r="T98" s="308"/>
      <c r="U98" s="308"/>
    </row>
    <row r="99" ht="62.25" hidden="1" customHeight="1">
      <c r="A99" s="36"/>
      <c r="B99" s="358" t="str">
        <f>'Résultats'!B100</f>
        <v>12.5</v>
      </c>
      <c r="C99" s="260" t="str">
        <f>'Résultats'!C100</f>
        <v>AA</v>
      </c>
      <c r="D99" s="260" t="str">
        <f>'Résultats'!E100</f>
        <v/>
      </c>
      <c r="E99" s="341" t="str">
        <f>'Résultats'!F100</f>
        <v xml:space="preserve">Dans chaque ensemble de pages, le moteur de recherche est-il atteignable de manière identique ?</v>
      </c>
      <c r="F99" s="345" t="s">
        <v>10</v>
      </c>
      <c r="G99" s="345"/>
      <c r="H99" s="97"/>
      <c r="I99" s="97"/>
      <c r="J99" s="97"/>
      <c r="K99" s="97"/>
      <c r="L99" s="97"/>
      <c r="M99" s="308"/>
      <c r="N99" s="308"/>
      <c r="O99" s="308"/>
      <c r="P99" s="308"/>
      <c r="Q99" s="308"/>
      <c r="R99" s="308"/>
      <c r="S99" s="308"/>
      <c r="T99" s="308"/>
      <c r="U99" s="308"/>
    </row>
    <row r="100" ht="62.25" hidden="1" customHeight="1">
      <c r="A100" s="36"/>
      <c r="B100" s="358" t="str">
        <f>Résultats!B101</f>
        <v>12.6</v>
      </c>
      <c r="C100" s="260" t="str">
        <f>Résultats!C101</f>
        <v>A</v>
      </c>
      <c r="D100" s="260" t="str">
        <f>Résultats!E101</f>
        <v/>
      </c>
      <c r="E100" s="341" t="str">
        <f>Résultats!F101</f>
        <v xml:space="preserve">Les zones de regroupement de contenus présentes dans plusieurs pages web (zones d’en-tête, de navigation principale, de contenu principal, de pied de page et de moteur de recherche) peuvent-elles être atteintes ou évitées ?</v>
      </c>
      <c r="F100" s="345" t="s">
        <v>7</v>
      </c>
      <c r="G100" s="345"/>
      <c r="H100" s="97"/>
      <c r="I100" s="97"/>
      <c r="J100" s="97"/>
      <c r="K100" s="97"/>
      <c r="L100" s="97"/>
      <c r="M100" s="308"/>
      <c r="N100" s="308"/>
      <c r="O100" s="308"/>
      <c r="P100" s="308"/>
      <c r="Q100" s="308"/>
      <c r="R100" s="308"/>
      <c r="S100" s="308"/>
      <c r="T100" s="308"/>
      <c r="U100" s="308"/>
    </row>
    <row r="101" ht="62.25" hidden="1" customHeight="1">
      <c r="A101" s="36"/>
      <c r="B101" s="358" t="str">
        <f>Résultats!B102</f>
        <v>12.7</v>
      </c>
      <c r="C101" s="260" t="str">
        <f>Résultats!C102</f>
        <v>A</v>
      </c>
      <c r="D101" s="260" t="str">
        <f>Résultats!E102</f>
        <v/>
      </c>
      <c r="E101" s="341" t="str">
        <f>Résultats!F102</f>
        <v xml:space="preserve">Dans chaque page web, un lien d’évitement ou d’accès rapide à la zone de contenu principal est-il présent (hors cas particuliers) ?</v>
      </c>
      <c r="F101" s="345" t="s">
        <v>7</v>
      </c>
      <c r="G101" s="345"/>
      <c r="H101" s="97"/>
      <c r="I101" s="97"/>
      <c r="J101" s="97"/>
      <c r="K101" s="97"/>
      <c r="L101" s="97"/>
      <c r="M101" s="308"/>
      <c r="N101" s="308"/>
      <c r="O101" s="308"/>
      <c r="P101" s="308"/>
      <c r="Q101" s="308"/>
      <c r="R101" s="308"/>
      <c r="S101" s="308"/>
      <c r="T101" s="308"/>
      <c r="U101" s="308"/>
    </row>
    <row r="102" ht="62.25" hidden="1" customHeight="1">
      <c r="A102" s="36"/>
      <c r="B102" s="358" t="str">
        <f>Résultats!B103</f>
        <v>12.8</v>
      </c>
      <c r="C102" s="260" t="str">
        <f>Résultats!C103</f>
        <v>A</v>
      </c>
      <c r="D102" s="260" t="str">
        <f>Résultats!E103</f>
        <v>x</v>
      </c>
      <c r="E102" s="341" t="str">
        <f>Résultats!F103</f>
        <v xml:space="preserve">Dans chaque page web, l’ordre de tabulation est-il cohérent ?</v>
      </c>
      <c r="F102" s="345" t="s">
        <v>7</v>
      </c>
      <c r="G102" s="345"/>
      <c r="H102" s="97"/>
      <c r="I102" s="97"/>
      <c r="J102" s="97"/>
      <c r="K102" s="97"/>
      <c r="L102" s="97"/>
      <c r="M102" s="308"/>
      <c r="N102" s="308"/>
      <c r="O102" s="308"/>
      <c r="P102" s="308"/>
      <c r="Q102" s="308"/>
      <c r="R102" s="308"/>
      <c r="S102" s="308"/>
      <c r="T102" s="308"/>
      <c r="U102" s="308"/>
    </row>
    <row r="103" ht="62.25" hidden="1" customHeight="1">
      <c r="A103" s="36"/>
      <c r="B103" s="358" t="str">
        <f>Résultats!B104</f>
        <v>12.9</v>
      </c>
      <c r="C103" s="260" t="str">
        <f>Résultats!C104</f>
        <v>A</v>
      </c>
      <c r="D103" s="260" t="str">
        <f>Résultats!E104</f>
        <v>x</v>
      </c>
      <c r="E103" s="341" t="str">
        <f>Résultats!F104</f>
        <v xml:space="preserve">Dans chaque page web, la navigation ne doit pas contenir de piège au clavier. Cette règle est-elle respectée ?</v>
      </c>
      <c r="F103" s="345" t="s">
        <v>7</v>
      </c>
      <c r="G103" s="345"/>
      <c r="H103" s="97"/>
      <c r="I103" s="97"/>
      <c r="J103" s="97"/>
      <c r="K103" s="97"/>
      <c r="L103" s="97"/>
      <c r="M103" s="308"/>
      <c r="N103" s="308"/>
      <c r="O103" s="308"/>
      <c r="P103" s="308"/>
      <c r="Q103" s="308"/>
      <c r="R103" s="308"/>
      <c r="S103" s="308"/>
      <c r="T103" s="308"/>
      <c r="U103" s="308"/>
    </row>
    <row r="104" ht="62.25" hidden="1" customHeight="1">
      <c r="A104" s="36"/>
      <c r="B104" s="358" t="str">
        <f>Résultats!B105</f>
        <v>12.10</v>
      </c>
      <c r="C104" s="260" t="str">
        <f>Résultats!C105</f>
        <v>A</v>
      </c>
      <c r="D104" s="260" t="str">
        <f>Résultats!E105</f>
        <v/>
      </c>
      <c r="E104" s="341" t="str">
        <f>Résultats!F105</f>
        <v xml:space="preserve">Dans chaque page web, les raccourcis clavier n’utilisant qu’une seule touche (lettre minuscule ou majuscule, ponctuation, chiffre ou symbole) sont-ils contrôlables par l’utilisateur ?</v>
      </c>
      <c r="F104" s="345" t="s">
        <v>10</v>
      </c>
      <c r="G104" s="345"/>
      <c r="H104" s="97"/>
      <c r="I104" s="97"/>
      <c r="J104" s="97"/>
      <c r="K104" s="97"/>
      <c r="L104" s="97"/>
      <c r="M104" s="308"/>
      <c r="N104" s="308"/>
      <c r="O104" s="308"/>
      <c r="P104" s="308"/>
      <c r="Q104" s="308"/>
      <c r="R104" s="308"/>
      <c r="S104" s="308"/>
      <c r="T104" s="308"/>
      <c r="U104" s="308"/>
    </row>
    <row r="105" ht="62.25" hidden="1" customHeight="1">
      <c r="A105" s="46"/>
      <c r="B105" s="358" t="str">
        <f>Résultats!B106</f>
        <v>12.11</v>
      </c>
      <c r="C105" s="260" t="str">
        <f>Résultats!C106</f>
        <v>A</v>
      </c>
      <c r="D105" s="260" t="str">
        <f>Résultats!E106</f>
        <v/>
      </c>
      <c r="E105" s="341" t="str">
        <f>Résultats!F106</f>
        <v xml:space="preserve">Dans chaque page web, les contenus additionnels apparaissant au survol, à la prise de focus ou à l’activation d’un composant d’interface sont-ils si nécessaire atteignables au clavier ?</v>
      </c>
      <c r="F105" s="345" t="s">
        <v>7</v>
      </c>
      <c r="G105" s="345"/>
      <c r="H105" s="97"/>
      <c r="I105" s="97"/>
      <c r="J105" s="97"/>
      <c r="K105" s="97"/>
      <c r="L105" s="97"/>
      <c r="M105" s="308"/>
      <c r="N105" s="308"/>
      <c r="O105" s="308"/>
      <c r="P105" s="308"/>
      <c r="Q105" s="308"/>
      <c r="R105" s="308"/>
      <c r="S105" s="308"/>
      <c r="T105" s="308"/>
      <c r="U105" s="308"/>
    </row>
    <row r="106" ht="62.25" hidden="1" customHeight="1">
      <c r="A106" s="355" t="s">
        <v>458</v>
      </c>
      <c r="B106" s="358" t="str">
        <f>Résultats!B107</f>
        <v>13.1</v>
      </c>
      <c r="C106" s="260" t="str">
        <f>Résultats!C107</f>
        <v>A</v>
      </c>
      <c r="D106" s="260" t="str">
        <f>Résultats!E107</f>
        <v/>
      </c>
      <c r="E106" s="341" t="str">
        <f>Résultats!F107</f>
        <v xml:space="preserve">Pour chaque page web, l’utilisateur a-t-il le contrôle de chaque limite de temps modifiant le contenu (hors cas particuliers) ?</v>
      </c>
      <c r="F106" s="345" t="s">
        <v>10</v>
      </c>
      <c r="G106" s="345"/>
      <c r="H106" s="97"/>
      <c r="I106" s="97"/>
      <c r="J106" s="97"/>
      <c r="K106" s="97"/>
      <c r="L106" s="97"/>
      <c r="M106" s="308"/>
      <c r="N106" s="308"/>
      <c r="O106" s="308"/>
      <c r="P106" s="308"/>
      <c r="Q106" s="308"/>
      <c r="R106" s="308"/>
      <c r="S106" s="308"/>
      <c r="T106" s="308"/>
      <c r="U106" s="308"/>
    </row>
    <row r="107" ht="62.25" hidden="1" customHeight="1">
      <c r="A107" s="36"/>
      <c r="B107" s="358" t="str">
        <f>Résultats!B108</f>
        <v>13.2</v>
      </c>
      <c r="C107" s="260" t="str">
        <f>Résultats!C108</f>
        <v>A</v>
      </c>
      <c r="D107" s="260" t="str">
        <f>Résultats!E108</f>
        <v/>
      </c>
      <c r="E107" s="341" t="str">
        <f>Résultats!F108</f>
        <v xml:space="preserve">Dans chaque page web, l’ouverture d’une nouvelle fenêtre ne doit pas être déclenchée sans action de l’utilisateur. Cette règle est-elle respectée ?</v>
      </c>
      <c r="F107" s="345" t="s">
        <v>7</v>
      </c>
      <c r="G107" s="345"/>
      <c r="H107" s="97"/>
      <c r="I107" s="97"/>
      <c r="J107" s="97"/>
      <c r="K107" s="97"/>
      <c r="L107" s="97"/>
      <c r="M107" s="308"/>
      <c r="N107" s="308"/>
      <c r="O107" s="308"/>
      <c r="P107" s="308"/>
      <c r="Q107" s="308"/>
      <c r="R107" s="308"/>
      <c r="S107" s="308"/>
      <c r="T107" s="308"/>
      <c r="U107" s="308"/>
    </row>
    <row r="108" ht="62.25" hidden="1" customHeight="1">
      <c r="A108" s="36"/>
      <c r="B108" s="358" t="str">
        <f>Résultats!B109</f>
        <v>13.3</v>
      </c>
      <c r="C108" s="260" t="str">
        <f>Résultats!C109</f>
        <v>A</v>
      </c>
      <c r="D108" s="260" t="str">
        <f>Résultats!E109</f>
        <v/>
      </c>
      <c r="E108" s="341" t="str">
        <f>Résultats!F109</f>
        <v xml:space="preserve">Dans chaque page web, chaque document bureautique en téléchargement possède-t-il, si nécessaire, une version accessible (hors cas particuliers) ?</v>
      </c>
      <c r="F108" s="345" t="s">
        <v>10</v>
      </c>
      <c r="G108" s="345"/>
      <c r="H108" s="97"/>
      <c r="I108" s="97"/>
      <c r="J108" s="97"/>
      <c r="K108" s="97"/>
      <c r="L108" s="97"/>
      <c r="M108" s="308"/>
      <c r="N108" s="308"/>
      <c r="O108" s="308"/>
      <c r="P108" s="308"/>
      <c r="Q108" s="308"/>
      <c r="R108" s="308"/>
      <c r="S108" s="308"/>
      <c r="T108" s="308"/>
      <c r="U108" s="308"/>
    </row>
    <row r="109" ht="62.25" hidden="1" customHeight="1">
      <c r="A109" s="36"/>
      <c r="B109" s="358" t="str">
        <f>Résultats!B110</f>
        <v>13.4</v>
      </c>
      <c r="C109" s="260" t="str">
        <f>Résultats!C110</f>
        <v>A</v>
      </c>
      <c r="D109" s="260" t="str">
        <f>Résultats!E110</f>
        <v/>
      </c>
      <c r="E109" s="341" t="str">
        <f>Résultats!F110</f>
        <v xml:space="preserve">Pour chaque document bureautique ayant une version accessible, cette version offre-t-elle la même information ?</v>
      </c>
      <c r="F109" s="345" t="s">
        <v>10</v>
      </c>
      <c r="G109" s="345"/>
      <c r="H109" s="97"/>
      <c r="I109" s="97"/>
      <c r="J109" s="97"/>
      <c r="K109" s="97"/>
      <c r="L109" s="97"/>
      <c r="M109" s="308"/>
      <c r="N109" s="308"/>
      <c r="O109" s="308"/>
      <c r="P109" s="308"/>
      <c r="Q109" s="308"/>
      <c r="R109" s="308"/>
      <c r="S109" s="308"/>
      <c r="T109" s="308"/>
      <c r="U109" s="308"/>
    </row>
    <row r="110" ht="62.25" hidden="1" customHeight="1">
      <c r="A110" s="36"/>
      <c r="B110" s="358" t="str">
        <f>Résultats!B111</f>
        <v>13.5</v>
      </c>
      <c r="C110" s="260" t="str">
        <f>Résultats!C111</f>
        <v>A</v>
      </c>
      <c r="D110" s="260" t="str">
        <f>Résultats!E111</f>
        <v/>
      </c>
      <c r="E110" s="341" t="str">
        <f>Résultats!F111</f>
        <v xml:space="preserve">Dans chaque page web, chaque contenu cryptique (art ASCII, émoticône, syntaxe cryptique) a-t-il une alternative ?</v>
      </c>
      <c r="F110" s="345" t="s">
        <v>10</v>
      </c>
      <c r="G110" s="345"/>
      <c r="H110" s="97"/>
      <c r="I110" s="97"/>
      <c r="J110" s="97"/>
      <c r="K110" s="97"/>
      <c r="L110" s="97"/>
      <c r="M110" s="308"/>
      <c r="N110" s="308"/>
      <c r="O110" s="308"/>
      <c r="P110" s="308"/>
      <c r="Q110" s="308"/>
      <c r="R110" s="308"/>
      <c r="S110" s="308"/>
      <c r="T110" s="308"/>
      <c r="U110" s="308"/>
    </row>
    <row r="111" ht="62.25" hidden="1" customHeight="1">
      <c r="A111" s="36"/>
      <c r="B111" s="358" t="str">
        <f>Résultats!B112</f>
        <v>13.6</v>
      </c>
      <c r="C111" s="260" t="str">
        <f>Résultats!C112</f>
        <v>A</v>
      </c>
      <c r="D111" s="260" t="str">
        <f>Résultats!E112</f>
        <v/>
      </c>
      <c r="E111" s="341" t="str">
        <f>Résultats!F112</f>
        <v xml:space="preserve">Dans chaque page web, pour chaque contenu cryptique (art ASCII, émoticône, syntaxe cryptique) ayant une alternative, cette alternative est-elle pertinente ?</v>
      </c>
      <c r="F111" s="345" t="s">
        <v>10</v>
      </c>
      <c r="G111" s="345"/>
      <c r="H111" s="97"/>
      <c r="I111" s="97"/>
      <c r="J111" s="97"/>
      <c r="K111" s="97"/>
      <c r="L111" s="97"/>
      <c r="M111" s="308"/>
      <c r="N111" s="308"/>
      <c r="O111" s="308"/>
      <c r="P111" s="308"/>
      <c r="Q111" s="308"/>
      <c r="R111" s="308"/>
      <c r="S111" s="308"/>
      <c r="T111" s="308"/>
      <c r="U111" s="308"/>
    </row>
    <row r="112" ht="62.25" hidden="1" customHeight="1">
      <c r="A112" s="36"/>
      <c r="B112" s="358" t="str">
        <f>Résultats!B113</f>
        <v>13.7</v>
      </c>
      <c r="C112" s="260" t="str">
        <f>Résultats!C113</f>
        <v>A</v>
      </c>
      <c r="D112" s="260" t="str">
        <f>Résultats!E113</f>
        <v/>
      </c>
      <c r="E112" s="341" t="str">
        <f>Résultats!F113</f>
        <v xml:space="preserve">Dans chaque page web, les changements brusques de luminosité ou les effets de flash sont-ils correctement utilisés ?</v>
      </c>
      <c r="F112" s="345" t="s">
        <v>10</v>
      </c>
      <c r="G112" s="345"/>
      <c r="H112" s="97"/>
      <c r="I112" s="97"/>
      <c r="J112" s="97"/>
      <c r="K112" s="97"/>
      <c r="L112" s="97"/>
      <c r="M112" s="308"/>
      <c r="N112" s="308"/>
      <c r="O112" s="308"/>
      <c r="P112" s="308"/>
      <c r="Q112" s="308"/>
      <c r="R112" s="308"/>
      <c r="S112" s="308"/>
      <c r="T112" s="308"/>
      <c r="U112" s="308"/>
    </row>
    <row r="113" ht="62.25" hidden="1" customHeight="1">
      <c r="A113" s="36"/>
      <c r="B113" s="358" t="str">
        <f>Résultats!B114</f>
        <v>13.8</v>
      </c>
      <c r="C113" s="260" t="str">
        <f>Résultats!C114</f>
        <v>A</v>
      </c>
      <c r="D113" s="260" t="str">
        <f>Résultats!E114</f>
        <v/>
      </c>
      <c r="E113" s="341" t="str">
        <f>Résultats!F114</f>
        <v xml:space="preserve">Dans chaque page web, chaque contenu en mouvement ou clignotant est-il contrôlable par l’utilisateur ?</v>
      </c>
      <c r="F113" s="345" t="s">
        <v>10</v>
      </c>
      <c r="G113" s="345"/>
      <c r="H113" s="97"/>
      <c r="I113" s="97"/>
      <c r="J113" s="97"/>
      <c r="K113" s="97"/>
      <c r="L113" s="97"/>
      <c r="M113" s="308"/>
      <c r="N113" s="308"/>
      <c r="O113" s="308"/>
      <c r="P113" s="308"/>
      <c r="Q113" s="308"/>
      <c r="R113" s="308"/>
      <c r="S113" s="308"/>
      <c r="T113" s="308"/>
      <c r="U113" s="308"/>
    </row>
    <row r="114" ht="62.25" hidden="1" customHeight="1">
      <c r="A114" s="36"/>
      <c r="B114" s="358" t="str">
        <f>Résultats!B115</f>
        <v>13.9</v>
      </c>
      <c r="C114" s="260" t="str">
        <f>Résultats!C115</f>
        <v>AA</v>
      </c>
      <c r="D114" s="260" t="str">
        <f>Résultats!E115</f>
        <v/>
      </c>
      <c r="E114" s="341" t="str">
        <f>Résultats!F115</f>
        <v xml:space="preserve">Dans chaque page web, le contenu proposé est-il consultable quelle que soit l’orientation de l’écran (portrait ou paysage) (hors cas particuliers) ?</v>
      </c>
      <c r="F114" s="345" t="s">
        <v>7</v>
      </c>
      <c r="G114" s="345"/>
      <c r="H114" s="97"/>
      <c r="I114" s="97"/>
      <c r="J114" s="97"/>
      <c r="K114" s="97"/>
      <c r="L114" s="97"/>
      <c r="M114" s="308"/>
      <c r="N114" s="308"/>
      <c r="O114" s="308"/>
      <c r="P114" s="308"/>
      <c r="Q114" s="308"/>
      <c r="R114" s="308"/>
      <c r="S114" s="308"/>
      <c r="T114" s="308"/>
      <c r="U114" s="308"/>
    </row>
    <row r="115" ht="62.25" hidden="1" customHeight="1">
      <c r="A115" s="36"/>
      <c r="B115" s="358" t="str">
        <f>Résultats!B116</f>
        <v>13.10</v>
      </c>
      <c r="C115" s="260" t="str">
        <f>Résultats!C116</f>
        <v>A</v>
      </c>
      <c r="D115" s="260" t="str">
        <f>Résultats!E116</f>
        <v/>
      </c>
      <c r="E115" s="341" t="str">
        <f>Résultats!F116</f>
        <v xml:space="preserve">Dans chaque page web, les fonctionnalités utilisables ou disponibles au moyen d’un geste complexe peuvent-elles être également disponibles au moyen d’un geste simple (hors cas particuliers) ?</v>
      </c>
      <c r="F115" s="345" t="s">
        <v>10</v>
      </c>
      <c r="G115" s="345"/>
      <c r="H115" s="97"/>
      <c r="I115" s="97"/>
      <c r="J115" s="97"/>
      <c r="K115" s="97"/>
      <c r="L115" s="97"/>
      <c r="M115" s="78"/>
      <c r="N115" s="78"/>
      <c r="O115" s="78"/>
      <c r="P115" s="78"/>
      <c r="Q115" s="78"/>
      <c r="R115" s="78"/>
      <c r="S115" s="78"/>
      <c r="T115" s="78"/>
      <c r="U115" s="78"/>
    </row>
    <row r="116" ht="59.25" hidden="1" customHeight="1">
      <c r="A116" s="36"/>
      <c r="B116" s="358" t="str">
        <f>Résultats!B117</f>
        <v>13.11</v>
      </c>
      <c r="C116" s="260" t="str">
        <f>Résultats!C117</f>
        <v>A</v>
      </c>
      <c r="D116" s="260" t="str">
        <f>Résultats!E117</f>
        <v/>
      </c>
      <c r="E116" s="341" t="str">
        <f>Résultats!F117</f>
        <v xml:space="preserve">Dans chaque page web, les actions déclenchées au moyen d’un dispositif de pointage sur un point unique de l’écran peuvent-elles faire l’objet d’une annulation (hors cas particuliers) ?</v>
      </c>
      <c r="F116" s="345" t="s">
        <v>10</v>
      </c>
      <c r="G116" s="345"/>
      <c r="H116" s="97"/>
      <c r="I116" s="97"/>
      <c r="J116" s="97"/>
      <c r="K116" s="97"/>
      <c r="L116" s="97"/>
      <c r="M116" s="308"/>
      <c r="N116" s="308"/>
      <c r="O116" s="308"/>
      <c r="P116" s="308"/>
      <c r="Q116" s="308"/>
      <c r="R116" s="308"/>
      <c r="S116" s="308"/>
      <c r="T116" s="308"/>
      <c r="U116" s="308"/>
    </row>
    <row r="117" hidden="1">
      <c r="A117" s="46"/>
      <c r="B117" s="358" t="str">
        <f>Résultats!B118</f>
        <v>13.12</v>
      </c>
      <c r="C117" s="260" t="str">
        <f>Résultats!C118</f>
        <v>A</v>
      </c>
      <c r="D117" s="260" t="str">
        <f>Résultats!E118</f>
        <v/>
      </c>
      <c r="E117" s="341" t="str">
        <f>Résultats!F118</f>
        <v xml:space="preserve">Dans chaque page web, les fonctionnalités qui impliquent un mouvement de l’appareil ou vers l’appareil peuvent-elles être satisfaites de manière alternative (hors cas particuliers) ?</v>
      </c>
      <c r="F117" s="345" t="s">
        <v>10</v>
      </c>
      <c r="G117" s="345"/>
      <c r="H117" s="97"/>
      <c r="I117" s="97"/>
      <c r="J117" s="97"/>
      <c r="K117" s="97"/>
      <c r="L117" s="97"/>
      <c r="M117" s="308"/>
      <c r="N117" s="308"/>
      <c r="O117" s="308"/>
      <c r="P117" s="308"/>
      <c r="Q117" s="308"/>
      <c r="R117" s="308"/>
      <c r="S117" s="308"/>
      <c r="T117" s="308"/>
      <c r="U117" s="308"/>
    </row>
  </sheetData>
  <autoFilter ref="$B$11:$L$117">
    <filterColumn colId="4">
      <filters>
        <filter val="nc"/>
      </filters>
    </filterColumn>
  </autoFilter>
  <mergeCells count="23">
    <mergeCell ref="C3:F3"/>
    <mergeCell ref="B4:B10"/>
    <mergeCell ref="C4:C10"/>
    <mergeCell ref="D4:D10"/>
    <mergeCell ref="G4:G10"/>
    <mergeCell ref="H4:H10"/>
    <mergeCell ref="I4:I10"/>
    <mergeCell ref="J4:J10"/>
    <mergeCell ref="K4:K10"/>
    <mergeCell ref="L4:L10"/>
    <mergeCell ref="A12:A20"/>
    <mergeCell ref="A21:A22"/>
    <mergeCell ref="A23:A25"/>
    <mergeCell ref="A26:A38"/>
    <mergeCell ref="A39:A46"/>
    <mergeCell ref="A47:A48"/>
    <mergeCell ref="A49:A53"/>
    <mergeCell ref="A54:A63"/>
    <mergeCell ref="A64:A67"/>
    <mergeCell ref="A68:A81"/>
    <mergeCell ref="A82:A94"/>
    <mergeCell ref="A95:A105"/>
    <mergeCell ref="A106:A117"/>
  </mergeCells>
  <dataValidations count="2" disablePrompts="0">
    <dataValidation sqref="H12:H117" type="list" allowBlank="1" errorStyle="stop" imeMode="noControl" operator="between" showDropDown="0" showErrorMessage="0" showInputMessage="0">
      <formula1>'Paramètres'!$A$2:$A$5</formula1>
    </dataValidation>
    <dataValidation sqref="I12:I117" type="list" allowBlank="1" errorStyle="stop" imeMode="noControl" operator="between" showDropDown="0" showErrorMessage="0" showInputMessage="0">
      <formula1>'Paramètres'!$D$2:$D$5</formula1>
    </dataValidation>
  </dataValidations>
  <hyperlinks>
    <hyperlink r:id="rId1" ref="L54"/>
    <hyperlink r:id="rId1" ref="L55"/>
  </hyperlinks>
  <printOptions headings="0" gridLines="0"/>
  <pageMargins left="0.69999999999999996" right="0.69999999999999996" top="0.75" bottom="0.75" header="0" footer="0"/>
  <pageSetup paperSize="9" scale="100" fitToWidth="1" fitToHeight="1" pageOrder="downThenOver" orientation="landscape" usePrinterDefaults="1" blackAndWhite="0" draft="0" cellComments="none" useFirstPageNumber="0" errors="displayed" horizontalDpi="600" verticalDpi="600" copies="1"/>
  <headerFooter/>
  <extLst>
    <ext xmlns:x14="http://schemas.microsoft.com/office/spreadsheetml/2009/9/main" uri="{78C0D931-6437-407d-A8EE-F0AAD7539E65}">
      <x14:conditionalFormattings>
        <x14:conditionalFormatting xmlns:xm="http://schemas.microsoft.com/office/excel/2006/main">
          <x14:cfRule type="cellIs" priority="25" operator="equal" id="{0093009C-009E-47B3-9C66-00BC00E10072}">
            <xm:f>"na"</xm:f>
            <x14:dxf>
              <font/>
              <fill>
                <patternFill patternType="solid">
                  <fgColor rgb="FFFCE8B2"/>
                  <bgColor rgb="FFFCE8B2"/>
                </patternFill>
              </fill>
              <border>
                <left style="none"/>
                <right style="none"/>
                <top style="none"/>
                <bottom style="none"/>
                <diagonal style="none"/>
              </border>
            </x14:dxf>
          </x14:cfRule>
          <xm:sqref>F1:F2 C2 F4:F117</xm:sqref>
        </x14:conditionalFormatting>
        <x14:conditionalFormatting xmlns:xm="http://schemas.microsoft.com/office/excel/2006/main">
          <x14:cfRule type="cellIs" priority="24" operator="equal" id="{001C00E9-00FE-4086-9AF1-007300910036}">
            <xm:f>"nt"</xm:f>
            <x14:dxf>
              <font>
                <color indexed="65"/>
              </font>
              <fill>
                <patternFill patternType="solid">
                  <fgColor rgb="FF757575"/>
                  <bgColor rgb="FF757575"/>
                </patternFill>
              </fill>
              <border>
                <left style="none"/>
                <right style="none"/>
                <top style="none"/>
                <bottom style="none"/>
                <diagonal style="none"/>
              </border>
            </x14:dxf>
          </x14:cfRule>
          <xm:sqref>F11:F117</xm:sqref>
        </x14:conditionalFormatting>
        <x14:conditionalFormatting xmlns:xm="http://schemas.microsoft.com/office/excel/2006/main">
          <x14:cfRule type="cellIs" priority="23" operator="equal" id="{00570086-0005-4B60-BB80-00BA00990017}">
            <xm:f>"nc"</xm:f>
            <x14:dxf>
              <font/>
              <fill>
                <patternFill patternType="solid">
                  <fgColor rgb="FFF4C7C3"/>
                  <bgColor rgb="FFF4C7C3"/>
                </patternFill>
              </fill>
              <border>
                <left style="none"/>
                <right style="none"/>
                <top style="none"/>
                <bottom style="none"/>
                <diagonal style="none"/>
              </border>
            </x14:dxf>
          </x14:cfRule>
          <xm:sqref>F11:F117</xm:sqref>
        </x14:conditionalFormatting>
        <x14:conditionalFormatting xmlns:xm="http://schemas.microsoft.com/office/excel/2006/main">
          <x14:cfRule type="cellIs" priority="22" operator="equal" id="{008400F1-0010-4611-8F7F-0097002900FB}">
            <xm:f>"c"</xm:f>
            <x14:dxf>
              <font/>
              <fill>
                <patternFill patternType="solid">
                  <fgColor rgb="FFB7E1CD"/>
                  <bgColor rgb="FFB7E1CD"/>
                </patternFill>
              </fill>
              <border>
                <left style="none"/>
                <right style="none"/>
                <top style="none"/>
                <bottom style="none"/>
                <diagonal style="none"/>
              </border>
            </x14:dxf>
          </x14:cfRule>
          <xm:sqref>F11:F117</xm:sqref>
        </x14:conditionalFormatting>
        <x14:conditionalFormatting xmlns:xm="http://schemas.microsoft.com/office/excel/2006/main">
          <x14:cfRule type="cellIs" priority="21" operator="equal" id="{00810039-00A6-424B-BC3F-000A00AD00F2}">
            <xm:f>"NT"</xm:f>
            <x14:dxf>
              <font/>
              <fill>
                <patternFill patternType="solid">
                  <fgColor indexed="65"/>
                  <bgColor indexed="65"/>
                </patternFill>
              </fill>
              <border>
                <left style="none"/>
                <right style="none"/>
                <top style="none"/>
                <bottom style="none"/>
                <diagonal style="none"/>
              </border>
            </x14:dxf>
          </x14:cfRule>
          <xm:sqref>O4:R4</xm:sqref>
        </x14:conditionalFormatting>
        <x14:conditionalFormatting xmlns:xm="http://schemas.microsoft.com/office/excel/2006/main">
          <x14:cfRule type="cellIs" priority="20" operator="equal" id="{00C200DA-006A-4AAA-8433-008100AC0037}">
            <xm:f>"NA"</xm:f>
            <x14:dxf>
              <font/>
              <fill>
                <patternFill patternType="solid">
                  <fgColor rgb="FFFCE8B2"/>
                  <bgColor rgb="FFFCE8B2"/>
                </patternFill>
              </fill>
              <border>
                <left style="none"/>
                <right style="none"/>
                <top style="none"/>
                <bottom style="none"/>
                <diagonal style="none"/>
              </border>
            </x14:dxf>
          </x14:cfRule>
          <xm:sqref>O4:R4</xm:sqref>
        </x14:conditionalFormatting>
        <x14:conditionalFormatting xmlns:xm="http://schemas.microsoft.com/office/excel/2006/main">
          <x14:cfRule type="cellIs" priority="19" operator="equal" id="{009500BB-00E5-4799-84EF-005F00940004}">
            <xm:f>"NC"</xm:f>
            <x14:dxf>
              <font/>
              <fill>
                <patternFill patternType="solid">
                  <fgColor rgb="FFF4C7C3"/>
                  <bgColor rgb="FFF4C7C3"/>
                </patternFill>
              </fill>
              <border>
                <left style="none"/>
                <right style="none"/>
                <top style="none"/>
                <bottom style="none"/>
                <diagonal style="none"/>
              </border>
            </x14:dxf>
          </x14:cfRule>
          <xm:sqref>O4:R4</xm:sqref>
        </x14:conditionalFormatting>
        <x14:conditionalFormatting xmlns:xm="http://schemas.microsoft.com/office/excel/2006/main">
          <x14:cfRule type="cellIs" priority="18" operator="equal" id="{005500A4-006A-4F63-8390-00790052000E}">
            <xm:f>"C"</xm:f>
            <x14:dxf>
              <font/>
              <fill>
                <patternFill patternType="solid">
                  <fgColor rgb="FFB7E1CD"/>
                  <bgColor rgb="FFB7E1CD"/>
                </patternFill>
              </fill>
              <border>
                <left style="none"/>
                <right style="none"/>
                <top style="none"/>
                <bottom style="none"/>
                <diagonal style="none"/>
              </border>
            </x14:dxf>
          </x14:cfRule>
          <xm:sqref>O4:R4</xm:sqref>
        </x14:conditionalFormatting>
        <x14:conditionalFormatting xmlns:xm="http://schemas.microsoft.com/office/excel/2006/main">
          <x14:cfRule type="cellIs" priority="17" operator="equal" id="{008C00E3-0033-4E55-82E9-00FA00AE0017}">
            <xm:f>"d"</xm:f>
            <x14:dxf>
              <font/>
              <fill>
                <patternFill patternType="solid">
                  <fgColor rgb="FFFFD966"/>
                  <bgColor rgb="FFFFD966"/>
                </patternFill>
              </fill>
              <border>
                <left style="none"/>
                <right style="none"/>
                <top style="none"/>
                <bottom style="none"/>
                <diagonal style="none"/>
              </border>
            </x14:dxf>
          </x14:cfRule>
          <xm:sqref>G20:G25</xm:sqref>
        </x14:conditionalFormatting>
        <x14:conditionalFormatting xmlns:xm="http://schemas.microsoft.com/office/excel/2006/main">
          <x14:cfRule type="cellIs" priority="16" operator="equal" id="{00D3004C-0024-49CF-B3EB-004A006500DF}">
            <xm:f>"d"</xm:f>
            <x14:dxf>
              <font/>
              <fill>
                <patternFill patternType="solid">
                  <fgColor rgb="FFFFD966"/>
                  <bgColor rgb="FFFFD966"/>
                </patternFill>
              </fill>
              <border>
                <left style="none"/>
                <right style="none"/>
                <top style="none"/>
                <bottom style="none"/>
                <diagonal style="none"/>
              </border>
            </x14:dxf>
          </x14:cfRule>
          <xm:sqref>G26:G33</xm:sqref>
        </x14:conditionalFormatting>
        <x14:conditionalFormatting xmlns:xm="http://schemas.microsoft.com/office/excel/2006/main">
          <x14:cfRule type="cellIs" priority="15" operator="equal" id="{009F00E7-00F3-4B90-B80A-003700AB00B8}">
            <xm:f>"d"</xm:f>
            <x14:dxf>
              <font/>
              <fill>
                <patternFill patternType="solid">
                  <fgColor rgb="FFFFD966"/>
                  <bgColor rgb="FFFFD966"/>
                </patternFill>
              </fill>
              <border>
                <left style="none"/>
                <right style="none"/>
                <top style="none"/>
                <bottom style="none"/>
                <diagonal style="none"/>
              </border>
            </x14:dxf>
          </x14:cfRule>
          <xm:sqref>G34:G37</xm:sqref>
        </x14:conditionalFormatting>
        <x14:conditionalFormatting xmlns:xm="http://schemas.microsoft.com/office/excel/2006/main">
          <x14:cfRule type="cellIs" priority="14" operator="equal" id="{00E200FD-0063-41CB-B33B-00BF00600045}">
            <xm:f>"d"</xm:f>
            <x14:dxf>
              <font/>
              <fill>
                <patternFill patternType="solid">
                  <fgColor rgb="FFFFD966"/>
                  <bgColor rgb="FFFFD966"/>
                </patternFill>
              </fill>
              <border>
                <left style="none"/>
                <right style="none"/>
                <top style="none"/>
                <bottom style="none"/>
                <diagonal style="none"/>
              </border>
            </x14:dxf>
          </x14:cfRule>
          <xm:sqref>G38:G50</xm:sqref>
        </x14:conditionalFormatting>
        <x14:conditionalFormatting xmlns:xm="http://schemas.microsoft.com/office/excel/2006/main">
          <x14:cfRule type="cellIs" priority="13" operator="equal" id="{000B00F3-0028-4A2B-850F-004500F80011}">
            <xm:f>"d"</xm:f>
            <x14:dxf>
              <font/>
              <fill>
                <patternFill patternType="solid">
                  <fgColor rgb="FFFFD966"/>
                  <bgColor rgb="FFFFD966"/>
                </patternFill>
              </fill>
              <border>
                <left style="none"/>
                <right style="none"/>
                <top style="none"/>
                <bottom style="none"/>
                <diagonal style="none"/>
              </border>
            </x14:dxf>
          </x14:cfRule>
          <xm:sqref>G51:G56</xm:sqref>
        </x14:conditionalFormatting>
        <x14:conditionalFormatting xmlns:xm="http://schemas.microsoft.com/office/excel/2006/main">
          <x14:cfRule type="cellIs" priority="12" operator="equal" id="{001A0030-00E1-4762-8303-0095003D008D}">
            <xm:f>"d"</xm:f>
            <x14:dxf>
              <font/>
              <fill>
                <patternFill patternType="solid">
                  <fgColor rgb="FFFFD966"/>
                  <bgColor rgb="FFFFD966"/>
                </patternFill>
              </fill>
              <border>
                <left style="none"/>
                <right style="none"/>
                <top style="none"/>
                <bottom style="none"/>
                <diagonal style="none"/>
              </border>
            </x14:dxf>
          </x14:cfRule>
          <xm:sqref>G57:G69</xm:sqref>
        </x14:conditionalFormatting>
        <x14:conditionalFormatting xmlns:xm="http://schemas.microsoft.com/office/excel/2006/main">
          <x14:cfRule type="cellIs" priority="11" operator="equal" id="{00A000BB-0053-485B-9BA1-006C0068008C}">
            <xm:f>"d"</xm:f>
            <x14:dxf>
              <font/>
              <fill>
                <patternFill patternType="solid">
                  <fgColor rgb="FFFFD966"/>
                  <bgColor rgb="FFFFD966"/>
                </patternFill>
              </fill>
              <border>
                <left style="none"/>
                <right style="none"/>
                <top style="none"/>
                <bottom style="none"/>
                <diagonal style="none"/>
              </border>
            </x14:dxf>
          </x14:cfRule>
          <xm:sqref>G70:G77</xm:sqref>
        </x14:conditionalFormatting>
        <x14:conditionalFormatting xmlns:xm="http://schemas.microsoft.com/office/excel/2006/main">
          <x14:cfRule type="cellIs" priority="10" operator="equal" id="{00EF0061-0046-46DD-B30D-0049007A00B4}">
            <xm:f>"d"</xm:f>
            <x14:dxf>
              <font/>
              <fill>
                <patternFill patternType="solid">
                  <fgColor rgb="FFFFD966"/>
                  <bgColor rgb="FFFFD966"/>
                </patternFill>
              </fill>
              <border>
                <left style="none"/>
                <right style="none"/>
                <top style="none"/>
                <bottom style="none"/>
                <diagonal style="none"/>
              </border>
            </x14:dxf>
          </x14:cfRule>
          <xm:sqref>G78:G92</xm:sqref>
        </x14:conditionalFormatting>
        <x14:conditionalFormatting xmlns:xm="http://schemas.microsoft.com/office/excel/2006/main">
          <x14:cfRule type="cellIs" priority="9" operator="equal" id="{005C0075-0048-41CF-8450-005500A6003E}">
            <xm:f>"d"</xm:f>
            <x14:dxf>
              <font/>
              <fill>
                <patternFill patternType="solid">
                  <fgColor rgb="FFFFD966"/>
                  <bgColor rgb="FFFFD966"/>
                </patternFill>
              </fill>
              <border>
                <left style="none"/>
                <right style="none"/>
                <top style="none"/>
                <bottom style="none"/>
                <diagonal style="none"/>
              </border>
            </x14:dxf>
          </x14:cfRule>
          <xm:sqref>G93:G99</xm:sqref>
        </x14:conditionalFormatting>
        <x14:conditionalFormatting xmlns:xm="http://schemas.microsoft.com/office/excel/2006/main">
          <x14:cfRule type="cellIs" priority="8" operator="equal" id="{00770002-00EA-45EB-974F-00B9000A0086}">
            <xm:f>"d"</xm:f>
            <x14:dxf>
              <font/>
              <fill>
                <patternFill patternType="solid">
                  <fgColor rgb="FFFFD966"/>
                  <bgColor rgb="FFFFD966"/>
                </patternFill>
              </fill>
              <border>
                <left style="none"/>
                <right style="none"/>
                <top style="none"/>
                <bottom style="none"/>
                <diagonal style="none"/>
              </border>
            </x14:dxf>
          </x14:cfRule>
          <xm:sqref>G100:G101</xm:sqref>
        </x14:conditionalFormatting>
        <x14:conditionalFormatting xmlns:xm="http://schemas.microsoft.com/office/excel/2006/main">
          <x14:cfRule type="cellIs" priority="7" operator="equal" id="{0076004D-004F-46C2-A7F9-0093006F0052}">
            <xm:f>"d"</xm:f>
            <x14:dxf>
              <font/>
              <fill>
                <patternFill patternType="solid">
                  <fgColor rgb="FFFFD966"/>
                  <bgColor rgb="FFFFD966"/>
                </patternFill>
              </fill>
              <border>
                <left style="none"/>
                <right style="none"/>
                <top style="none"/>
                <bottom style="none"/>
                <diagonal style="none"/>
              </border>
            </x14:dxf>
          </x14:cfRule>
          <xm:sqref>G102:G106</xm:sqref>
        </x14:conditionalFormatting>
        <x14:conditionalFormatting xmlns:xm="http://schemas.microsoft.com/office/excel/2006/main">
          <x14:cfRule type="cellIs" priority="6" operator="equal" id="{001B0096-0057-4BDD-9783-00F5009600C9}">
            <xm:f>"d"</xm:f>
            <x14:dxf>
              <font/>
              <fill>
                <patternFill patternType="solid">
                  <fgColor rgb="FFFFD966"/>
                  <bgColor rgb="FFFFD966"/>
                </patternFill>
              </fill>
              <border>
                <left style="none"/>
                <right style="none"/>
                <top style="none"/>
                <bottom style="none"/>
                <diagonal style="none"/>
              </border>
            </x14:dxf>
          </x14:cfRule>
          <xm:sqref>G107:G109</xm:sqref>
        </x14:conditionalFormatting>
        <x14:conditionalFormatting xmlns:xm="http://schemas.microsoft.com/office/excel/2006/main">
          <x14:cfRule type="cellIs" priority="5" operator="equal" id="{00BA0029-00FA-4134-B431-008500EB00FD}">
            <xm:f>"d"</xm:f>
            <x14:dxf>
              <font/>
              <fill>
                <patternFill patternType="solid">
                  <fgColor rgb="FFFFD966"/>
                  <bgColor rgb="FFFFD966"/>
                </patternFill>
              </fill>
              <border>
                <left style="none"/>
                <right style="none"/>
                <top style="none"/>
                <bottom style="none"/>
                <diagonal style="none"/>
              </border>
            </x14:dxf>
          </x14:cfRule>
          <xm:sqref>G110:G111</xm:sqref>
        </x14:conditionalFormatting>
        <x14:conditionalFormatting xmlns:xm="http://schemas.microsoft.com/office/excel/2006/main">
          <x14:cfRule type="cellIs" priority="4" operator="equal" id="{001E0066-00A4-49CC-A32A-00A200E20004}">
            <xm:f>"d"</xm:f>
            <x14:dxf>
              <font/>
              <fill>
                <patternFill patternType="solid">
                  <fgColor rgb="FFFFD966"/>
                  <bgColor rgb="FFFFD966"/>
                </patternFill>
              </fill>
              <border>
                <left style="none"/>
                <right style="none"/>
                <top style="none"/>
                <bottom style="none"/>
                <diagonal style="none"/>
              </border>
            </x14:dxf>
          </x14:cfRule>
          <xm:sqref>G112</xm:sqref>
        </x14:conditionalFormatting>
        <x14:conditionalFormatting xmlns:xm="http://schemas.microsoft.com/office/excel/2006/main">
          <x14:cfRule type="cellIs" priority="4" operator="equal" id="{0012004C-0019-4849-827D-00CB00FA0013}">
            <xm:f>"na"</xm:f>
            <x14:dxf>
              <font/>
              <fill>
                <patternFill patternType="solid">
                  <fgColor rgb="FFFCE8B2"/>
                  <bgColor rgb="FFFCE8B2"/>
                </patternFill>
              </fill>
              <border>
                <left style="none"/>
                <right style="none"/>
                <top style="none"/>
                <bottom style="none"/>
                <diagonal style="none"/>
              </border>
            </x14:dxf>
          </x14:cfRule>
          <xm:sqref>F24</xm:sqref>
        </x14:conditionalFormatting>
        <x14:conditionalFormatting xmlns:xm="http://schemas.microsoft.com/office/excel/2006/main">
          <x14:cfRule type="cellIs" priority="4" operator="equal" id="{009600A8-004F-4999-BAE1-00B9004200AF}">
            <xm:f>"na"</xm:f>
            <x14:dxf>
              <font/>
              <fill>
                <patternFill patternType="solid">
                  <fgColor rgb="FFFCE8B2"/>
                  <bgColor rgb="FFFCE8B2"/>
                </patternFill>
              </fill>
              <border>
                <left style="none"/>
                <right style="none"/>
                <top style="none"/>
                <bottom style="none"/>
                <diagonal style="none"/>
              </border>
            </x14:dxf>
          </x14:cfRule>
          <xm:sqref>F66</xm:sqref>
        </x14:conditionalFormatting>
        <x14:conditionalFormatting xmlns:xm="http://schemas.microsoft.com/office/excel/2006/main">
          <x14:cfRule type="cellIs" priority="4" operator="equal" id="{002C0029-008C-4528-A4BD-0063002D003B}">
            <xm:f>"na"</xm:f>
            <x14:dxf>
              <font/>
              <fill>
                <patternFill patternType="solid">
                  <fgColor rgb="FFFCE8B2"/>
                  <bgColor rgb="FFFCE8B2"/>
                </patternFill>
              </fill>
              <border>
                <left style="none"/>
                <right style="none"/>
                <top style="none"/>
                <bottom style="none"/>
                <diagonal style="none"/>
              </border>
            </x14:dxf>
          </x14:cfRule>
          <xm:sqref>F74</xm:sqref>
        </x14:conditionalFormatting>
        <x14:conditionalFormatting xmlns:xm="http://schemas.microsoft.com/office/excel/2006/main">
          <x14:cfRule type="cellIs" priority="3" operator="equal" id="{00830059-0082-4F6F-BF5C-001C00CB006E}">
            <xm:f>"d"</xm:f>
            <x14:dxf>
              <font/>
              <fill>
                <patternFill patternType="solid">
                  <fgColor rgb="FFFFD966"/>
                  <bgColor rgb="FFFFD966"/>
                </patternFill>
              </fill>
              <border>
                <left style="none"/>
                <right style="none"/>
                <top style="none"/>
                <bottom style="none"/>
                <diagonal style="none"/>
              </border>
            </x14:dxf>
          </x14:cfRule>
          <xm:sqref>G12:G117</xm:sqref>
        </x14:conditionalFormatting>
        <x14:conditionalFormatting xmlns:xm="http://schemas.microsoft.com/office/excel/2006/main">
          <x14:cfRule type="cellIs" priority="3" operator="equal" id="{00ED00D8-00A5-473E-ADDB-00590025007C}">
            <xm:f>"nt"</xm:f>
            <x14:dxf>
              <font>
                <color indexed="65"/>
              </font>
              <fill>
                <patternFill patternType="solid">
                  <fgColor rgb="FF757575"/>
                  <bgColor rgb="FF757575"/>
                </patternFill>
              </fill>
              <border>
                <left style="none"/>
                <right style="none"/>
                <top style="none"/>
                <bottom style="none"/>
                <diagonal style="none"/>
              </border>
            </x14:dxf>
          </x14:cfRule>
          <xm:sqref>F24</xm:sqref>
        </x14:conditionalFormatting>
        <x14:conditionalFormatting xmlns:xm="http://schemas.microsoft.com/office/excel/2006/main">
          <x14:cfRule type="cellIs" priority="3" operator="equal" id="{001C0017-0022-49E1-B729-007A009100E7}">
            <xm:f>"nt"</xm:f>
            <x14:dxf>
              <font>
                <color indexed="65"/>
              </font>
              <fill>
                <patternFill patternType="solid">
                  <fgColor rgb="FF757575"/>
                  <bgColor rgb="FF757575"/>
                </patternFill>
              </fill>
              <border>
                <left style="none"/>
                <right style="none"/>
                <top style="none"/>
                <bottom style="none"/>
                <diagonal style="none"/>
              </border>
            </x14:dxf>
          </x14:cfRule>
          <xm:sqref>F66</xm:sqref>
        </x14:conditionalFormatting>
        <x14:conditionalFormatting xmlns:xm="http://schemas.microsoft.com/office/excel/2006/main">
          <x14:cfRule type="cellIs" priority="3" operator="equal" id="{007400A4-00B4-4806-BEA1-008B007A004F}">
            <xm:f>"nt"</xm:f>
            <x14:dxf>
              <font>
                <color indexed="65"/>
              </font>
              <fill>
                <patternFill patternType="solid">
                  <fgColor rgb="FF757575"/>
                  <bgColor rgb="FF757575"/>
                </patternFill>
              </fill>
              <border>
                <left style="none"/>
                <right style="none"/>
                <top style="none"/>
                <bottom style="none"/>
                <diagonal style="none"/>
              </border>
            </x14:dxf>
          </x14:cfRule>
          <xm:sqref>F74</xm:sqref>
        </x14:conditionalFormatting>
        <x14:conditionalFormatting xmlns:xm="http://schemas.microsoft.com/office/excel/2006/main">
          <x14:cfRule type="cellIs" priority="2" operator="equal" id="{00BF0071-0009-4042-9BC2-00AF00C0007F}">
            <xm:f>"NT"</xm:f>
            <x14:dxf>
              <font>
                <color indexed="65"/>
              </font>
              <fill>
                <patternFill patternType="solid">
                  <fgColor rgb="FF757575"/>
                  <bgColor rgb="FF757575"/>
                </patternFill>
              </fill>
              <border>
                <left style="none"/>
                <right style="none"/>
                <top style="none"/>
                <bottom style="none"/>
                <diagonal style="none"/>
              </border>
            </x14:dxf>
          </x14:cfRule>
          <xm:sqref>O4:R4</xm:sqref>
        </x14:conditionalFormatting>
        <x14:conditionalFormatting xmlns:xm="http://schemas.microsoft.com/office/excel/2006/main">
          <x14:cfRule type="cellIs" priority="2" operator="equal" id="{00570059-005C-4970-81D1-008400CA002E}">
            <xm:f>"nc"</xm:f>
            <x14:dxf>
              <font/>
              <fill>
                <patternFill patternType="solid">
                  <fgColor rgb="FFF4C7C3"/>
                  <bgColor rgb="FFF4C7C3"/>
                </patternFill>
              </fill>
              <border>
                <left style="none"/>
                <right style="none"/>
                <top style="none"/>
                <bottom style="none"/>
                <diagonal style="none"/>
              </border>
            </x14:dxf>
          </x14:cfRule>
          <xm:sqref>F24</xm:sqref>
        </x14:conditionalFormatting>
        <x14:conditionalFormatting xmlns:xm="http://schemas.microsoft.com/office/excel/2006/main">
          <x14:cfRule type="cellIs" priority="2" operator="equal" id="{004500EB-00EF-45F5-907D-00D800D300EE}">
            <xm:f>"nc"</xm:f>
            <x14:dxf>
              <font/>
              <fill>
                <patternFill patternType="solid">
                  <fgColor rgb="FFF4C7C3"/>
                  <bgColor rgb="FFF4C7C3"/>
                </patternFill>
              </fill>
              <border>
                <left style="none"/>
                <right style="none"/>
                <top style="none"/>
                <bottom style="none"/>
                <diagonal style="none"/>
              </border>
            </x14:dxf>
          </x14:cfRule>
          <xm:sqref>F66</xm:sqref>
        </x14:conditionalFormatting>
        <x14:conditionalFormatting xmlns:xm="http://schemas.microsoft.com/office/excel/2006/main">
          <x14:cfRule type="cellIs" priority="2" operator="equal" id="{00A900E3-0060-482A-AE0A-00BC00760069}">
            <xm:f>"nc"</xm:f>
            <x14:dxf>
              <font/>
              <fill>
                <patternFill patternType="solid">
                  <fgColor rgb="FFF4C7C3"/>
                  <bgColor rgb="FFF4C7C3"/>
                </patternFill>
              </fill>
              <border>
                <left style="none"/>
                <right style="none"/>
                <top style="none"/>
                <bottom style="none"/>
                <diagonal style="none"/>
              </border>
            </x14:dxf>
          </x14:cfRule>
          <xm:sqref>F74</xm:sqref>
        </x14:conditionalFormatting>
        <x14:conditionalFormatting xmlns:xm="http://schemas.microsoft.com/office/excel/2006/main">
          <x14:cfRule type="cellIs" priority="1" operator="equal" id="{00CA0022-0009-409C-AA25-009700930020}">
            <xm:f>"x"</xm:f>
            <x14:dxf>
              <font>
                <color theme="0"/>
              </font>
              <fill>
                <patternFill patternType="solid">
                  <fgColor rgb="FF007891"/>
                  <bgColor rgb="FF007891"/>
                </patternFill>
              </fill>
              <border>
                <left style="none"/>
                <right style="none"/>
                <top style="none"/>
                <bottom style="none"/>
                <diagonal style="none"/>
              </border>
            </x14:dxf>
          </x14:cfRule>
          <xm:sqref>D12:D117</xm:sqref>
        </x14:conditionalFormatting>
        <x14:conditionalFormatting xmlns:xm="http://schemas.microsoft.com/office/excel/2006/main">
          <x14:cfRule type="cellIs" priority="1" operator="equal" id="{00F1009B-008F-4103-AA86-003600A600D3}">
            <xm:f>"c"</xm:f>
            <x14:dxf>
              <font/>
              <fill>
                <patternFill patternType="solid">
                  <fgColor rgb="FFB7E1CD"/>
                  <bgColor rgb="FFB7E1CD"/>
                </patternFill>
              </fill>
              <border>
                <left style="none"/>
                <right style="none"/>
                <top style="none"/>
                <bottom style="none"/>
                <diagonal style="none"/>
              </border>
            </x14:dxf>
          </x14:cfRule>
          <xm:sqref>F24</xm:sqref>
        </x14:conditionalFormatting>
        <x14:conditionalFormatting xmlns:xm="http://schemas.microsoft.com/office/excel/2006/main">
          <x14:cfRule type="cellIs" priority="1" operator="equal" id="{00CB009D-00AB-4662-B542-00C000730063}">
            <xm:f>"c"</xm:f>
            <x14:dxf>
              <font/>
              <fill>
                <patternFill patternType="solid">
                  <fgColor rgb="FFB7E1CD"/>
                  <bgColor rgb="FFB7E1CD"/>
                </patternFill>
              </fill>
              <border>
                <left style="none"/>
                <right style="none"/>
                <top style="none"/>
                <bottom style="none"/>
                <diagonal style="none"/>
              </border>
            </x14:dxf>
          </x14:cfRule>
          <xm:sqref>F66</xm:sqref>
        </x14:conditionalFormatting>
        <x14:conditionalFormatting xmlns:xm="http://schemas.microsoft.com/office/excel/2006/main">
          <x14:cfRule type="cellIs" priority="1" operator="equal" id="{00DB00F4-001D-45BA-996C-003A005A0021}">
            <xm:f>"c"</xm:f>
            <x14:dxf>
              <font/>
              <fill>
                <patternFill patternType="solid">
                  <fgColor rgb="FFB7E1CD"/>
                  <bgColor rgb="FFB7E1CD"/>
                </patternFill>
              </fill>
              <border>
                <left style="none"/>
                <right style="none"/>
                <top style="none"/>
                <bottom style="none"/>
                <diagonal style="none"/>
              </border>
            </x14:dxf>
          </x14:cfRule>
          <xm:sqref>F74</xm:sqref>
        </x14:conditionalFormatting>
      </x14:conditionalFormattings>
    </ext>
    <ext xmlns:x14="http://schemas.microsoft.com/office/spreadsheetml/2009/9/main" uri="{CCE6A557-97BC-4b89-ADB6-D9C93CAAB3DF}">
      <x14:dataValidations xmlns:xm="http://schemas.microsoft.com/office/excel/2006/main" count="6" disablePrompts="0">
        <x14:dataValidation xr:uid="{00680016-0060-4794-AAEB-003E008B00B0}" type="list" allowBlank="1" errorStyle="stop" imeMode="noControl" operator="between" showDropDown="0" showErrorMessage="1" showInputMessage="0">
          <x14:formula1>
            <xm:f>"nt,na,c"</xm:f>
          </x14:formula1>
          <xm:sqref>F54:F55</xm:sqref>
        </x14:dataValidation>
        <x14:dataValidation xr:uid="{003F00FA-0046-4DDC-A292-00AB004C0006}" type="list" allowBlank="1" errorStyle="stop" imeMode="noControl" operator="between" showDropDown="0" showErrorMessage="1" showInputMessage="0">
          <x14:formula1>
            <xm:f>"nt,na,c,nc"</xm:f>
          </x14:formula1>
          <xm:sqref>F12:F23 F25:F53 F56:F65 F67:F73 F75:F117</xm:sqref>
        </x14:dataValidation>
        <x14:dataValidation xr:uid="{008600E6-0035-4065-BD34-009700BA00B9}" type="list" allowBlank="1" errorStyle="stop" imeMode="noControl" operator="between" showDropDown="0" showErrorMessage="0" showInputMessage="0">
          <x14:formula1>
            <xm:f>"d"</xm:f>
          </x14:formula1>
          <xm:sqref>G12:G117</xm:sqref>
        </x14:dataValidation>
        <x14:dataValidation xr:uid="{00EE0024-00C5-413E-86E0-00D10020008F}" type="list" allowBlank="1" errorStyle="stop" imeMode="noControl" operator="between" showDropDown="0" showErrorMessage="1" showInputMessage="0">
          <x14:formula1>
            <xm:f>"nt,na,c,nc"</xm:f>
          </x14:formula1>
          <xm:sqref>F24</xm:sqref>
        </x14:dataValidation>
        <x14:dataValidation xr:uid="{00C9004D-0051-48C2-80FF-003B00620051}" type="list" allowBlank="1" errorStyle="stop" imeMode="noControl" operator="between" showDropDown="0" showErrorMessage="1" showInputMessage="0">
          <x14:formula1>
            <xm:f>"nt,na,c,nc"</xm:f>
          </x14:formula1>
          <xm:sqref>F66</xm:sqref>
        </x14:dataValidation>
        <x14:dataValidation xr:uid="{00F900B9-00CD-4B3F-BA3F-00D200F9009E}" type="list" allowBlank="1" errorStyle="stop" imeMode="noControl" operator="between" showDropDown="0" showErrorMessage="1" showInputMessage="0">
          <x14:formula1>
            <xm:f>"nt,na,c,nc"</xm:f>
          </x14:formula1>
          <xm:sqref>F74</xm:sqref>
        </x14:dataValidation>
      </x14:dataValidations>
    </ext>
  </extLs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666666"/>
    <outlinePr applyStyles="0" summaryBelow="0" summaryRight="0" showOutlineSymbols="1"/>
    <pageSetUpPr autoPageBreaks="1" fitToPage="0"/>
  </sheetPr>
  <sheetViews>
    <sheetView showGridLines="0" zoomScale="100" workbookViewId="0">
      <pane xSplit="6" ySplit="11" topLeftCell="G12" activePane="bottomRight" state="frozen"/>
      <selection activeCell="G12" activeCellId="0" sqref="G12"/>
    </sheetView>
  </sheetViews>
  <sheetFormatPr defaultColWidth="14.43" defaultRowHeight="15" customHeight="1"/>
  <cols>
    <col customWidth="1" min="1" max="1" width="9"/>
    <col customWidth="1" min="2" max="2" width="7.29"/>
    <col customWidth="1" min="3" max="3" width="4"/>
    <col customWidth="1" min="4" max="4" width="3.4300000000000002"/>
    <col customWidth="1" min="5" max="5" width="50.859999999999999"/>
    <col customWidth="1" min="6" max="6" width="10.710000000000001"/>
    <col customWidth="1" min="7" max="7" width="5.4299999999999997"/>
    <col customWidth="1" min="8" max="8" width="9"/>
    <col customWidth="1" min="9" max="9" width="14.859999999999999"/>
    <col customWidth="1" min="10" max="10" width="43.57"/>
    <col customWidth="1" min="11" max="11" width="40.859999999999999"/>
    <col customWidth="1" min="12" max="12" width="46.289999999999999"/>
    <col customWidth="1" min="13" max="13" width="4"/>
    <col customWidth="1" min="14" max="14" width="19"/>
    <col customWidth="1" min="15" max="17" width="4.1399999999999997"/>
    <col customWidth="1" min="18" max="18" width="5.1399999999999997"/>
    <col customWidth="1" min="19" max="19" width="16.43"/>
    <col customWidth="1" min="20" max="20" width="15.43"/>
    <col customWidth="1" min="21" max="21" width="15"/>
  </cols>
  <sheetData>
    <row r="1" ht="0.75" customHeight="1">
      <c r="A1" s="310"/>
      <c r="B1" s="308"/>
      <c r="C1" s="308"/>
      <c r="D1" s="308"/>
      <c r="E1" s="308"/>
      <c r="F1" s="308"/>
      <c r="G1" s="308"/>
      <c r="H1" s="308"/>
      <c r="I1" s="308"/>
      <c r="J1" s="308"/>
      <c r="K1" s="308"/>
      <c r="L1" s="308"/>
      <c r="M1" s="308"/>
      <c r="N1" s="308"/>
      <c r="O1" s="308"/>
      <c r="P1" s="308"/>
      <c r="Q1" s="308"/>
      <c r="R1" s="308"/>
      <c r="S1" s="308"/>
      <c r="T1" s="308"/>
      <c r="U1" s="308"/>
    </row>
    <row r="2" ht="16.5" customHeight="1">
      <c r="A2" s="310"/>
      <c r="B2" s="311" t="str">
        <f>F4</f>
        <v>#NAME?</v>
      </c>
      <c r="C2" s="312" t="str">
        <f>Echantillon!C25</f>
        <v xml:space="preserve">Changer le mots de passe</v>
      </c>
      <c r="D2" s="313"/>
      <c r="E2" s="313"/>
      <c r="F2" s="314"/>
      <c r="G2" s="315"/>
      <c r="H2" s="315"/>
      <c r="I2" s="315"/>
      <c r="J2" s="315"/>
      <c r="K2" s="316"/>
      <c r="L2" s="316"/>
      <c r="M2" s="317"/>
      <c r="N2" s="317"/>
      <c r="O2" s="308"/>
      <c r="P2" s="308"/>
      <c r="Q2" s="308"/>
      <c r="R2" s="308"/>
      <c r="S2" s="308"/>
      <c r="T2" s="308"/>
      <c r="U2" s="308"/>
    </row>
    <row r="3" ht="18.75" customHeight="1">
      <c r="A3" s="310"/>
      <c r="B3" s="311" t="s">
        <v>481</v>
      </c>
      <c r="C3" s="318" t="str">
        <f>Echantillon!D25</f>
        <v>https://connexion-larochelle.test.entrouvert.org/accounts/password/change/</v>
      </c>
      <c r="G3" s="315"/>
      <c r="H3" s="315"/>
      <c r="I3" s="315"/>
      <c r="J3" s="315"/>
      <c r="K3" s="315"/>
      <c r="L3" s="315"/>
      <c r="M3" s="308"/>
      <c r="N3" s="308"/>
      <c r="O3" s="308"/>
      <c r="P3" s="308"/>
      <c r="Q3" s="308"/>
      <c r="R3" s="308"/>
      <c r="S3" s="308"/>
      <c r="T3" s="308"/>
      <c r="U3" s="308"/>
    </row>
    <row r="4" ht="13.5" customHeight="1">
      <c r="A4" s="310"/>
      <c r="B4" s="319" t="s">
        <v>141</v>
      </c>
      <c r="C4" s="320" t="s">
        <v>482</v>
      </c>
      <c r="D4" s="320" t="s">
        <v>144</v>
      </c>
      <c r="E4" s="321" t="s">
        <v>145</v>
      </c>
      <c r="F4" s="321" t="str">
        <f>sheetName()</f>
        <v>#NAME?</v>
      </c>
      <c r="G4" s="320" t="s">
        <v>483</v>
      </c>
      <c r="H4" s="319" t="s">
        <v>82</v>
      </c>
      <c r="I4" s="319" t="s">
        <v>80</v>
      </c>
      <c r="J4" s="319" t="s">
        <v>484</v>
      </c>
      <c r="K4" s="319" t="s">
        <v>485</v>
      </c>
      <c r="L4" s="319" t="s">
        <v>146</v>
      </c>
      <c r="M4" s="322"/>
      <c r="N4" s="323"/>
      <c r="O4" s="324" t="s">
        <v>434</v>
      </c>
      <c r="P4" s="325" t="s">
        <v>435</v>
      </c>
      <c r="Q4" s="325" t="s">
        <v>441</v>
      </c>
      <c r="R4" s="326" t="s">
        <v>437</v>
      </c>
      <c r="S4" s="327" t="s">
        <v>486</v>
      </c>
      <c r="T4" s="328" t="s">
        <v>487</v>
      </c>
      <c r="U4" s="329" t="s">
        <v>154</v>
      </c>
    </row>
    <row r="5" ht="13.5" customHeight="1">
      <c r="A5" s="310"/>
      <c r="B5" s="36"/>
      <c r="C5" s="36"/>
      <c r="D5" s="36"/>
      <c r="E5" s="321" t="s">
        <v>147</v>
      </c>
      <c r="F5" s="321">
        <f>COUNTIF($F$12:$F$117,"c")</f>
        <v>33</v>
      </c>
      <c r="G5" s="36"/>
      <c r="H5" s="36"/>
      <c r="I5" s="36"/>
      <c r="J5" s="36"/>
      <c r="K5" s="36"/>
      <c r="L5" s="36"/>
      <c r="M5" s="308"/>
      <c r="N5" s="330" t="s">
        <v>8</v>
      </c>
      <c r="O5" s="331">
        <f>COUNTIFS($C$12:$C$117,"A",$F$12:$F$117,"c")</f>
        <v>25</v>
      </c>
      <c r="P5" s="331">
        <f>COUNTIFS($C$12:$C$117,"A",$F$12:$F$117,"nc")</f>
        <v>0</v>
      </c>
      <c r="Q5" s="331">
        <f>COUNTIFS($C$12:$C$117,"A",$F$12:$F$117,"na")</f>
        <v>57</v>
      </c>
      <c r="R5" s="331">
        <f>COUNTIFS($C$12:$C$117,"A",$F$12:$F$117,"nt")</f>
        <v>0</v>
      </c>
      <c r="S5" s="332">
        <f t="shared" ref="S5:S7" si="310">O5+P5</f>
        <v>25</v>
      </c>
      <c r="T5" s="333">
        <f t="shared" ref="T5:T7" si="311">IF(S5&gt;0,O5/S5,"-")</f>
        <v>1</v>
      </c>
      <c r="U5" s="334">
        <f>T5</f>
        <v>1</v>
      </c>
    </row>
    <row r="6" ht="13.5" customHeight="1">
      <c r="A6" s="310"/>
      <c r="B6" s="36"/>
      <c r="C6" s="36"/>
      <c r="D6" s="36"/>
      <c r="E6" s="321" t="s">
        <v>148</v>
      </c>
      <c r="F6" s="321">
        <f>COUNTIF(F12:F117,"nc")</f>
        <v>0</v>
      </c>
      <c r="G6" s="36"/>
      <c r="H6" s="36"/>
      <c r="I6" s="36"/>
      <c r="J6" s="36"/>
      <c r="K6" s="36"/>
      <c r="L6" s="36"/>
      <c r="M6" s="308"/>
      <c r="N6" s="330" t="s">
        <v>15</v>
      </c>
      <c r="O6" s="331">
        <f>COUNTIFS($C$12:$C$117,"AA",$F$12:$F$117,"c")</f>
        <v>8</v>
      </c>
      <c r="P6" s="331">
        <f>COUNTIFS($C$12:$C$117,"AA",$F$12:$F$117,"nc")</f>
        <v>0</v>
      </c>
      <c r="Q6" s="331">
        <f>COUNTIFS($C$12:$C$117,"AA",$F$12:$F$117,"na")</f>
        <v>16</v>
      </c>
      <c r="R6" s="331">
        <f>COUNTIFS($C$12:$C$117,"AA",$F$12:$F$117,"nt")</f>
        <v>0</v>
      </c>
      <c r="S6" s="332">
        <f t="shared" si="310"/>
        <v>8</v>
      </c>
      <c r="T6" s="333">
        <f t="shared" si="311"/>
        <v>1</v>
      </c>
      <c r="U6" s="335">
        <f>IF(S6&gt;0,SUM(O5:O6)/SUM(S5:S6),"-")</f>
        <v>1</v>
      </c>
    </row>
    <row r="7" ht="13.5" customHeight="1">
      <c r="A7" s="310"/>
      <c r="B7" s="36"/>
      <c r="C7" s="36"/>
      <c r="D7" s="36"/>
      <c r="E7" s="321" t="s">
        <v>488</v>
      </c>
      <c r="F7" s="321">
        <f>COUNTIF(F12:F117,"na")</f>
        <v>73</v>
      </c>
      <c r="G7" s="36"/>
      <c r="H7" s="36"/>
      <c r="I7" s="36"/>
      <c r="J7" s="36"/>
      <c r="K7" s="36"/>
      <c r="L7" s="36"/>
      <c r="M7" s="308"/>
      <c r="N7" s="330" t="s">
        <v>17</v>
      </c>
      <c r="O7" s="336">
        <f>COUNTIFS($C$12:$C$117,"AAA",$F$12:$F$117,"c")</f>
        <v>0</v>
      </c>
      <c r="P7" s="336">
        <f>COUNTIFS($C$12:$C$117,"AAA",$F$12:$F$117,"nc")</f>
        <v>0</v>
      </c>
      <c r="Q7" s="336">
        <f>COUNTIFS($C$12:$C$117,"AAA",$F$12:$F$117,"na")</f>
        <v>0</v>
      </c>
      <c r="R7" s="336">
        <f>COUNTIFS($C$12:$C$117,"AAA",$F$12:$F$117,"nt")</f>
        <v>0</v>
      </c>
      <c r="S7" s="332">
        <f t="shared" si="310"/>
        <v>0</v>
      </c>
      <c r="T7" s="333" t="str">
        <f t="shared" si="311"/>
        <v>-</v>
      </c>
      <c r="U7" s="334" t="str">
        <f>IF(S7&gt;0,SUM(O5:O7)/SUM(S5:S7),"-")</f>
        <v>-</v>
      </c>
    </row>
    <row r="8" ht="13.5" customHeight="1">
      <c r="A8" s="310"/>
      <c r="B8" s="36"/>
      <c r="C8" s="36"/>
      <c r="D8" s="36"/>
      <c r="E8" s="321" t="s">
        <v>150</v>
      </c>
      <c r="F8" s="321">
        <f>COUNTIF(F12:F117,"nt")</f>
        <v>0</v>
      </c>
      <c r="G8" s="36"/>
      <c r="H8" s="36"/>
      <c r="I8" s="36"/>
      <c r="J8" s="36"/>
      <c r="K8" s="36"/>
      <c r="L8" s="36"/>
      <c r="M8" s="308"/>
      <c r="N8" s="337" t="s">
        <v>489</v>
      </c>
      <c r="O8" s="338">
        <f t="shared" ref="O8:S8" si="312">SUM(O5:O7)</f>
        <v>33</v>
      </c>
      <c r="P8" s="338">
        <f t="shared" si="312"/>
        <v>0</v>
      </c>
      <c r="Q8" s="338">
        <f t="shared" si="312"/>
        <v>73</v>
      </c>
      <c r="R8" s="338">
        <f t="shared" si="312"/>
        <v>0</v>
      </c>
      <c r="S8" s="339">
        <f t="shared" si="312"/>
        <v>33</v>
      </c>
      <c r="T8" s="333"/>
      <c r="U8" s="330"/>
    </row>
    <row r="9" ht="13.5" customHeight="1">
      <c r="A9" s="310"/>
      <c r="B9" s="36"/>
      <c r="C9" s="36"/>
      <c r="D9" s="36"/>
      <c r="E9" s="321" t="s">
        <v>465</v>
      </c>
      <c r="F9" s="340">
        <f>F5/SUM(F5:F6)</f>
        <v>1</v>
      </c>
      <c r="G9" s="36"/>
      <c r="H9" s="36"/>
      <c r="I9" s="36"/>
      <c r="J9" s="36"/>
      <c r="K9" s="36"/>
      <c r="L9" s="36"/>
      <c r="M9" s="308"/>
      <c r="N9" s="308"/>
      <c r="O9" s="308"/>
      <c r="P9" s="308"/>
      <c r="Q9" s="308"/>
      <c r="R9" s="308"/>
      <c r="S9" s="308"/>
      <c r="T9" s="308"/>
      <c r="U9" s="308"/>
    </row>
    <row r="10" ht="13.5" customHeight="1">
      <c r="A10" s="310"/>
      <c r="B10" s="46"/>
      <c r="C10" s="46"/>
      <c r="D10" s="46"/>
      <c r="E10" s="321" t="s">
        <v>466</v>
      </c>
      <c r="F10" s="340">
        <f>F6/SUM(F5:F6)</f>
        <v>0</v>
      </c>
      <c r="G10" s="46"/>
      <c r="H10" s="46"/>
      <c r="I10" s="46"/>
      <c r="J10" s="46"/>
      <c r="K10" s="46"/>
      <c r="L10" s="46"/>
      <c r="M10" s="308"/>
      <c r="N10" s="308"/>
      <c r="O10" s="308"/>
      <c r="P10" s="308"/>
      <c r="Q10" s="308"/>
      <c r="R10" s="308"/>
      <c r="S10" s="308"/>
      <c r="T10" s="308"/>
      <c r="U10" s="308"/>
    </row>
    <row r="11" ht="16.800000000000001">
      <c r="A11" s="310"/>
      <c r="B11" s="260"/>
      <c r="C11" s="260"/>
      <c r="D11" s="260"/>
      <c r="E11" s="341"/>
      <c r="F11" s="260"/>
      <c r="G11" s="260"/>
      <c r="H11" s="342"/>
      <c r="I11" s="342"/>
      <c r="J11" s="342"/>
      <c r="K11" s="342"/>
      <c r="L11" s="342"/>
      <c r="M11" s="308"/>
      <c r="N11" s="308"/>
      <c r="O11" s="308"/>
      <c r="P11" s="308"/>
      <c r="Q11" s="308"/>
      <c r="R11" s="308"/>
      <c r="S11" s="308"/>
      <c r="T11" s="308"/>
      <c r="U11" s="308"/>
    </row>
    <row r="12" ht="62.25" hidden="1" customHeight="1">
      <c r="A12" s="355" t="s">
        <v>440</v>
      </c>
      <c r="B12" s="358" t="str">
        <f>'Résultats'!B13</f>
        <v>1.1</v>
      </c>
      <c r="C12" s="260" t="str">
        <f>'Résultats'!C13</f>
        <v>A</v>
      </c>
      <c r="D12" s="260" t="str">
        <f>'Résultats'!E13</f>
        <v>x</v>
      </c>
      <c r="E12" s="341" t="str">
        <f>'Résultats'!F13</f>
        <v xml:space="preserve">Chaque image porteuse d’information a-t-elle une alternative textuelle ?</v>
      </c>
      <c r="F12" s="345" t="s">
        <v>10</v>
      </c>
      <c r="G12" s="345"/>
      <c r="H12" s="97"/>
      <c r="I12" s="97"/>
      <c r="J12" s="97"/>
      <c r="K12" s="97"/>
      <c r="L12" s="97"/>
      <c r="M12" s="308"/>
      <c r="N12" s="308"/>
      <c r="O12" s="308"/>
      <c r="P12" s="308"/>
      <c r="Q12" s="308"/>
      <c r="R12" s="308"/>
      <c r="S12" s="308"/>
      <c r="T12" s="308"/>
      <c r="U12" s="308"/>
    </row>
    <row r="13" ht="62.25" hidden="1" customHeight="1">
      <c r="A13" s="36"/>
      <c r="B13" s="358" t="str">
        <f>Résultats!B14</f>
        <v>1.2</v>
      </c>
      <c r="C13" s="260" t="str">
        <f>Résultats!C14</f>
        <v>A</v>
      </c>
      <c r="D13" s="260" t="str">
        <f>Résultats!E14</f>
        <v/>
      </c>
      <c r="E13" s="341" t="str">
        <f>Résultats!F14</f>
        <v xml:space="preserve">Chaque image de décoration est-elle correctement ignorée par les technologies d’assistance ?</v>
      </c>
      <c r="F13" s="345" t="s">
        <v>7</v>
      </c>
      <c r="G13" s="345"/>
      <c r="H13" s="97"/>
      <c r="I13" s="97"/>
      <c r="J13" s="97"/>
      <c r="K13" s="97"/>
      <c r="L13" s="97"/>
      <c r="M13" s="308"/>
      <c r="N13" s="308"/>
      <c r="O13" s="308"/>
      <c r="P13" s="308"/>
      <c r="Q13" s="308"/>
      <c r="R13" s="308"/>
      <c r="S13" s="308"/>
      <c r="T13" s="308"/>
      <c r="U13" s="308"/>
    </row>
    <row r="14" ht="62.25" hidden="1" customHeight="1">
      <c r="A14" s="36"/>
      <c r="B14" s="358" t="str">
        <f>Résultats!B15</f>
        <v>1.3</v>
      </c>
      <c r="C14" s="260" t="str">
        <f>Résultats!C15</f>
        <v>A</v>
      </c>
      <c r="D14" s="260" t="str">
        <f>Résultats!E15</f>
        <v/>
      </c>
      <c r="E14" s="341" t="str">
        <f>Résultats!F15</f>
        <v xml:space="preserve">Pour chaque image porteuse d’information ayant une alternative textuelle, cette alternative est-elle pertinente (hors cas particuliers) ?</v>
      </c>
      <c r="F14" s="345" t="s">
        <v>10</v>
      </c>
      <c r="G14" s="345"/>
      <c r="H14" s="97"/>
      <c r="I14" s="97"/>
      <c r="J14" s="97"/>
      <c r="K14" s="97"/>
      <c r="L14" s="97"/>
      <c r="M14" s="308"/>
      <c r="N14" s="308"/>
      <c r="O14" s="308"/>
      <c r="P14" s="308"/>
      <c r="Q14" s="308"/>
      <c r="R14" s="308"/>
      <c r="S14" s="308"/>
      <c r="T14" s="308"/>
      <c r="U14" s="308"/>
    </row>
    <row r="15" ht="62.25" hidden="1" customHeight="1">
      <c r="A15" s="36"/>
      <c r="B15" s="358" t="str">
        <f>Résultats!B16</f>
        <v>1.4</v>
      </c>
      <c r="C15" s="260" t="str">
        <f>Résultats!C16</f>
        <v>A</v>
      </c>
      <c r="D15" s="260" t="str">
        <f>Résultats!E16</f>
        <v/>
      </c>
      <c r="E15" s="341" t="str">
        <f>Résultats!F16</f>
        <v xml:space="preserve">Pour chaque image utilisée comme CAPTCHA ou comme image-test, ayant une alternative textuelle, cette alternative permet-elle d’identifier la nature et la fonction de l’image ?</v>
      </c>
      <c r="F15" s="345" t="s">
        <v>10</v>
      </c>
      <c r="G15" s="345"/>
      <c r="H15" s="97"/>
      <c r="I15" s="97"/>
      <c r="J15" s="97"/>
      <c r="K15" s="97"/>
      <c r="L15" s="97"/>
      <c r="M15" s="308"/>
      <c r="N15" s="308"/>
      <c r="O15" s="308"/>
      <c r="P15" s="308"/>
      <c r="Q15" s="308"/>
      <c r="R15" s="308"/>
      <c r="S15" s="308"/>
      <c r="T15" s="308"/>
      <c r="U15" s="308"/>
    </row>
    <row r="16" ht="62.25" hidden="1" customHeight="1">
      <c r="A16" s="36"/>
      <c r="B16" s="358" t="str">
        <f>Résultats!B17</f>
        <v>1.5</v>
      </c>
      <c r="C16" s="260" t="str">
        <f>Résultats!C17</f>
        <v>A</v>
      </c>
      <c r="D16" s="260" t="str">
        <f>Résultats!E17</f>
        <v/>
      </c>
      <c r="E16" s="341" t="str">
        <f>Résultats!F17</f>
        <v xml:space="preserve">Pour chaque image utilisée comme CAPTCHA, une solution d’accès alternatif au contenu ou à la fonction du CAPTCHA est-elle présente ?</v>
      </c>
      <c r="F16" s="345" t="s">
        <v>10</v>
      </c>
      <c r="G16" s="345"/>
      <c r="H16" s="97"/>
      <c r="I16" s="97"/>
      <c r="J16" s="97"/>
      <c r="K16" s="97"/>
      <c r="L16" s="97"/>
      <c r="M16" s="308"/>
      <c r="N16" s="308"/>
      <c r="O16" s="308"/>
      <c r="P16" s="308"/>
      <c r="Q16" s="308"/>
      <c r="R16" s="308"/>
      <c r="S16" s="308"/>
      <c r="T16" s="308"/>
      <c r="U16" s="308"/>
    </row>
    <row r="17" ht="62.25" hidden="1" customHeight="1">
      <c r="A17" s="36"/>
      <c r="B17" s="358" t="str">
        <f>Résultats!B18</f>
        <v>1.6</v>
      </c>
      <c r="C17" s="260" t="str">
        <f>Résultats!C18</f>
        <v>A</v>
      </c>
      <c r="D17" s="260" t="str">
        <f>Résultats!E18</f>
        <v/>
      </c>
      <c r="E17" s="341" t="str">
        <f>Résultats!F18</f>
        <v xml:space="preserve">Chaque image porteuse d’information a-t-elle, si nécessaire, une description détaillée ?</v>
      </c>
      <c r="F17" s="345" t="s">
        <v>10</v>
      </c>
      <c r="G17" s="345"/>
      <c r="H17" s="97"/>
      <c r="I17" s="97"/>
      <c r="J17" s="97"/>
      <c r="K17" s="97"/>
      <c r="L17" s="97"/>
      <c r="M17" s="308"/>
      <c r="N17" s="308"/>
      <c r="O17" s="308"/>
      <c r="P17" s="308"/>
      <c r="Q17" s="308"/>
      <c r="R17" s="308"/>
      <c r="S17" s="308"/>
      <c r="T17" s="308"/>
      <c r="U17" s="308"/>
    </row>
    <row r="18" ht="62.25" hidden="1" customHeight="1">
      <c r="A18" s="36"/>
      <c r="B18" s="358" t="str">
        <f>Résultats!B19</f>
        <v>1.7</v>
      </c>
      <c r="C18" s="260" t="str">
        <f>Résultats!C19</f>
        <v>A</v>
      </c>
      <c r="D18" s="260" t="str">
        <f>Résultats!E19</f>
        <v/>
      </c>
      <c r="E18" s="341" t="str">
        <f>Résultats!F19</f>
        <v xml:space="preserve">Pour chaque image porteuse d’information ayant une description détaillée, cette description est-elle pertinente ?</v>
      </c>
      <c r="F18" s="345" t="s">
        <v>10</v>
      </c>
      <c r="G18" s="345"/>
      <c r="H18" s="97"/>
      <c r="I18" s="97"/>
      <c r="J18" s="97"/>
      <c r="K18" s="97"/>
      <c r="L18" s="97"/>
      <c r="M18" s="356"/>
      <c r="N18" s="356"/>
      <c r="O18" s="356"/>
      <c r="P18" s="356"/>
      <c r="Q18" s="356"/>
      <c r="R18" s="356"/>
      <c r="S18" s="356"/>
      <c r="T18" s="356"/>
      <c r="U18" s="356"/>
    </row>
    <row r="19" ht="62.25" hidden="1" customHeight="1">
      <c r="A19" s="36"/>
      <c r="B19" s="358" t="str">
        <f>Résultats!B20</f>
        <v>1.8</v>
      </c>
      <c r="C19" s="260" t="str">
        <f>Résultats!C20</f>
        <v>AA</v>
      </c>
      <c r="D19" s="260" t="str">
        <f>Résultats!E20</f>
        <v/>
      </c>
      <c r="E19" s="359" t="str">
        <f>Résultats!F20</f>
        <v xml:space="preserve">Chaque image texte porteuse d’information, en l’absence d’un mécanisme de remplacement, doit si possible être remplacée par du texte stylé. Cette règle est-elle respectée (hors cas particuliers) ?</v>
      </c>
      <c r="F19" s="345" t="s">
        <v>10</v>
      </c>
      <c r="G19" s="345"/>
      <c r="H19" s="97"/>
      <c r="I19" s="97"/>
      <c r="J19" s="97"/>
      <c r="K19" s="97"/>
      <c r="L19" s="97"/>
      <c r="M19" s="322"/>
      <c r="N19" s="322"/>
      <c r="O19" s="322"/>
      <c r="P19" s="322"/>
      <c r="Q19" s="322"/>
      <c r="R19" s="322"/>
      <c r="S19" s="357"/>
      <c r="T19" s="308"/>
      <c r="U19" s="308"/>
    </row>
    <row r="20" ht="62.25" hidden="1" customHeight="1">
      <c r="A20" s="46"/>
      <c r="B20" s="358" t="str">
        <f>Résultats!B21</f>
        <v>1.9</v>
      </c>
      <c r="C20" s="260" t="str">
        <f>Résultats!C21</f>
        <v>A</v>
      </c>
      <c r="D20" s="260" t="str">
        <f>Résultats!E21</f>
        <v/>
      </c>
      <c r="E20" s="341" t="str">
        <f>Résultats!F21</f>
        <v xml:space="preserve">Chaque légende d’image est-elle, si nécessaire, correctement reliée à l’image correspondante ?</v>
      </c>
      <c r="F20" s="345" t="s">
        <v>10</v>
      </c>
      <c r="G20" s="345"/>
      <c r="H20" s="97"/>
      <c r="I20" s="97"/>
      <c r="J20" s="97"/>
      <c r="K20" s="97"/>
      <c r="L20" s="97"/>
      <c r="M20" s="308"/>
      <c r="N20" s="308"/>
      <c r="O20" s="308"/>
      <c r="P20" s="308"/>
      <c r="Q20" s="308"/>
      <c r="R20" s="308"/>
      <c r="S20" s="308"/>
      <c r="T20" s="308"/>
      <c r="U20" s="308"/>
    </row>
    <row r="21" ht="62.25" hidden="1" customHeight="1">
      <c r="A21" s="355" t="s">
        <v>443</v>
      </c>
      <c r="B21" s="358" t="str">
        <f>Résultats!B22</f>
        <v>2.1</v>
      </c>
      <c r="C21" s="260" t="str">
        <f>Résultats!C22</f>
        <v>A</v>
      </c>
      <c r="D21" s="260" t="str">
        <f>Résultats!E22</f>
        <v/>
      </c>
      <c r="E21" s="341" t="str">
        <f>Résultats!F22</f>
        <v xml:space="preserve">Chaque cadre a-t-il un titre de cadre ?</v>
      </c>
      <c r="F21" s="345" t="s">
        <v>10</v>
      </c>
      <c r="G21" s="345"/>
      <c r="H21" s="97"/>
      <c r="I21" s="97"/>
      <c r="J21" s="97"/>
      <c r="K21" s="97"/>
      <c r="L21" s="97"/>
      <c r="M21" s="308"/>
      <c r="N21" s="308"/>
      <c r="O21" s="308"/>
      <c r="P21" s="308"/>
      <c r="Q21" s="308"/>
      <c r="R21" s="308"/>
      <c r="S21" s="308"/>
      <c r="T21" s="308"/>
      <c r="U21" s="308"/>
    </row>
    <row r="22" ht="62.25" hidden="1" customHeight="1">
      <c r="A22" s="46"/>
      <c r="B22" s="358" t="str">
        <f>Résultats!B23</f>
        <v>2.2</v>
      </c>
      <c r="C22" s="260" t="str">
        <f>Résultats!C23</f>
        <v>A</v>
      </c>
      <c r="D22" s="260" t="str">
        <f>Résultats!E23</f>
        <v/>
      </c>
      <c r="E22" s="341" t="str">
        <f>Résultats!F23</f>
        <v xml:space="preserve">Pour chaque cadre ayant un titre de cadre, ce titre de cadre est-il pertinent ?</v>
      </c>
      <c r="F22" s="345" t="s">
        <v>10</v>
      </c>
      <c r="G22" s="345"/>
      <c r="H22" s="97"/>
      <c r="I22" s="97"/>
      <c r="J22" s="97"/>
      <c r="K22" s="97"/>
      <c r="L22" s="97"/>
      <c r="M22" s="308"/>
      <c r="N22" s="308"/>
      <c r="O22" s="308"/>
      <c r="P22" s="308"/>
      <c r="Q22" s="308"/>
      <c r="R22" s="308"/>
      <c r="S22" s="308"/>
      <c r="T22" s="308"/>
      <c r="U22" s="308"/>
    </row>
    <row r="23" ht="62.25" hidden="1" customHeight="1">
      <c r="A23" s="355" t="s">
        <v>444</v>
      </c>
      <c r="B23" s="358" t="str">
        <f>Résultats!B24</f>
        <v>3.1</v>
      </c>
      <c r="C23" s="260" t="str">
        <f>Résultats!C24</f>
        <v>A</v>
      </c>
      <c r="D23" s="260" t="str">
        <f>Résultats!E24</f>
        <v>x</v>
      </c>
      <c r="E23" s="341" t="str">
        <f>Résultats!F24</f>
        <v xml:space="preserve">Dans chaque page web, l’information ne doit pas être donnée uniquement par la couleur. Cette règle est-elle respectée ?</v>
      </c>
      <c r="F23" s="345" t="s">
        <v>10</v>
      </c>
      <c r="G23" s="345"/>
      <c r="H23" s="97"/>
      <c r="I23" s="97"/>
      <c r="J23" s="97"/>
      <c r="K23" s="97"/>
      <c r="L23" s="97"/>
      <c r="M23" s="308"/>
      <c r="N23" s="308"/>
      <c r="O23" s="308"/>
      <c r="P23" s="308"/>
      <c r="Q23" s="308"/>
      <c r="R23" s="308"/>
      <c r="S23" s="308"/>
      <c r="T23" s="308"/>
      <c r="U23" s="308"/>
    </row>
    <row r="24" ht="62.25" hidden="1" customHeight="1">
      <c r="A24" s="36"/>
      <c r="B24" s="358" t="str">
        <f>Résultats!B25</f>
        <v>3.2</v>
      </c>
      <c r="C24" s="260" t="str">
        <f>Résultats!C25</f>
        <v>AA</v>
      </c>
      <c r="D24" s="260" t="str">
        <f>Résultats!E25</f>
        <v/>
      </c>
      <c r="E24" s="341" t="str">
        <f>Résultats!F25</f>
        <v xml:space="preserve">Dans chaque page web, le contraste entre la couleur du texte et la couleur de son arrière-plan est-il suffisamment élevé (hors cas particuliers) ?</v>
      </c>
      <c r="F24" s="345" t="s">
        <v>10</v>
      </c>
      <c r="G24" s="345"/>
      <c r="H24" s="97"/>
      <c r="I24" s="97"/>
      <c r="J24" s="97"/>
      <c r="K24" s="97"/>
      <c r="L24" s="97"/>
      <c r="M24" s="308"/>
      <c r="N24" s="308"/>
      <c r="O24" s="308"/>
      <c r="P24" s="308"/>
      <c r="Q24" s="308"/>
      <c r="R24" s="308"/>
      <c r="S24" s="308"/>
      <c r="T24" s="308"/>
      <c r="U24" s="308"/>
    </row>
    <row r="25" ht="62.25" hidden="1" customHeight="1">
      <c r="A25" s="46"/>
      <c r="B25" s="358" t="str">
        <f>Résultats!B26</f>
        <v>3.3</v>
      </c>
      <c r="C25" s="260" t="str">
        <f>Résultats!C26</f>
        <v>AA</v>
      </c>
      <c r="D25" s="260" t="str">
        <f>Résultats!E26</f>
        <v/>
      </c>
      <c r="E25" s="341" t="str">
        <f>Résultats!F26</f>
        <v xml:space="preserve">Dans chaque page web, les couleurs utilisées dans les composants d’interface ou les éléments graphiques porteurs d’informations sont-elles suffisamment contrastées (hors cas particuliers) ?</v>
      </c>
      <c r="F25" s="345" t="s">
        <v>10</v>
      </c>
      <c r="G25" s="345"/>
      <c r="H25" s="97"/>
      <c r="I25" s="97"/>
      <c r="J25" s="97"/>
      <c r="K25" s="97"/>
      <c r="L25" s="97"/>
      <c r="M25" s="308"/>
      <c r="N25" s="308"/>
      <c r="O25" s="308"/>
      <c r="P25" s="308"/>
      <c r="Q25" s="308"/>
      <c r="R25" s="308"/>
      <c r="S25" s="308"/>
      <c r="T25" s="308"/>
      <c r="U25" s="308"/>
    </row>
    <row r="26" ht="62.25" hidden="1" customHeight="1">
      <c r="A26" s="355" t="s">
        <v>445</v>
      </c>
      <c r="B26" s="358" t="str">
        <f>Résultats!B27</f>
        <v>4.1</v>
      </c>
      <c r="C26" s="260" t="str">
        <f>Résultats!C27</f>
        <v>A</v>
      </c>
      <c r="D26" s="260" t="str">
        <f>Résultats!E27</f>
        <v>x</v>
      </c>
      <c r="E26" s="341" t="str">
        <f>Résultats!F27</f>
        <v xml:space="preserve">Chaque média temporel pré-enregistré a-t-il, si nécessaire, une transcription textuelle ou une audiodescription (hors cas particuliers) ?</v>
      </c>
      <c r="F26" s="345" t="s">
        <v>10</v>
      </c>
      <c r="G26" s="345"/>
      <c r="H26" s="97"/>
      <c r="I26" s="97"/>
      <c r="J26" s="97"/>
      <c r="K26" s="97"/>
      <c r="L26" s="97"/>
      <c r="M26" s="308"/>
      <c r="N26" s="308"/>
      <c r="O26" s="308"/>
      <c r="P26" s="308"/>
      <c r="Q26" s="308"/>
      <c r="R26" s="308"/>
      <c r="S26" s="308"/>
      <c r="T26" s="308"/>
      <c r="U26" s="308"/>
    </row>
    <row r="27" ht="62.25" hidden="1" customHeight="1">
      <c r="A27" s="36"/>
      <c r="B27" s="358" t="str">
        <f>Résultats!B28</f>
        <v>4.2</v>
      </c>
      <c r="C27" s="260" t="str">
        <f>Résultats!C28</f>
        <v>A</v>
      </c>
      <c r="D27" s="260" t="str">
        <f>Résultats!E28</f>
        <v/>
      </c>
      <c r="E27" s="341" t="str">
        <f>Résultats!F28</f>
        <v xml:space="preserve">Pour chaque média temporel pré-enregistré ayant une transcription textuelle ou une audiodescription synchronisée, celles-ci sont-elles pertinentes (hors cas particuliers) ?</v>
      </c>
      <c r="F27" s="345" t="s">
        <v>10</v>
      </c>
      <c r="G27" s="345"/>
      <c r="H27" s="97"/>
      <c r="I27" s="97"/>
      <c r="J27" s="97"/>
      <c r="K27" s="97"/>
      <c r="L27" s="97"/>
      <c r="M27" s="308"/>
      <c r="N27" s="308"/>
      <c r="O27" s="308"/>
      <c r="P27" s="308"/>
      <c r="Q27" s="308"/>
      <c r="R27" s="308"/>
      <c r="S27" s="308"/>
      <c r="T27" s="308"/>
      <c r="U27" s="308"/>
    </row>
    <row r="28" ht="62.25" hidden="1" customHeight="1">
      <c r="A28" s="36"/>
      <c r="B28" s="358" t="str">
        <f>Résultats!B29</f>
        <v>4.3</v>
      </c>
      <c r="C28" s="260" t="str">
        <f>Résultats!C29</f>
        <v>A</v>
      </c>
      <c r="D28" s="260" t="str">
        <f>Résultats!E29</f>
        <v/>
      </c>
      <c r="E28" s="341" t="str">
        <f>Résultats!F29</f>
        <v xml:space="preserve">Chaque média temporel synchronisé pré-enregistré a-t-il, si nécessaire, des sous-titres synchronisés (hors cas particuliers) ?</v>
      </c>
      <c r="F28" s="345" t="s">
        <v>10</v>
      </c>
      <c r="G28" s="345"/>
      <c r="H28" s="97"/>
      <c r="I28" s="97"/>
      <c r="J28" s="97"/>
      <c r="K28" s="97"/>
      <c r="L28" s="97"/>
      <c r="M28" s="308"/>
      <c r="N28" s="308"/>
      <c r="O28" s="308"/>
      <c r="P28" s="308"/>
      <c r="Q28" s="308"/>
      <c r="R28" s="308"/>
      <c r="S28" s="308"/>
      <c r="T28" s="308"/>
      <c r="U28" s="308"/>
    </row>
    <row r="29" ht="62.25" hidden="1" customHeight="1">
      <c r="A29" s="36"/>
      <c r="B29" s="358" t="str">
        <f>Résultats!B30</f>
        <v>4.4</v>
      </c>
      <c r="C29" s="260" t="str">
        <f>Résultats!C30</f>
        <v>A</v>
      </c>
      <c r="D29" s="260" t="str">
        <f>Résultats!E30</f>
        <v/>
      </c>
      <c r="E29" s="341" t="str">
        <f>Résultats!F30</f>
        <v xml:space="preserve">Pour chaque média temporel synchronisé pré-enregistré ayant des sous-titres synchronisés, ces sous-titres sont-ils pertinents ?</v>
      </c>
      <c r="F29" s="345" t="s">
        <v>10</v>
      </c>
      <c r="G29" s="345"/>
      <c r="H29" s="97"/>
      <c r="I29" s="97"/>
      <c r="J29" s="97"/>
      <c r="K29" s="97"/>
      <c r="L29" s="97"/>
      <c r="M29" s="308"/>
      <c r="N29" s="308"/>
      <c r="O29" s="308"/>
      <c r="P29" s="308"/>
      <c r="Q29" s="308"/>
      <c r="R29" s="308"/>
      <c r="S29" s="308"/>
      <c r="T29" s="308"/>
      <c r="U29" s="308"/>
    </row>
    <row r="30" ht="62.25" hidden="1" customHeight="1">
      <c r="A30" s="36"/>
      <c r="B30" s="358" t="str">
        <f>Résultats!B31</f>
        <v>4.5</v>
      </c>
      <c r="C30" s="260" t="str">
        <f>Résultats!C31</f>
        <v>AA</v>
      </c>
      <c r="D30" s="260" t="str">
        <f>Résultats!E31</f>
        <v/>
      </c>
      <c r="E30" s="341" t="str">
        <f>Résultats!F31</f>
        <v xml:space="preserve">Chaque média temporel pré-enregistré a-t-il, si nécessaire, une audiodescription synchronisée (hors cas particuliers) ?</v>
      </c>
      <c r="F30" s="345" t="s">
        <v>10</v>
      </c>
      <c r="G30" s="345"/>
      <c r="H30" s="97"/>
      <c r="I30" s="97"/>
      <c r="J30" s="97"/>
      <c r="K30" s="97"/>
      <c r="L30" s="97"/>
      <c r="M30" s="308"/>
      <c r="N30" s="308"/>
      <c r="O30" s="308"/>
      <c r="P30" s="308"/>
      <c r="Q30" s="308"/>
      <c r="R30" s="308"/>
      <c r="S30" s="308"/>
      <c r="T30" s="308"/>
      <c r="U30" s="308"/>
    </row>
    <row r="31" ht="62.25" hidden="1" customHeight="1">
      <c r="A31" s="36"/>
      <c r="B31" s="358" t="str">
        <f>Résultats!B32</f>
        <v>4.6</v>
      </c>
      <c r="C31" s="260" t="str">
        <f>Résultats!C32</f>
        <v>AA</v>
      </c>
      <c r="D31" s="260" t="str">
        <f>Résultats!E32</f>
        <v/>
      </c>
      <c r="E31" s="341" t="str">
        <f>Résultats!F32</f>
        <v xml:space="preserve">Pour chaque média temporel pré-enregistré ayant une audiodescription synchronisée, celle-ci est-elle pertinente ?</v>
      </c>
      <c r="F31" s="345" t="s">
        <v>10</v>
      </c>
      <c r="G31" s="345"/>
      <c r="H31" s="97"/>
      <c r="I31" s="97"/>
      <c r="J31" s="97"/>
      <c r="K31" s="97"/>
      <c r="L31" s="97"/>
      <c r="M31" s="308"/>
      <c r="N31" s="308"/>
      <c r="O31" s="308"/>
      <c r="P31" s="308"/>
      <c r="Q31" s="308"/>
      <c r="R31" s="308"/>
      <c r="S31" s="308"/>
      <c r="T31" s="308"/>
      <c r="U31" s="308"/>
    </row>
    <row r="32" ht="62.25" hidden="1" customHeight="1">
      <c r="A32" s="36"/>
      <c r="B32" s="358" t="str">
        <f>Résultats!B33</f>
        <v>4.7</v>
      </c>
      <c r="C32" s="260" t="str">
        <f>Résultats!C33</f>
        <v>A</v>
      </c>
      <c r="D32" s="260" t="str">
        <f>Résultats!E33</f>
        <v/>
      </c>
      <c r="E32" s="341" t="str">
        <f>Résultats!F33</f>
        <v xml:space="preserve">Chaque média temporel est-il clairement identifiable (hors cas particuliers) ?</v>
      </c>
      <c r="F32" s="345" t="s">
        <v>10</v>
      </c>
      <c r="G32" s="345"/>
      <c r="H32" s="97"/>
      <c r="I32" s="97"/>
      <c r="J32" s="97"/>
      <c r="K32" s="97"/>
      <c r="L32" s="97"/>
      <c r="M32" s="308"/>
      <c r="N32" s="308"/>
      <c r="O32" s="308"/>
      <c r="P32" s="308"/>
      <c r="Q32" s="308"/>
      <c r="R32" s="308"/>
      <c r="S32" s="308"/>
      <c r="T32" s="308"/>
      <c r="U32" s="308"/>
    </row>
    <row r="33" ht="62.25" hidden="1" customHeight="1">
      <c r="A33" s="36"/>
      <c r="B33" s="358" t="str">
        <f>Résultats!B34</f>
        <v>4.8</v>
      </c>
      <c r="C33" s="260" t="str">
        <f>Résultats!C34</f>
        <v>A</v>
      </c>
      <c r="D33" s="260" t="str">
        <f>Résultats!E34</f>
        <v/>
      </c>
      <c r="E33" s="341" t="str">
        <f>Résultats!F34</f>
        <v xml:space="preserve">Chaque média non temporel a-t-il, si nécessaire, une alternative (hors cas particuliers) ?</v>
      </c>
      <c r="F33" s="345" t="s">
        <v>10</v>
      </c>
      <c r="G33" s="345"/>
      <c r="H33" s="97"/>
      <c r="I33" s="97"/>
      <c r="J33" s="97"/>
      <c r="K33" s="97"/>
      <c r="L33" s="97"/>
      <c r="M33" s="308"/>
      <c r="N33" s="308"/>
      <c r="O33" s="308"/>
      <c r="P33" s="308"/>
      <c r="Q33" s="308"/>
      <c r="R33" s="308"/>
      <c r="S33" s="308"/>
      <c r="T33" s="308"/>
      <c r="U33" s="308"/>
    </row>
    <row r="34" ht="62.25" hidden="1" customHeight="1">
      <c r="A34" s="36"/>
      <c r="B34" s="358" t="str">
        <f>Résultats!B35</f>
        <v>4.9</v>
      </c>
      <c r="C34" s="260" t="str">
        <f>Résultats!C35</f>
        <v>A</v>
      </c>
      <c r="D34" s="260" t="str">
        <f>Résultats!E35</f>
        <v/>
      </c>
      <c r="E34" s="341" t="str">
        <f>Résultats!F35</f>
        <v xml:space="preserve">Pour chaque média non temporel ayant une alternative, cette alternative est-elle pertinente ?</v>
      </c>
      <c r="F34" s="345" t="s">
        <v>10</v>
      </c>
      <c r="G34" s="345"/>
      <c r="H34" s="97"/>
      <c r="I34" s="97"/>
      <c r="J34" s="97"/>
      <c r="K34" s="97"/>
      <c r="L34" s="97"/>
      <c r="M34" s="308"/>
      <c r="N34" s="308"/>
      <c r="O34" s="308"/>
      <c r="P34" s="308"/>
      <c r="Q34" s="308"/>
      <c r="R34" s="308"/>
      <c r="S34" s="308"/>
      <c r="T34" s="308"/>
      <c r="U34" s="308"/>
    </row>
    <row r="35" ht="62.25" hidden="1" customHeight="1">
      <c r="A35" s="36"/>
      <c r="B35" s="358" t="str">
        <f>Résultats!B36</f>
        <v>4.10</v>
      </c>
      <c r="C35" s="260" t="str">
        <f>Résultats!C36</f>
        <v>A</v>
      </c>
      <c r="D35" s="260" t="str">
        <f>Résultats!E36</f>
        <v>x</v>
      </c>
      <c r="E35" s="341" t="str">
        <f>Résultats!F36</f>
        <v xml:space="preserve">Chaque son déclenché automatiquement est-il contrôlable par l’utilisateur ?</v>
      </c>
      <c r="F35" s="345" t="s">
        <v>10</v>
      </c>
      <c r="G35" s="345"/>
      <c r="H35" s="97"/>
      <c r="I35" s="97"/>
      <c r="J35" s="97"/>
      <c r="K35" s="97"/>
      <c r="L35" s="97"/>
      <c r="M35" s="308"/>
      <c r="N35" s="308"/>
      <c r="O35" s="308"/>
      <c r="P35" s="308"/>
      <c r="Q35" s="308"/>
      <c r="R35" s="308"/>
      <c r="S35" s="308"/>
      <c r="T35" s="308"/>
      <c r="U35" s="308"/>
    </row>
    <row r="36" ht="62.25" hidden="1" customHeight="1">
      <c r="A36" s="36"/>
      <c r="B36" s="358" t="str">
        <f>Résultats!B37</f>
        <v>4.11</v>
      </c>
      <c r="C36" s="260" t="str">
        <f>Résultats!C37</f>
        <v>A</v>
      </c>
      <c r="D36" s="260" t="str">
        <f>Résultats!E37</f>
        <v/>
      </c>
      <c r="E36" s="341" t="str">
        <f>Résultats!F37</f>
        <v xml:space="preserve">La consultation de chaque média temporel est-elle, si nécessaire, contrôlable par le clavier et tout dispositif de pointage ?</v>
      </c>
      <c r="F36" s="345" t="s">
        <v>10</v>
      </c>
      <c r="G36" s="345"/>
      <c r="H36" s="97"/>
      <c r="I36" s="97"/>
      <c r="J36" s="97"/>
      <c r="K36" s="97"/>
      <c r="L36" s="97"/>
      <c r="M36" s="308"/>
      <c r="N36" s="308"/>
      <c r="O36" s="308"/>
      <c r="P36" s="308"/>
      <c r="Q36" s="308"/>
      <c r="R36" s="308"/>
      <c r="S36" s="308"/>
      <c r="T36" s="308"/>
      <c r="U36" s="308"/>
    </row>
    <row r="37" ht="62.25" hidden="1" customHeight="1">
      <c r="A37" s="36"/>
      <c r="B37" s="358" t="str">
        <f>Résultats!B38</f>
        <v>4.12</v>
      </c>
      <c r="C37" s="260" t="str">
        <f>Résultats!C38</f>
        <v>A</v>
      </c>
      <c r="D37" s="260" t="str">
        <f>Résultats!E38</f>
        <v/>
      </c>
      <c r="E37" s="341" t="str">
        <f>Résultats!F38</f>
        <v xml:space="preserve">La consultation de chaque média non temporel est-elle contrôlable par le clavier et tout dispositif de pointage ?</v>
      </c>
      <c r="F37" s="345" t="s">
        <v>10</v>
      </c>
      <c r="G37" s="345"/>
      <c r="H37" s="97"/>
      <c r="I37" s="97"/>
      <c r="J37" s="97"/>
      <c r="K37" s="97"/>
      <c r="L37" s="97"/>
      <c r="M37" s="308"/>
      <c r="N37" s="308"/>
      <c r="O37" s="308"/>
      <c r="P37" s="308"/>
      <c r="Q37" s="308"/>
      <c r="R37" s="308"/>
      <c r="S37" s="308"/>
      <c r="T37" s="308"/>
      <c r="U37" s="308"/>
    </row>
    <row r="38" ht="62.25" hidden="1" customHeight="1">
      <c r="A38" s="46"/>
      <c r="B38" s="358" t="str">
        <f>Résultats!B39</f>
        <v>4.13</v>
      </c>
      <c r="C38" s="260" t="str">
        <f>Résultats!C39</f>
        <v>A</v>
      </c>
      <c r="D38" s="260" t="str">
        <f>Résultats!E39</f>
        <v/>
      </c>
      <c r="E38" s="341" t="str">
        <f>Résultats!F39</f>
        <v xml:space="preserve">Chaque média temporel et non temporel est-il compatible avec les technologies d’assistance (hors cas particuliers) ?</v>
      </c>
      <c r="F38" s="345" t="s">
        <v>10</v>
      </c>
      <c r="G38" s="345"/>
      <c r="H38" s="97"/>
      <c r="I38" s="97"/>
      <c r="J38" s="97"/>
      <c r="K38" s="97"/>
      <c r="L38" s="97"/>
      <c r="M38" s="308"/>
      <c r="N38" s="308"/>
      <c r="O38" s="308"/>
      <c r="P38" s="308"/>
      <c r="Q38" s="308"/>
      <c r="R38" s="308"/>
      <c r="S38" s="308"/>
      <c r="T38" s="308"/>
      <c r="U38" s="308"/>
    </row>
    <row r="39" ht="62.25" hidden="1" customHeight="1">
      <c r="A39" s="355" t="s">
        <v>450</v>
      </c>
      <c r="B39" s="358" t="str">
        <f>Résultats!B40</f>
        <v>5.1</v>
      </c>
      <c r="C39" s="260" t="str">
        <f>Résultats!C40</f>
        <v>A</v>
      </c>
      <c r="D39" s="260" t="str">
        <f>Résultats!E40</f>
        <v/>
      </c>
      <c r="E39" s="341" t="str">
        <f>Résultats!F40</f>
        <v xml:space="preserve">Chaque tableau de données complexe a-t-il un résumé ?</v>
      </c>
      <c r="F39" s="345" t="s">
        <v>10</v>
      </c>
      <c r="G39" s="345"/>
      <c r="H39" s="97"/>
      <c r="I39" s="97"/>
      <c r="J39" s="97"/>
      <c r="K39" s="97"/>
      <c r="L39" s="97"/>
      <c r="M39" s="308"/>
      <c r="N39" s="308"/>
      <c r="O39" s="308"/>
      <c r="P39" s="308"/>
      <c r="Q39" s="308"/>
      <c r="R39" s="308"/>
      <c r="S39" s="308"/>
      <c r="T39" s="308"/>
      <c r="U39" s="308"/>
    </row>
    <row r="40" ht="62.25" hidden="1" customHeight="1">
      <c r="A40" s="36"/>
      <c r="B40" s="358" t="str">
        <f>Résultats!B41</f>
        <v>5.2</v>
      </c>
      <c r="C40" s="260" t="str">
        <f>Résultats!C41</f>
        <v>A</v>
      </c>
      <c r="D40" s="260" t="str">
        <f>Résultats!E41</f>
        <v/>
      </c>
      <c r="E40" s="341" t="str">
        <f>Résultats!F41</f>
        <v xml:space="preserve">Pour chaque tableau de données complexe ayant un résumé, celui-ci est-il pertinent ?</v>
      </c>
      <c r="F40" s="345" t="s">
        <v>10</v>
      </c>
      <c r="G40" s="345"/>
      <c r="H40" s="97"/>
      <c r="I40" s="97"/>
      <c r="J40" s="97"/>
      <c r="K40" s="97"/>
      <c r="L40" s="97"/>
      <c r="M40" s="308"/>
      <c r="N40" s="308"/>
      <c r="O40" s="308"/>
      <c r="P40" s="308"/>
      <c r="Q40" s="308"/>
      <c r="R40" s="308"/>
      <c r="S40" s="308"/>
      <c r="T40" s="308"/>
      <c r="U40" s="308"/>
    </row>
    <row r="41" ht="62.25" hidden="1" customHeight="1">
      <c r="A41" s="36"/>
      <c r="B41" s="358" t="str">
        <f>Résultats!B42</f>
        <v>5.3</v>
      </c>
      <c r="C41" s="260" t="str">
        <f>Résultats!C42</f>
        <v>A</v>
      </c>
      <c r="D41" s="260" t="str">
        <f>Résultats!E42</f>
        <v>x</v>
      </c>
      <c r="E41" s="341" t="str">
        <f>Résultats!F42</f>
        <v xml:space="preserve">Pour chaque tableau de mise en forme, le contenu linéarisé reste-t-il compréhensible ?</v>
      </c>
      <c r="F41" s="345" t="s">
        <v>10</v>
      </c>
      <c r="G41" s="345"/>
      <c r="H41" s="97"/>
      <c r="I41" s="97"/>
      <c r="J41" s="97"/>
      <c r="K41" s="97"/>
      <c r="L41" s="97"/>
      <c r="M41" s="308"/>
      <c r="N41" s="308"/>
      <c r="O41" s="308"/>
      <c r="P41" s="308"/>
      <c r="Q41" s="308"/>
      <c r="R41" s="308"/>
      <c r="S41" s="308"/>
      <c r="T41" s="308"/>
      <c r="U41" s="308"/>
    </row>
    <row r="42" ht="62.25" hidden="1" customHeight="1">
      <c r="A42" s="36"/>
      <c r="B42" s="358" t="str">
        <f>Résultats!B43</f>
        <v>5.4</v>
      </c>
      <c r="C42" s="260" t="str">
        <f>Résultats!C43</f>
        <v>A</v>
      </c>
      <c r="D42" s="260" t="str">
        <f>Résultats!E43</f>
        <v/>
      </c>
      <c r="E42" s="341" t="str">
        <f>Résultats!F43</f>
        <v xml:space="preserve">Pour chaque tableau de données ayant un titre, le titre est-il correctement associé au tableau de données ?</v>
      </c>
      <c r="F42" s="345" t="s">
        <v>10</v>
      </c>
      <c r="G42" s="345"/>
      <c r="H42" s="97"/>
      <c r="I42" s="97"/>
      <c r="J42" s="97"/>
      <c r="K42" s="97"/>
      <c r="L42" s="97"/>
      <c r="M42" s="308"/>
      <c r="N42" s="308"/>
      <c r="O42" s="308"/>
      <c r="P42" s="308"/>
      <c r="Q42" s="308"/>
      <c r="R42" s="308"/>
      <c r="S42" s="308"/>
      <c r="T42" s="308"/>
      <c r="U42" s="308"/>
    </row>
    <row r="43" ht="62.25" hidden="1" customHeight="1">
      <c r="A43" s="36"/>
      <c r="B43" s="358" t="str">
        <f>Résultats!B44</f>
        <v>5.5</v>
      </c>
      <c r="C43" s="260" t="str">
        <f>Résultats!C44</f>
        <v>A</v>
      </c>
      <c r="D43" s="260" t="str">
        <f>Résultats!E44</f>
        <v/>
      </c>
      <c r="E43" s="341" t="str">
        <f>Résultats!F44</f>
        <v xml:space="preserve">Pour chaque tableau de données ayant un titre, celui-ci est-il pertinent ?</v>
      </c>
      <c r="F43" s="345" t="s">
        <v>10</v>
      </c>
      <c r="G43" s="345"/>
      <c r="H43" s="97"/>
      <c r="I43" s="97"/>
      <c r="J43" s="97"/>
      <c r="K43" s="97"/>
      <c r="L43" s="97"/>
      <c r="M43" s="308"/>
      <c r="N43" s="308"/>
      <c r="O43" s="308"/>
      <c r="P43" s="308"/>
      <c r="Q43" s="308"/>
      <c r="R43" s="308"/>
      <c r="S43" s="308"/>
      <c r="T43" s="308"/>
      <c r="U43" s="308"/>
    </row>
    <row r="44" ht="62.25" hidden="1" customHeight="1">
      <c r="A44" s="36"/>
      <c r="B44" s="358" t="str">
        <f>Résultats!B45</f>
        <v>5.6</v>
      </c>
      <c r="C44" s="260" t="str">
        <f>Résultats!C45</f>
        <v>A</v>
      </c>
      <c r="D44" s="260" t="str">
        <f>Résultats!E45</f>
        <v/>
      </c>
      <c r="E44" s="341" t="str">
        <f>Résultats!F45</f>
        <v xml:space="preserve">Pour chaque tableau de données, chaque en-tête de colonne et chaque en-tête de ligne sont-ils correctement déclarés ?</v>
      </c>
      <c r="F44" s="345" t="s">
        <v>10</v>
      </c>
      <c r="G44" s="345"/>
      <c r="H44" s="97"/>
      <c r="I44" s="97"/>
      <c r="J44" s="97"/>
      <c r="K44" s="97"/>
      <c r="L44" s="97"/>
      <c r="M44" s="308"/>
      <c r="N44" s="308"/>
      <c r="O44" s="308"/>
      <c r="P44" s="308"/>
      <c r="Q44" s="308"/>
      <c r="R44" s="308"/>
      <c r="S44" s="308"/>
      <c r="T44" s="308"/>
      <c r="U44" s="308"/>
    </row>
    <row r="45" ht="62.25" hidden="1" customHeight="1">
      <c r="A45" s="36"/>
      <c r="B45" s="358" t="str">
        <f>Résultats!B46</f>
        <v>5.7</v>
      </c>
      <c r="C45" s="260" t="str">
        <f>Résultats!C46</f>
        <v>A</v>
      </c>
      <c r="D45" s="260" t="str">
        <f>Résultats!E46</f>
        <v>x</v>
      </c>
      <c r="E45" s="341" t="str">
        <f>Résultats!F46</f>
        <v xml:space="preserve">Pour chaque tableau de données, la technique appropriée permettant d’associer chaque cellule avec ses en-têtes est-elle utilisée (hors cas particuliers) ?</v>
      </c>
      <c r="F45" s="345" t="s">
        <v>10</v>
      </c>
      <c r="G45" s="345"/>
      <c r="H45" s="97"/>
      <c r="I45" s="97"/>
      <c r="J45" s="97"/>
      <c r="K45" s="97"/>
      <c r="L45" s="97"/>
      <c r="M45" s="308"/>
      <c r="N45" s="308"/>
      <c r="O45" s="308"/>
      <c r="P45" s="308"/>
      <c r="Q45" s="308"/>
      <c r="R45" s="308"/>
      <c r="S45" s="308"/>
      <c r="T45" s="308"/>
      <c r="U45" s="308"/>
    </row>
    <row r="46" ht="62.25" hidden="1" customHeight="1">
      <c r="A46" s="46"/>
      <c r="B46" s="358" t="str">
        <f>Résultats!B47</f>
        <v>5.8</v>
      </c>
      <c r="C46" s="260" t="str">
        <f>Résultats!C47</f>
        <v>A</v>
      </c>
      <c r="D46" s="260" t="str">
        <f>Résultats!E47</f>
        <v/>
      </c>
      <c r="E46" s="341" t="str">
        <f>Résultats!F47</f>
        <v xml:space="preserve">Chaque tableau de mise en forme ne doit pas utiliser d’éléments propres aux tableaux de données. Cette règle est-elle respectée ?</v>
      </c>
      <c r="F46" s="345" t="s">
        <v>10</v>
      </c>
      <c r="G46" s="345"/>
      <c r="H46" s="97"/>
      <c r="I46" s="97"/>
      <c r="J46" s="97"/>
      <c r="K46" s="97"/>
      <c r="L46" s="97"/>
      <c r="M46" s="308"/>
      <c r="N46" s="308"/>
      <c r="O46" s="308"/>
      <c r="P46" s="308"/>
      <c r="Q46" s="308"/>
      <c r="R46" s="308"/>
      <c r="S46" s="308"/>
      <c r="T46" s="308"/>
      <c r="U46" s="308"/>
    </row>
    <row r="47" ht="62.25" hidden="1" customHeight="1">
      <c r="A47" s="355" t="s">
        <v>451</v>
      </c>
      <c r="B47" s="358" t="str">
        <f>Résultats!B48</f>
        <v>6.1</v>
      </c>
      <c r="C47" s="260" t="str">
        <f>Résultats!C48</f>
        <v>A</v>
      </c>
      <c r="D47" s="260" t="str">
        <f>Résultats!E48</f>
        <v>x</v>
      </c>
      <c r="E47" s="341" t="str">
        <f>Résultats!F48</f>
        <v xml:space="preserve">Chaque lien est-il explicite (hors cas particuliers) ?</v>
      </c>
      <c r="F47" s="345" t="s">
        <v>7</v>
      </c>
      <c r="G47" s="345"/>
      <c r="H47" s="97"/>
      <c r="I47" s="97"/>
      <c r="J47" s="97"/>
      <c r="K47" s="97"/>
      <c r="L47" s="97"/>
      <c r="M47" s="308"/>
      <c r="N47" s="308"/>
      <c r="O47" s="308"/>
      <c r="P47" s="308"/>
      <c r="Q47" s="308"/>
      <c r="R47" s="308"/>
      <c r="S47" s="308"/>
      <c r="T47" s="308"/>
      <c r="U47" s="308"/>
    </row>
    <row r="48" ht="62.25" hidden="1" customHeight="1">
      <c r="A48" s="46"/>
      <c r="B48" s="358" t="str">
        <f>Résultats!B49</f>
        <v>6.2</v>
      </c>
      <c r="C48" s="260" t="str">
        <f>Résultats!C49</f>
        <v>A</v>
      </c>
      <c r="D48" s="260" t="str">
        <f>Résultats!E49</f>
        <v>x</v>
      </c>
      <c r="E48" s="341" t="str">
        <f>Résultats!F49</f>
        <v xml:space="preserve">Dans chaque page web, chaque lien a-t-il un intitulé ?</v>
      </c>
      <c r="F48" s="345" t="s">
        <v>10</v>
      </c>
      <c r="G48" s="345"/>
      <c r="H48" s="97"/>
      <c r="I48" s="97"/>
      <c r="J48" s="97"/>
      <c r="K48" s="97"/>
      <c r="L48" s="97"/>
      <c r="M48" s="308"/>
      <c r="N48" s="308"/>
      <c r="O48" s="308"/>
      <c r="P48" s="308"/>
      <c r="Q48" s="308"/>
      <c r="R48" s="308"/>
      <c r="S48" s="308"/>
      <c r="T48" s="308"/>
      <c r="U48" s="308"/>
    </row>
    <row r="49" ht="62.25" hidden="1" customHeight="1">
      <c r="A49" s="355" t="s">
        <v>452</v>
      </c>
      <c r="B49" s="358" t="str">
        <f>Résultats!B50</f>
        <v>7.1</v>
      </c>
      <c r="C49" s="260" t="str">
        <f>Résultats!C50</f>
        <v>A</v>
      </c>
      <c r="D49" s="260" t="str">
        <f>Résultats!E50</f>
        <v>x</v>
      </c>
      <c r="E49" s="341" t="str">
        <f>Résultats!F50</f>
        <v xml:space="preserve">Chaque script est-il, si nécessaire, compatible avec les technologies d’assistance ?</v>
      </c>
      <c r="F49" s="345" t="s">
        <v>10</v>
      </c>
      <c r="G49" s="345"/>
      <c r="H49" s="97"/>
      <c r="I49" s="97"/>
      <c r="J49" s="97"/>
      <c r="K49" s="97"/>
      <c r="L49" s="97"/>
      <c r="M49" s="308"/>
      <c r="N49" s="308"/>
      <c r="O49" s="308"/>
      <c r="P49" s="308"/>
      <c r="Q49" s="308"/>
      <c r="R49" s="308"/>
      <c r="S49" s="308"/>
      <c r="T49" s="308"/>
      <c r="U49" s="308"/>
    </row>
    <row r="50" ht="62.25" hidden="1" customHeight="1">
      <c r="A50" s="36"/>
      <c r="B50" s="358" t="str">
        <f>Résultats!B51</f>
        <v>7.2</v>
      </c>
      <c r="C50" s="260" t="str">
        <f>Résultats!C51</f>
        <v>A</v>
      </c>
      <c r="D50" s="260" t="str">
        <f>Résultats!E51</f>
        <v/>
      </c>
      <c r="E50" s="341" t="str">
        <f>Résultats!F51</f>
        <v xml:space="preserve">Pour chaque script ayant une alternative, cette alternative est-elle pertinente ?</v>
      </c>
      <c r="F50" s="345" t="s">
        <v>10</v>
      </c>
      <c r="G50" s="345"/>
      <c r="H50" s="97"/>
      <c r="I50" s="97"/>
      <c r="J50" s="97"/>
      <c r="K50" s="97"/>
      <c r="L50" s="97"/>
      <c r="M50" s="308"/>
      <c r="N50" s="308"/>
      <c r="O50" s="308"/>
      <c r="P50" s="308"/>
      <c r="Q50" s="308"/>
      <c r="R50" s="308"/>
      <c r="S50" s="308"/>
      <c r="T50" s="308"/>
      <c r="U50" s="308"/>
    </row>
    <row r="51" ht="62.25" hidden="1" customHeight="1">
      <c r="A51" s="36"/>
      <c r="B51" s="358" t="str">
        <f>Résultats!B52</f>
        <v>7.3</v>
      </c>
      <c r="C51" s="260" t="str">
        <f>Résultats!C52</f>
        <v>A</v>
      </c>
      <c r="D51" s="260" t="str">
        <f>Résultats!E52</f>
        <v>x</v>
      </c>
      <c r="E51" s="341" t="str">
        <f>Résultats!F52</f>
        <v xml:space="preserve">Chaque script est-il contrôlable par le clavier et par tout dispositif de pointage (hors cas particuliers) ?</v>
      </c>
      <c r="F51" s="345" t="s">
        <v>7</v>
      </c>
      <c r="G51" s="345"/>
      <c r="H51" s="97"/>
      <c r="I51" s="97"/>
      <c r="J51" s="97"/>
      <c r="K51" s="97"/>
      <c r="L51" s="97"/>
      <c r="M51" s="308"/>
      <c r="N51" s="308"/>
      <c r="O51" s="308"/>
      <c r="P51" s="308"/>
      <c r="Q51" s="308"/>
      <c r="R51" s="308"/>
      <c r="S51" s="308"/>
      <c r="T51" s="308"/>
      <c r="U51" s="308"/>
    </row>
    <row r="52" ht="62.25" customHeight="1">
      <c r="A52" s="36"/>
      <c r="B52" s="358" t="str">
        <f>Résultats!B53</f>
        <v>7.4</v>
      </c>
      <c r="C52" s="260" t="str">
        <f>Résultats!C53</f>
        <v>A</v>
      </c>
      <c r="D52" s="260" t="str">
        <f>Résultats!E53</f>
        <v/>
      </c>
      <c r="E52" s="341" t="str">
        <f>Résultats!F53</f>
        <v xml:space="preserve">Pour chaque script qui initie un changement de contexte, l’utilisateur est-il averti ou en a-t-il le contrôle ?</v>
      </c>
      <c r="F52" s="345" t="s">
        <v>10</v>
      </c>
      <c r="G52" s="345"/>
      <c r="H52" s="97" t="s">
        <v>471</v>
      </c>
      <c r="I52" s="97" t="s">
        <v>479</v>
      </c>
      <c r="J52" s="97" t="s">
        <v>546</v>
      </c>
      <c r="K52" s="97" t="s">
        <v>586</v>
      </c>
      <c r="L52" s="349" t="s">
        <v>521</v>
      </c>
      <c r="M52" s="308"/>
      <c r="N52" s="308"/>
      <c r="O52" s="308"/>
      <c r="P52" s="308"/>
      <c r="Q52" s="308"/>
      <c r="R52" s="308"/>
      <c r="S52" s="308"/>
      <c r="T52" s="308"/>
      <c r="U52" s="308"/>
    </row>
    <row r="53" ht="62.25" customHeight="1">
      <c r="A53" s="46"/>
      <c r="B53" s="358" t="str">
        <f>Résultats!B54</f>
        <v>7.5</v>
      </c>
      <c r="C53" s="260" t="str">
        <f>Résultats!C54</f>
        <v>AA</v>
      </c>
      <c r="D53" s="260" t="str">
        <f>Résultats!E54</f>
        <v/>
      </c>
      <c r="E53" s="341" t="str">
        <f>Résultats!F54</f>
        <v xml:space="preserve">Dans chaque page web, les messages de statut sont-ils correctement restitués par les technologies d’assistance ?</v>
      </c>
      <c r="F53" s="345" t="s">
        <v>10</v>
      </c>
      <c r="G53" s="345"/>
      <c r="H53" s="97" t="s">
        <v>471</v>
      </c>
      <c r="I53" s="97" t="s">
        <v>479</v>
      </c>
      <c r="J53" s="97" t="s">
        <v>587</v>
      </c>
      <c r="K53" s="97" t="s">
        <v>586</v>
      </c>
      <c r="L53" s="349" t="s">
        <v>521</v>
      </c>
      <c r="M53" s="308"/>
      <c r="N53" s="308"/>
      <c r="O53" s="308"/>
      <c r="P53" s="308"/>
      <c r="Q53" s="308"/>
      <c r="R53" s="308"/>
      <c r="S53" s="308"/>
      <c r="T53" s="308"/>
      <c r="U53" s="308"/>
    </row>
    <row r="54" ht="62.25" hidden="1" customHeight="1">
      <c r="A54" s="355" t="s">
        <v>453</v>
      </c>
      <c r="B54" s="358" t="str">
        <f>Résultats!B55</f>
        <v>8.1</v>
      </c>
      <c r="C54" s="260" t="str">
        <f>Résultats!C55</f>
        <v>A</v>
      </c>
      <c r="D54" s="260" t="str">
        <f>Résultats!E55</f>
        <v/>
      </c>
      <c r="E54" s="341" t="str">
        <f>Résultats!F55</f>
        <v xml:space="preserve">Chaque page web est-elle définie par un type de document ?</v>
      </c>
      <c r="F54" s="345" t="s">
        <v>7</v>
      </c>
      <c r="G54" s="345"/>
      <c r="H54" s="97"/>
      <c r="I54" s="97"/>
      <c r="J54" s="97"/>
      <c r="K54" s="97"/>
      <c r="L54" s="352" t="s">
        <v>500</v>
      </c>
      <c r="M54" s="308"/>
      <c r="N54" s="308"/>
      <c r="O54" s="308"/>
      <c r="P54" s="308"/>
      <c r="Q54" s="308"/>
      <c r="R54" s="308"/>
      <c r="S54" s="308"/>
      <c r="T54" s="308"/>
      <c r="U54" s="308"/>
    </row>
    <row r="55" ht="62.25" hidden="1" customHeight="1">
      <c r="A55" s="36"/>
      <c r="B55" s="358" t="str">
        <f>Résultats!B56</f>
        <v>8.2</v>
      </c>
      <c r="C55" s="260" t="str">
        <f>Résultats!C56</f>
        <v>A</v>
      </c>
      <c r="D55" s="260" t="str">
        <f>Résultats!E56</f>
        <v/>
      </c>
      <c r="E55" s="341" t="str">
        <f>Résultats!F56</f>
        <v xml:space="preserve">Pour chaque page web, le code source généré est-il valide selon le type de document spécifié ?</v>
      </c>
      <c r="F55" s="345" t="s">
        <v>10</v>
      </c>
      <c r="G55" s="345"/>
      <c r="H55" s="97"/>
      <c r="I55" s="97"/>
      <c r="J55" s="97"/>
      <c r="K55" s="97"/>
      <c r="L55" s="352" t="s">
        <v>500</v>
      </c>
      <c r="M55" s="308"/>
      <c r="N55" s="308"/>
      <c r="O55" s="308"/>
      <c r="P55" s="308"/>
      <c r="Q55" s="308"/>
      <c r="R55" s="308"/>
      <c r="S55" s="308"/>
      <c r="T55" s="308"/>
      <c r="U55" s="308"/>
    </row>
    <row r="56" ht="62.25" hidden="1" customHeight="1">
      <c r="A56" s="36"/>
      <c r="B56" s="358" t="str">
        <f>Résultats!B57</f>
        <v>8.3</v>
      </c>
      <c r="C56" s="260" t="str">
        <f>Résultats!C57</f>
        <v>A</v>
      </c>
      <c r="D56" s="260" t="str">
        <f>Résultats!E57</f>
        <v>x</v>
      </c>
      <c r="E56" s="341" t="str">
        <f>Résultats!F57</f>
        <v xml:space="preserve">Dans chaque page web, la langue par défaut est-elle présente ?</v>
      </c>
      <c r="F56" s="345" t="s">
        <v>7</v>
      </c>
      <c r="G56" s="345"/>
      <c r="H56" s="97"/>
      <c r="I56" s="97"/>
      <c r="J56" s="97"/>
      <c r="K56" s="97"/>
      <c r="L56" s="97"/>
      <c r="M56" s="308"/>
      <c r="N56" s="308"/>
      <c r="O56" s="308"/>
      <c r="P56" s="308"/>
      <c r="Q56" s="308"/>
      <c r="R56" s="308"/>
      <c r="S56" s="308"/>
      <c r="T56" s="308"/>
      <c r="U56" s="308"/>
    </row>
    <row r="57" ht="62.25" hidden="1" customHeight="1">
      <c r="A57" s="36"/>
      <c r="B57" s="358" t="str">
        <f>Résultats!B58</f>
        <v>8.4</v>
      </c>
      <c r="C57" s="260" t="str">
        <f>Résultats!C58</f>
        <v>A</v>
      </c>
      <c r="D57" s="260" t="str">
        <f>Résultats!E58</f>
        <v>x</v>
      </c>
      <c r="E57" s="341" t="str">
        <f>Résultats!F58</f>
        <v xml:space="preserve">Pour chaque page web ayant une langue par défaut, le code de langue est-il pertinent ?</v>
      </c>
      <c r="F57" s="345" t="s">
        <v>7</v>
      </c>
      <c r="G57" s="345"/>
      <c r="H57" s="97"/>
      <c r="I57" s="97"/>
      <c r="J57" s="97"/>
      <c r="K57" s="97"/>
      <c r="L57" s="97"/>
      <c r="M57" s="308"/>
      <c r="N57" s="308"/>
      <c r="O57" s="308"/>
      <c r="P57" s="308"/>
      <c r="Q57" s="308"/>
      <c r="R57" s="308"/>
      <c r="S57" s="308"/>
      <c r="T57" s="308"/>
      <c r="U57" s="308"/>
    </row>
    <row r="58" ht="62.25" hidden="1" customHeight="1">
      <c r="A58" s="36"/>
      <c r="B58" s="259" t="str">
        <f>Résultats!B59</f>
        <v>8.5</v>
      </c>
      <c r="C58" s="260" t="str">
        <f>Résultats!C59</f>
        <v>A</v>
      </c>
      <c r="D58" s="260" t="str">
        <f>Résultats!E59</f>
        <v>x</v>
      </c>
      <c r="E58" s="341" t="str">
        <f>Résultats!F59</f>
        <v xml:space="preserve">Chaque page web a-t-elle un titre de page ?</v>
      </c>
      <c r="F58" s="345" t="s">
        <v>7</v>
      </c>
      <c r="G58" s="345"/>
      <c r="H58" s="97"/>
      <c r="I58" s="97"/>
      <c r="J58" s="97"/>
      <c r="K58" s="97"/>
      <c r="L58" s="97"/>
      <c r="M58" s="308"/>
      <c r="N58" s="308"/>
      <c r="O58" s="308"/>
      <c r="P58" s="308"/>
      <c r="Q58" s="308"/>
      <c r="R58" s="308"/>
      <c r="S58" s="308"/>
      <c r="T58" s="308"/>
      <c r="U58" s="308"/>
    </row>
    <row r="59" ht="62.25" hidden="1" customHeight="1">
      <c r="A59" s="36"/>
      <c r="B59" s="259" t="str">
        <f>Résultats!B60</f>
        <v>8.6</v>
      </c>
      <c r="C59" s="260" t="str">
        <f>Résultats!C60</f>
        <v>A</v>
      </c>
      <c r="D59" s="260" t="str">
        <f>Résultats!E60</f>
        <v/>
      </c>
      <c r="E59" s="341" t="str">
        <f>Résultats!F60</f>
        <v xml:space="preserve">Pour chaque page web ayant un titre de page, ce titre est-il pertinent ?</v>
      </c>
      <c r="F59" s="345" t="s">
        <v>7</v>
      </c>
      <c r="G59" s="345"/>
      <c r="H59" s="97"/>
      <c r="I59" s="97"/>
      <c r="J59" s="97"/>
      <c r="K59" s="97"/>
      <c r="L59" s="97"/>
      <c r="M59" s="308"/>
      <c r="N59" s="308"/>
      <c r="O59" s="308"/>
      <c r="P59" s="308"/>
      <c r="Q59" s="308"/>
      <c r="R59" s="308"/>
      <c r="S59" s="308"/>
      <c r="T59" s="308"/>
      <c r="U59" s="308"/>
    </row>
    <row r="60" ht="62.25" hidden="1" customHeight="1">
      <c r="A60" s="36"/>
      <c r="B60" s="259" t="str">
        <f>Résultats!B61</f>
        <v>8.7</v>
      </c>
      <c r="C60" s="260" t="str">
        <f>Résultats!C61</f>
        <v>AA</v>
      </c>
      <c r="D60" s="260" t="str">
        <f>Résultats!E61</f>
        <v/>
      </c>
      <c r="E60" s="341" t="str">
        <f>Résultats!F61</f>
        <v xml:space="preserve">Dans chaque page web, chaque changement de langue est-il indiqué dans le code source (hors cas particuliers) ?</v>
      </c>
      <c r="F60" s="345" t="s">
        <v>10</v>
      </c>
      <c r="G60" s="345"/>
      <c r="H60" s="97"/>
      <c r="I60" s="97"/>
      <c r="J60" s="97"/>
      <c r="K60" s="97"/>
      <c r="L60" s="97"/>
      <c r="M60" s="308"/>
      <c r="N60" s="308"/>
      <c r="O60" s="308"/>
      <c r="P60" s="308"/>
      <c r="Q60" s="308"/>
      <c r="R60" s="308"/>
      <c r="S60" s="308"/>
      <c r="T60" s="308"/>
      <c r="U60" s="308"/>
    </row>
    <row r="61" ht="62.25" hidden="1" customHeight="1">
      <c r="A61" s="36"/>
      <c r="B61" s="259" t="str">
        <f>Résultats!B62</f>
        <v>8.8</v>
      </c>
      <c r="C61" s="260" t="str">
        <f>Résultats!C62</f>
        <v>AA</v>
      </c>
      <c r="D61" s="260" t="str">
        <f>Résultats!E62</f>
        <v/>
      </c>
      <c r="E61" s="341" t="str">
        <f>Résultats!F62</f>
        <v xml:space="preserve">Dans chaque page web, le code de langue de chaque changement de langue est-il valide et pertinent ?</v>
      </c>
      <c r="F61" s="345" t="s">
        <v>10</v>
      </c>
      <c r="G61" s="345"/>
      <c r="H61" s="97"/>
      <c r="I61" s="97"/>
      <c r="J61" s="97"/>
      <c r="K61" s="97"/>
      <c r="L61" s="97"/>
      <c r="M61" s="308"/>
      <c r="N61" s="308"/>
      <c r="O61" s="308"/>
      <c r="P61" s="308"/>
      <c r="Q61" s="308"/>
      <c r="R61" s="308"/>
      <c r="S61" s="308"/>
      <c r="T61" s="308"/>
      <c r="U61" s="308"/>
    </row>
    <row r="62" ht="62.25" customHeight="1">
      <c r="A62" s="36"/>
      <c r="B62" s="259" t="str">
        <f>Résultats!B63</f>
        <v>8.9</v>
      </c>
      <c r="C62" s="260" t="str">
        <f>Résultats!C63</f>
        <v>A</v>
      </c>
      <c r="D62" s="260" t="str">
        <f>Résultats!E63</f>
        <v/>
      </c>
      <c r="E62" s="341" t="str">
        <f>Résultats!F63</f>
        <v xml:space="preserve">Dans chaque page web, les balises ne doivent pas être utilisées uniquement à des fins de présentation. Cette règle est-elle respectée ?</v>
      </c>
      <c r="F62" s="345" t="s">
        <v>10</v>
      </c>
      <c r="G62" s="345"/>
      <c r="H62" s="97" t="s">
        <v>477</v>
      </c>
      <c r="I62" s="97" t="s">
        <v>479</v>
      </c>
      <c r="J62" s="97" t="s">
        <v>588</v>
      </c>
      <c r="K62" s="97" t="s">
        <v>586</v>
      </c>
      <c r="L62" s="349" t="s">
        <v>521</v>
      </c>
      <c r="M62" s="308"/>
      <c r="N62" s="308"/>
      <c r="O62" s="308"/>
      <c r="P62" s="308"/>
      <c r="Q62" s="308"/>
      <c r="R62" s="308"/>
      <c r="S62" s="308"/>
      <c r="T62" s="308"/>
      <c r="U62" s="308"/>
    </row>
    <row r="63" ht="62.25" hidden="1" customHeight="1">
      <c r="A63" s="46"/>
      <c r="B63" s="358" t="str">
        <f>Résultats!B64</f>
        <v>8.10</v>
      </c>
      <c r="C63" s="260" t="str">
        <f>Résultats!C64</f>
        <v>A</v>
      </c>
      <c r="D63" s="260" t="str">
        <f>Résultats!E64</f>
        <v/>
      </c>
      <c r="E63" s="341" t="str">
        <f>Résultats!F64</f>
        <v xml:space="preserve">Dans chaque page web, les changements du sens de lecture sont-ils signalés ?</v>
      </c>
      <c r="F63" s="345" t="s">
        <v>10</v>
      </c>
      <c r="G63" s="345"/>
      <c r="H63" s="97"/>
      <c r="I63" s="97"/>
      <c r="J63" s="97"/>
      <c r="K63" s="97"/>
      <c r="L63" s="97"/>
      <c r="M63" s="308"/>
      <c r="N63" s="308"/>
      <c r="O63" s="308"/>
      <c r="P63" s="308"/>
      <c r="Q63" s="308"/>
      <c r="R63" s="308"/>
      <c r="S63" s="308"/>
      <c r="T63" s="308"/>
      <c r="U63" s="308"/>
    </row>
    <row r="64" ht="62.25" hidden="1" customHeight="1">
      <c r="A64" s="355" t="s">
        <v>454</v>
      </c>
      <c r="B64" s="358" t="str">
        <f>Résultats!B65</f>
        <v>9.1</v>
      </c>
      <c r="C64" s="260" t="str">
        <f>Résultats!C65</f>
        <v>A</v>
      </c>
      <c r="D64" s="260" t="str">
        <f>Résultats!E65</f>
        <v>x</v>
      </c>
      <c r="E64" s="341" t="str">
        <f>Résultats!F65</f>
        <v xml:space="preserve">Dans chaque page web, l’information est-elle structurée par l’utilisation appropriée de titres ?</v>
      </c>
      <c r="F64" s="345" t="s">
        <v>10</v>
      </c>
      <c r="G64" s="345"/>
      <c r="H64" s="97"/>
      <c r="I64" s="97"/>
      <c r="J64" s="97"/>
      <c r="K64" s="97"/>
      <c r="L64" s="97"/>
      <c r="M64" s="308"/>
      <c r="N64" s="308"/>
      <c r="O64" s="308"/>
      <c r="P64" s="308"/>
      <c r="Q64" s="308"/>
      <c r="R64" s="308"/>
      <c r="S64" s="308"/>
      <c r="T64" s="308"/>
      <c r="U64" s="308"/>
    </row>
    <row r="65" ht="62.25" hidden="1" customHeight="1">
      <c r="A65" s="36"/>
      <c r="B65" s="358" t="str">
        <f>Résultats!B66</f>
        <v>9.2</v>
      </c>
      <c r="C65" s="260" t="str">
        <f>Résultats!C66</f>
        <v>A</v>
      </c>
      <c r="D65" s="260" t="str">
        <f>Résultats!E66</f>
        <v/>
      </c>
      <c r="E65" s="341" t="str">
        <f>Résultats!F66</f>
        <v xml:space="preserve">Dans chaque page web, la structure du document est-elle cohérente (hors cas particuliers) ?</v>
      </c>
      <c r="F65" s="345" t="s">
        <v>7</v>
      </c>
      <c r="G65" s="345"/>
      <c r="H65" s="97"/>
      <c r="I65" s="97"/>
      <c r="J65" s="97"/>
      <c r="K65" s="97"/>
      <c r="L65" s="97"/>
      <c r="M65" s="308"/>
      <c r="N65" s="308"/>
      <c r="O65" s="308"/>
      <c r="P65" s="308"/>
      <c r="Q65" s="308"/>
      <c r="R65" s="308"/>
      <c r="S65" s="308"/>
      <c r="T65" s="308"/>
      <c r="U65" s="308"/>
    </row>
    <row r="66" ht="62.25" customHeight="1">
      <c r="A66" s="36"/>
      <c r="B66" s="358" t="str">
        <f>Résultats!B67</f>
        <v>9.3</v>
      </c>
      <c r="C66" s="260" t="str">
        <f>Résultats!C67</f>
        <v>A</v>
      </c>
      <c r="D66" s="260" t="str">
        <f>Résultats!E67</f>
        <v/>
      </c>
      <c r="E66" s="341" t="str">
        <f>Résultats!F67</f>
        <v xml:space="preserve">Dans chaque page web, chaque liste est-elle correctement structurée ?</v>
      </c>
      <c r="F66" s="345" t="s">
        <v>10</v>
      </c>
      <c r="G66" s="345"/>
      <c r="H66" s="97" t="s">
        <v>474</v>
      </c>
      <c r="I66" s="97" t="s">
        <v>479</v>
      </c>
      <c r="J66" s="97" t="s">
        <v>589</v>
      </c>
      <c r="K66" s="97" t="s">
        <v>586</v>
      </c>
      <c r="L66" s="349" t="s">
        <v>521</v>
      </c>
      <c r="M66" s="308"/>
      <c r="N66" s="308"/>
      <c r="O66" s="308"/>
      <c r="P66" s="308"/>
      <c r="Q66" s="308"/>
      <c r="R66" s="308"/>
      <c r="S66" s="308"/>
      <c r="T66" s="308"/>
      <c r="U66" s="308"/>
    </row>
    <row r="67" ht="62.25" hidden="1" customHeight="1">
      <c r="A67" s="46"/>
      <c r="B67" s="358" t="str">
        <f>Résultats!B68</f>
        <v>9.4</v>
      </c>
      <c r="C67" s="260" t="str">
        <f>Résultats!C68</f>
        <v>A</v>
      </c>
      <c r="D67" s="260" t="str">
        <f>Résultats!E68</f>
        <v/>
      </c>
      <c r="E67" s="341" t="str">
        <f>Résultats!F68</f>
        <v xml:space="preserve">Dans chaque page web, chaque citation est-elle correctement indiquée ?</v>
      </c>
      <c r="F67" s="345" t="s">
        <v>10</v>
      </c>
      <c r="G67" s="345"/>
      <c r="H67" s="97"/>
      <c r="I67" s="97"/>
      <c r="J67" s="97"/>
      <c r="K67" s="97"/>
      <c r="L67" s="97"/>
      <c r="M67" s="308"/>
      <c r="N67" s="308"/>
      <c r="O67" s="308"/>
      <c r="P67" s="308"/>
      <c r="Q67" s="308"/>
      <c r="R67" s="308"/>
      <c r="S67" s="308"/>
      <c r="T67" s="308"/>
      <c r="U67" s="308"/>
    </row>
    <row r="68" ht="62.25" hidden="1" customHeight="1">
      <c r="A68" s="355" t="s">
        <v>455</v>
      </c>
      <c r="B68" s="358" t="str">
        <f>Résultats!B69</f>
        <v>10.1</v>
      </c>
      <c r="C68" s="260" t="str">
        <f>Résultats!C69</f>
        <v>A</v>
      </c>
      <c r="D68" s="260" t="str">
        <f>Résultats!E69</f>
        <v/>
      </c>
      <c r="E68" s="341" t="str">
        <f>Résultats!F69</f>
        <v xml:space="preserve">Dans le site web, des feuilles de styles sont-elles utilisées pour contrôler la présentation de l’information ?</v>
      </c>
      <c r="F68" s="345" t="s">
        <v>7</v>
      </c>
      <c r="G68" s="345"/>
      <c r="H68" s="97"/>
      <c r="I68" s="97"/>
      <c r="J68" s="97"/>
      <c r="K68" s="97"/>
      <c r="L68" s="97"/>
      <c r="M68" s="308"/>
      <c r="N68" s="308"/>
      <c r="O68" s="308"/>
      <c r="P68" s="308"/>
      <c r="Q68" s="308"/>
      <c r="R68" s="308"/>
      <c r="S68" s="308"/>
      <c r="T68" s="308"/>
      <c r="U68" s="308"/>
    </row>
    <row r="69" ht="62.25" hidden="1" customHeight="1">
      <c r="A69" s="36"/>
      <c r="B69" s="358" t="str">
        <f>Résultats!B70</f>
        <v>10.2</v>
      </c>
      <c r="C69" s="260" t="str">
        <f>Résultats!C70</f>
        <v>A</v>
      </c>
      <c r="D69" s="260" t="str">
        <f>Résultats!E70</f>
        <v/>
      </c>
      <c r="E69" s="341" t="str">
        <f>Résultats!F70</f>
        <v xml:space="preserve">Dans chaque page web, le contenu visible porteur d’information reste-t-il présent lorsque les feuilles de styles sont désactivées ?</v>
      </c>
      <c r="F69" s="345" t="s">
        <v>7</v>
      </c>
      <c r="G69" s="345"/>
      <c r="H69" s="97"/>
      <c r="I69" s="97"/>
      <c r="J69" s="97"/>
      <c r="K69" s="97"/>
      <c r="L69" s="97"/>
      <c r="M69" s="308"/>
      <c r="N69" s="308"/>
      <c r="O69" s="308"/>
      <c r="P69" s="308"/>
      <c r="Q69" s="308"/>
      <c r="R69" s="308"/>
      <c r="S69" s="308"/>
      <c r="T69" s="308"/>
      <c r="U69" s="308"/>
    </row>
    <row r="70" ht="62.25" hidden="1" customHeight="1">
      <c r="A70" s="36"/>
      <c r="B70" s="358" t="str">
        <f>Résultats!B71</f>
        <v>10.3</v>
      </c>
      <c r="C70" s="260" t="str">
        <f>Résultats!C71</f>
        <v>A</v>
      </c>
      <c r="D70" s="260" t="str">
        <f>Résultats!E71</f>
        <v>x</v>
      </c>
      <c r="E70" s="341" t="str">
        <f>Résultats!F71</f>
        <v xml:space="preserve">Dans chaque page web, l’information reste-t-elle compréhensible lorsque les feuilles de styles sont désactivées ?</v>
      </c>
      <c r="F70" s="345" t="s">
        <v>7</v>
      </c>
      <c r="G70" s="345"/>
      <c r="H70" s="97"/>
      <c r="I70" s="97"/>
      <c r="J70" s="97"/>
      <c r="K70" s="97"/>
      <c r="L70" s="97"/>
      <c r="M70" s="308"/>
      <c r="N70" s="308"/>
      <c r="O70" s="308"/>
      <c r="P70" s="308"/>
      <c r="Q70" s="308"/>
      <c r="R70" s="308"/>
      <c r="S70" s="308"/>
      <c r="T70" s="308"/>
      <c r="U70" s="308"/>
    </row>
    <row r="71" ht="62.25" hidden="1" customHeight="1">
      <c r="A71" s="36"/>
      <c r="B71" s="358" t="str">
        <f>Résultats!B72</f>
        <v>10.4</v>
      </c>
      <c r="C71" s="260" t="str">
        <f>Résultats!C72</f>
        <v>AA</v>
      </c>
      <c r="D71" s="260" t="str">
        <f>Résultats!E72</f>
        <v/>
      </c>
      <c r="E71" s="341" t="str">
        <f>Résultats!F72</f>
        <v xml:space="preserve">Dans chaque page web, le texte reste-t-il lisible lorsque la taille des caractères est augmentée jusqu’à 200%, au moins (hors cas particuliers) ?</v>
      </c>
      <c r="F71" s="345" t="s">
        <v>7</v>
      </c>
      <c r="G71" s="345"/>
      <c r="H71" s="97"/>
      <c r="I71" s="97"/>
      <c r="J71" s="97"/>
      <c r="K71" s="97"/>
      <c r="L71" s="97"/>
      <c r="M71" s="308"/>
      <c r="N71" s="308"/>
      <c r="O71" s="308"/>
      <c r="P71" s="308"/>
      <c r="Q71" s="308"/>
      <c r="R71" s="308"/>
      <c r="S71" s="308"/>
      <c r="T71" s="308"/>
      <c r="U71" s="308"/>
    </row>
    <row r="72" ht="62.25" hidden="1" customHeight="1">
      <c r="A72" s="36"/>
      <c r="B72" s="358" t="str">
        <f>Résultats!B73</f>
        <v>10.5</v>
      </c>
      <c r="C72" s="260" t="str">
        <f>Résultats!C73</f>
        <v>AA</v>
      </c>
      <c r="D72" s="260" t="str">
        <f>Résultats!E73</f>
        <v/>
      </c>
      <c r="E72" s="341" t="str">
        <f>Résultats!F73</f>
        <v xml:space="preserve">Dans chaque page web, les déclarations CSS de couleurs de fond d’élément et de police sont-elles correctement utilisées ?</v>
      </c>
      <c r="F72" s="345" t="s">
        <v>7</v>
      </c>
      <c r="G72" s="345"/>
      <c r="H72" s="97"/>
      <c r="I72" s="97"/>
      <c r="J72" s="97"/>
      <c r="K72" s="97"/>
      <c r="L72" s="97"/>
      <c r="M72" s="308"/>
      <c r="N72" s="308"/>
      <c r="O72" s="308"/>
      <c r="P72" s="308"/>
      <c r="Q72" s="308"/>
      <c r="R72" s="308"/>
      <c r="S72" s="308"/>
      <c r="T72" s="308"/>
      <c r="U72" s="308"/>
    </row>
    <row r="73" ht="62.25" hidden="1" customHeight="1">
      <c r="A73" s="36"/>
      <c r="B73" s="358" t="str">
        <f>Résultats!B74</f>
        <v>10.6</v>
      </c>
      <c r="C73" s="260" t="str">
        <f>Résultats!C74</f>
        <v>A</v>
      </c>
      <c r="D73" s="260" t="str">
        <f>Résultats!E74</f>
        <v>x</v>
      </c>
      <c r="E73" s="341" t="str">
        <f>Résultats!F74</f>
        <v xml:space="preserve">Dans chaque page web, chaque lien dont la nature n’est pas évidente est-il visible par rapport au texte environnant ?</v>
      </c>
      <c r="F73" s="345" t="s">
        <v>10</v>
      </c>
      <c r="G73" s="345"/>
      <c r="H73" s="97"/>
      <c r="I73" s="97"/>
      <c r="J73" s="97"/>
      <c r="K73" s="97"/>
      <c r="L73" s="97"/>
      <c r="M73" s="308"/>
      <c r="N73" s="308"/>
      <c r="O73" s="308"/>
      <c r="P73" s="308"/>
      <c r="Q73" s="308"/>
      <c r="R73" s="308"/>
      <c r="S73" s="308"/>
      <c r="T73" s="308"/>
      <c r="U73" s="308"/>
    </row>
    <row r="74" ht="62.25" hidden="1" customHeight="1">
      <c r="A74" s="36"/>
      <c r="B74" s="358" t="str">
        <f>Résultats!B75</f>
        <v>10.7</v>
      </c>
      <c r="C74" s="260" t="str">
        <f>Résultats!C75</f>
        <v>A</v>
      </c>
      <c r="D74" s="260" t="str">
        <f>Résultats!E75</f>
        <v>x</v>
      </c>
      <c r="E74" s="341" t="str">
        <f>Résultats!F75</f>
        <v xml:space="preserve">Dans chaque page web, pour chaque élément recevant le focus, la prise de focus est-elle visible ?</v>
      </c>
      <c r="F74" s="345" t="s">
        <v>7</v>
      </c>
      <c r="G74" s="345"/>
      <c r="H74" s="97"/>
      <c r="I74" s="97"/>
      <c r="J74" s="97"/>
      <c r="K74" s="97"/>
      <c r="L74" s="97"/>
      <c r="M74" s="308"/>
      <c r="N74" s="308"/>
      <c r="O74" s="308"/>
      <c r="P74" s="308"/>
      <c r="Q74" s="308"/>
      <c r="R74" s="308"/>
      <c r="S74" s="308"/>
      <c r="T74" s="308"/>
      <c r="U74" s="308"/>
    </row>
    <row r="75" ht="62.25" hidden="1" customHeight="1">
      <c r="A75" s="36"/>
      <c r="B75" s="358" t="str">
        <f>Résultats!B76</f>
        <v>10.8</v>
      </c>
      <c r="C75" s="260" t="str">
        <f>Résultats!C76</f>
        <v>A</v>
      </c>
      <c r="D75" s="260" t="str">
        <f>Résultats!E76</f>
        <v/>
      </c>
      <c r="E75" s="341" t="str">
        <f>Résultats!F76</f>
        <v xml:space="preserve">Pour chaque page web, les contenus cachés ont-ils vocation à être ignorés par les technologies d’assistance ?</v>
      </c>
      <c r="F75" s="345" t="s">
        <v>7</v>
      </c>
      <c r="G75" s="345"/>
      <c r="H75" s="97"/>
      <c r="I75" s="97"/>
      <c r="J75" s="97"/>
      <c r="K75" s="97"/>
      <c r="L75" s="97"/>
      <c r="M75" s="308"/>
      <c r="N75" s="308"/>
      <c r="O75" s="308"/>
      <c r="P75" s="308"/>
      <c r="Q75" s="308"/>
      <c r="R75" s="308"/>
      <c r="S75" s="308"/>
      <c r="T75" s="308"/>
      <c r="U75" s="308"/>
    </row>
    <row r="76" ht="62.25" hidden="1" customHeight="1">
      <c r="A76" s="36"/>
      <c r="B76" s="358" t="str">
        <f>Résultats!B77</f>
        <v>10.9</v>
      </c>
      <c r="C76" s="260" t="str">
        <f>Résultats!C77</f>
        <v>A</v>
      </c>
      <c r="D76" s="260" t="str">
        <f>Résultats!E77</f>
        <v/>
      </c>
      <c r="E76" s="341" t="str">
        <f>Résultats!F77</f>
        <v xml:space="preserve">Dans chaque page web, l’information ne doit pas être donnée uniquement par la forme, taille ou position. Cette règle est-elle respectée ?</v>
      </c>
      <c r="F76" s="345" t="s">
        <v>7</v>
      </c>
      <c r="G76" s="345"/>
      <c r="H76" s="97"/>
      <c r="I76" s="97"/>
      <c r="J76" s="97"/>
      <c r="K76" s="97"/>
      <c r="L76" s="97"/>
      <c r="M76" s="308"/>
      <c r="N76" s="308"/>
      <c r="O76" s="308"/>
      <c r="P76" s="308"/>
      <c r="Q76" s="308"/>
      <c r="R76" s="308"/>
      <c r="S76" s="308"/>
      <c r="T76" s="308"/>
      <c r="U76" s="308"/>
    </row>
    <row r="77" ht="62.25" hidden="1" customHeight="1">
      <c r="A77" s="36"/>
      <c r="B77" s="358" t="str">
        <f>Résultats!B78</f>
        <v>10.10</v>
      </c>
      <c r="C77" s="260" t="str">
        <f>Résultats!C78</f>
        <v>A</v>
      </c>
      <c r="D77" s="260" t="str">
        <f>Résultats!E78</f>
        <v/>
      </c>
      <c r="E77" s="341" t="str">
        <f>Résultats!F78</f>
        <v xml:space="preserve">Dans chaque page web, l’information ne doit pas être donnée par la forme, taille ou position uniquement. Cette règle est-elle implémentée de façon pertinente ?</v>
      </c>
      <c r="F77" s="345" t="s">
        <v>7</v>
      </c>
      <c r="G77" s="345"/>
      <c r="H77" s="97"/>
      <c r="I77" s="97"/>
      <c r="J77" s="97"/>
      <c r="K77" s="97"/>
      <c r="L77" s="97"/>
      <c r="M77" s="308"/>
      <c r="N77" s="308"/>
      <c r="O77" s="308"/>
      <c r="P77" s="308"/>
      <c r="Q77" s="308"/>
      <c r="R77" s="308"/>
      <c r="S77" s="308"/>
      <c r="T77" s="308"/>
      <c r="U77" s="308"/>
    </row>
    <row r="78" ht="62.25" hidden="1" customHeight="1">
      <c r="A78" s="36"/>
      <c r="B78" s="358" t="str">
        <f>Résultats!B79</f>
        <v>10.11</v>
      </c>
      <c r="C78" s="260" t="str">
        <f>Résultats!C79</f>
        <v>AA</v>
      </c>
      <c r="D78" s="260" t="str">
        <f>Résultats!E79</f>
        <v/>
      </c>
      <c r="E78" s="341" t="str">
        <f>Résultats!F79</f>
        <v xml:space="preserve">Pour chaque page web, les contenus peuvent-ils être présentés sans perte d’information ou de fonctionnalité et sans avoir recours soit à un défilement vertical pour une fenêtre ayant une hauteur de 256 px, soit à un défilement horizontal pour une fenêtre ayant une largeur de 320 px (hors cas particuliers) ?</v>
      </c>
      <c r="F78" s="345" t="s">
        <v>7</v>
      </c>
      <c r="G78" s="345"/>
      <c r="H78" s="97"/>
      <c r="I78" s="97"/>
      <c r="J78" s="97"/>
      <c r="K78" s="97"/>
      <c r="L78" s="97"/>
      <c r="M78" s="308"/>
      <c r="N78" s="308"/>
      <c r="O78" s="308"/>
      <c r="P78" s="308"/>
      <c r="Q78" s="308"/>
      <c r="R78" s="308"/>
      <c r="S78" s="308"/>
      <c r="T78" s="308"/>
      <c r="U78" s="308"/>
    </row>
    <row r="79" ht="62.25" hidden="1" customHeight="1">
      <c r="A79" s="36"/>
      <c r="B79" s="358" t="str">
        <f>Résultats!B80</f>
        <v>10.12</v>
      </c>
      <c r="C79" s="260" t="str">
        <f>Résultats!C80</f>
        <v>AA</v>
      </c>
      <c r="D79" s="260" t="str">
        <f>Résultats!E80</f>
        <v/>
      </c>
      <c r="E79" s="341" t="str">
        <f>Résultats!F80</f>
        <v xml:space="preserve">Dans chaque page web, les propriétés d’espacement du texte peuvent-elles être redéfinies par l’utilisateur sans perte de contenu ou de fonctionnalité (hors cas particuliers) ?</v>
      </c>
      <c r="F79" s="345" t="s">
        <v>7</v>
      </c>
      <c r="G79" s="345"/>
      <c r="H79" s="97"/>
      <c r="I79" s="97"/>
      <c r="J79" s="97"/>
      <c r="K79" s="97"/>
      <c r="L79" s="97"/>
      <c r="M79" s="308"/>
      <c r="N79" s="308"/>
      <c r="O79" s="308"/>
      <c r="P79" s="308"/>
      <c r="Q79" s="308"/>
      <c r="R79" s="308"/>
      <c r="S79" s="308"/>
      <c r="T79" s="308"/>
      <c r="U79" s="308"/>
    </row>
    <row r="80" ht="62.25" hidden="1" customHeight="1">
      <c r="A80" s="36"/>
      <c r="B80" s="358" t="str">
        <f>Résultats!B81</f>
        <v>10.13</v>
      </c>
      <c r="C80" s="260" t="str">
        <f>Résultats!C81</f>
        <v>AA</v>
      </c>
      <c r="D80" s="260" t="str">
        <f>Résultats!E81</f>
        <v/>
      </c>
      <c r="E80" s="341" t="str">
        <f>Résultats!F81</f>
        <v xml:space="preserve">Dans chaque page web, les contenus additionnels apparaissant à la prise de focus ou au survol d’un composant d’interface sont-ils contrôlables par l’utilisateur (hors cas particuliers) ?</v>
      </c>
      <c r="F80" s="345" t="s">
        <v>7</v>
      </c>
      <c r="G80" s="345"/>
      <c r="H80" s="97"/>
      <c r="I80" s="97"/>
      <c r="J80" s="97"/>
      <c r="K80" s="97"/>
      <c r="L80" s="97"/>
      <c r="M80" s="308"/>
      <c r="N80" s="308"/>
      <c r="O80" s="308"/>
      <c r="P80" s="308"/>
      <c r="Q80" s="308"/>
      <c r="R80" s="308"/>
      <c r="S80" s="308"/>
      <c r="T80" s="308"/>
      <c r="U80" s="308"/>
    </row>
    <row r="81" ht="62.25" hidden="1" customHeight="1">
      <c r="A81" s="46"/>
      <c r="B81" s="358" t="str">
        <f>Résultats!B82</f>
        <v>10.14</v>
      </c>
      <c r="C81" s="260" t="str">
        <f>Résultats!C82</f>
        <v>A</v>
      </c>
      <c r="D81" s="260" t="str">
        <f>Résultats!E82</f>
        <v/>
      </c>
      <c r="E81" s="341" t="str">
        <f>Résultats!F82</f>
        <v xml:space="preserve">Dans chaque page web, les contenus additionnels apparaissant via les styles CSS uniquement peuvent-ils être rendus visibles au clavier et par tout dispositif de pointage ?</v>
      </c>
      <c r="F81" s="345" t="s">
        <v>7</v>
      </c>
      <c r="G81" s="345"/>
      <c r="H81" s="97"/>
      <c r="I81" s="97"/>
      <c r="J81" s="97"/>
      <c r="K81" s="97"/>
      <c r="L81" s="97"/>
      <c r="M81" s="308"/>
      <c r="N81" s="308"/>
      <c r="O81" s="308"/>
      <c r="P81" s="308"/>
      <c r="Q81" s="308"/>
      <c r="R81" s="308"/>
      <c r="S81" s="308"/>
      <c r="T81" s="308"/>
      <c r="U81" s="308"/>
    </row>
    <row r="82" ht="62.25" hidden="1" customHeight="1">
      <c r="A82" s="355" t="s">
        <v>456</v>
      </c>
      <c r="B82" s="358" t="str">
        <f>Résultats!B83</f>
        <v>11.1</v>
      </c>
      <c r="C82" s="260" t="str">
        <f>Résultats!C83</f>
        <v>A</v>
      </c>
      <c r="D82" s="260" t="str">
        <f>Résultats!E83</f>
        <v>x</v>
      </c>
      <c r="E82" s="341" t="str">
        <f>Résultats!F83</f>
        <v xml:space="preserve">Chaque champ de formulaire a-t-il une étiquette ?</v>
      </c>
      <c r="F82" s="345" t="s">
        <v>7</v>
      </c>
      <c r="G82" s="345"/>
      <c r="H82" s="97"/>
      <c r="I82" s="97"/>
      <c r="J82" s="97"/>
      <c r="K82" s="97"/>
      <c r="L82" s="97"/>
      <c r="M82" s="308"/>
      <c r="N82" s="308"/>
      <c r="O82" s="308"/>
      <c r="P82" s="308"/>
      <c r="Q82" s="308"/>
      <c r="R82" s="308"/>
      <c r="S82" s="308"/>
      <c r="T82" s="308"/>
      <c r="U82" s="308"/>
    </row>
    <row r="83" ht="62.25" hidden="1" customHeight="1">
      <c r="A83" s="36"/>
      <c r="B83" s="358" t="str">
        <f>Résultats!B84</f>
        <v>11.2</v>
      </c>
      <c r="C83" s="260" t="str">
        <f>Résultats!C84</f>
        <v>A</v>
      </c>
      <c r="D83" s="260" t="str">
        <f>Résultats!E84</f>
        <v>x</v>
      </c>
      <c r="E83" s="341" t="str">
        <f>Résultats!F84</f>
        <v xml:space="preserve">Chaque étiquette associée à un champ de formulaire est-elle pertinente (hors cas particuliers) ?</v>
      </c>
      <c r="F83" s="345" t="s">
        <v>7</v>
      </c>
      <c r="G83" s="345"/>
      <c r="H83" s="97"/>
      <c r="I83" s="97"/>
      <c r="J83" s="97"/>
      <c r="K83" s="97"/>
      <c r="L83" s="97"/>
      <c r="M83" s="308"/>
      <c r="N83" s="308"/>
      <c r="O83" s="308"/>
      <c r="P83" s="308"/>
      <c r="Q83" s="308"/>
      <c r="R83" s="308"/>
      <c r="S83" s="308"/>
      <c r="T83" s="308"/>
      <c r="U83" s="308"/>
    </row>
    <row r="84" ht="62.25" hidden="1" customHeight="1">
      <c r="A84" s="36"/>
      <c r="B84" s="259" t="str">
        <f>Résultats!B85</f>
        <v>11.3</v>
      </c>
      <c r="C84" s="260" t="str">
        <f>Résultats!C85</f>
        <v>AA</v>
      </c>
      <c r="D84" s="260" t="str">
        <f>Résultats!E85</f>
        <v/>
      </c>
      <c r="E84" s="341" t="str">
        <f>Résultats!F85</f>
        <v xml:space="preserve">Dans chaque formulaire, chaque étiquette associée à un champ de formulaire ayant la même fonction et répétée plusieurs fois dans une même page ou dans un ensemble de pages est-elle cohérente ?</v>
      </c>
      <c r="F84" s="345" t="s">
        <v>10</v>
      </c>
      <c r="G84" s="345"/>
      <c r="H84" s="97"/>
      <c r="I84" s="97"/>
      <c r="J84" s="97"/>
      <c r="K84" s="97"/>
      <c r="L84" s="97"/>
      <c r="M84" s="308"/>
      <c r="N84" s="308"/>
      <c r="O84" s="308"/>
      <c r="P84" s="308"/>
      <c r="Q84" s="308"/>
      <c r="R84" s="308"/>
      <c r="S84" s="308"/>
      <c r="T84" s="308"/>
      <c r="U84" s="308"/>
    </row>
    <row r="85" ht="62.25" hidden="1" customHeight="1">
      <c r="A85" s="36"/>
      <c r="B85" s="259" t="str">
        <f>Résultats!B86</f>
        <v>11.4</v>
      </c>
      <c r="C85" s="260" t="str">
        <f>Résultats!C86</f>
        <v>AA</v>
      </c>
      <c r="D85" s="260" t="str">
        <f>Résultats!E86</f>
        <v/>
      </c>
      <c r="E85" s="341" t="str">
        <f>Résultats!F86</f>
        <v xml:space="preserve">Dans chaque formulaire, chaque étiquette de champ et son champ associé sont-ils accolés (hors cas particuliers) ?</v>
      </c>
      <c r="F85" s="345" t="s">
        <v>7</v>
      </c>
      <c r="G85" s="345"/>
      <c r="H85" s="97"/>
      <c r="I85" s="97"/>
      <c r="J85" s="97"/>
      <c r="K85" s="97"/>
      <c r="L85" s="97"/>
      <c r="M85" s="308"/>
      <c r="N85" s="308"/>
      <c r="O85" s="308"/>
      <c r="P85" s="308"/>
      <c r="Q85" s="308"/>
      <c r="R85" s="308"/>
      <c r="S85" s="308"/>
      <c r="T85" s="308"/>
      <c r="U85" s="308"/>
    </row>
    <row r="86" ht="62.25" customHeight="1">
      <c r="A86" s="36"/>
      <c r="B86" s="259" t="str">
        <f>Résultats!B87</f>
        <v>11.5</v>
      </c>
      <c r="C86" s="260" t="str">
        <f>Résultats!C87</f>
        <v>A</v>
      </c>
      <c r="D86" s="260" t="str">
        <f>Résultats!E87</f>
        <v>x</v>
      </c>
      <c r="E86" s="341" t="str">
        <f>Résultats!F87</f>
        <v xml:space="preserve">Dans chaque formulaire, les champs de même nature sont-ils regroupés, si nécessaire ?</v>
      </c>
      <c r="F86" s="345" t="s">
        <v>10</v>
      </c>
      <c r="G86" s="345"/>
      <c r="H86" s="97" t="s">
        <v>474</v>
      </c>
      <c r="I86" s="97" t="s">
        <v>476</v>
      </c>
      <c r="J86" s="97" t="s">
        <v>556</v>
      </c>
      <c r="K86" s="97" t="s">
        <v>586</v>
      </c>
      <c r="L86" s="349" t="s">
        <v>521</v>
      </c>
      <c r="M86" s="308"/>
      <c r="N86" s="308"/>
      <c r="O86" s="308"/>
      <c r="P86" s="308"/>
      <c r="Q86" s="308"/>
      <c r="R86" s="308"/>
      <c r="S86" s="308"/>
      <c r="T86" s="308"/>
      <c r="U86" s="308"/>
    </row>
    <row r="87" ht="62.25" hidden="1" customHeight="1">
      <c r="A87" s="36"/>
      <c r="B87" s="259" t="str">
        <f>Résultats!B88</f>
        <v>11.6</v>
      </c>
      <c r="C87" s="260" t="str">
        <f>Résultats!C88</f>
        <v>A</v>
      </c>
      <c r="D87" s="260" t="str">
        <f>Résultats!E88</f>
        <v>x</v>
      </c>
      <c r="E87" s="341" t="str">
        <f>Résultats!F88</f>
        <v xml:space="preserve">Dans chaque formulaire, chaque regroupement de champs de même nature a-t-il une légende ?</v>
      </c>
      <c r="F87" s="345" t="s">
        <v>10</v>
      </c>
      <c r="G87" s="345"/>
      <c r="H87" s="97"/>
      <c r="I87" s="97"/>
      <c r="J87" s="97"/>
      <c r="K87" s="97"/>
      <c r="L87" s="97"/>
      <c r="M87" s="308"/>
      <c r="N87" s="308"/>
      <c r="O87" s="308"/>
      <c r="P87" s="308"/>
      <c r="Q87" s="308"/>
      <c r="R87" s="308"/>
      <c r="S87" s="308"/>
      <c r="T87" s="308"/>
      <c r="U87" s="308"/>
    </row>
    <row r="88" ht="62.25" hidden="1" customHeight="1">
      <c r="A88" s="36"/>
      <c r="B88" s="259" t="str">
        <f>Résultats!B89</f>
        <v>11.7</v>
      </c>
      <c r="C88" s="260" t="str">
        <f>Résultats!C89</f>
        <v>A</v>
      </c>
      <c r="D88" s="260" t="str">
        <f>Résultats!E89</f>
        <v/>
      </c>
      <c r="E88" s="341" t="str">
        <f>Résultats!F89</f>
        <v xml:space="preserve">Dans chaque formulaire, chaque légende associée à un regroupement de champs de même nature est-elle pertinente ?</v>
      </c>
      <c r="F88" s="345" t="s">
        <v>10</v>
      </c>
      <c r="G88" s="345"/>
      <c r="H88" s="97"/>
      <c r="I88" s="97"/>
      <c r="J88" s="97"/>
      <c r="K88" s="97"/>
      <c r="L88" s="97"/>
      <c r="M88" s="308"/>
      <c r="N88" s="308"/>
      <c r="O88" s="308"/>
      <c r="P88" s="308"/>
      <c r="Q88" s="308"/>
      <c r="R88" s="308"/>
      <c r="S88" s="308"/>
      <c r="T88" s="308"/>
      <c r="U88" s="308"/>
    </row>
    <row r="89" ht="62.25" hidden="1" customHeight="1">
      <c r="A89" s="36"/>
      <c r="B89" s="259" t="str">
        <f>Résultats!B90</f>
        <v>11.8</v>
      </c>
      <c r="C89" s="260" t="str">
        <f>Résultats!C90</f>
        <v>A</v>
      </c>
      <c r="D89" s="260" t="str">
        <f>Résultats!E90</f>
        <v/>
      </c>
      <c r="E89" s="341" t="str">
        <f>Résultats!F90</f>
        <v xml:space="preserve">Dans chaque formulaire, les items de même nature d’une liste de choix sont-ils regroupés de manière pertinente ?</v>
      </c>
      <c r="F89" s="345" t="s">
        <v>10</v>
      </c>
      <c r="G89" s="345"/>
      <c r="H89" s="97"/>
      <c r="I89" s="97"/>
      <c r="J89" s="97"/>
      <c r="K89" s="97"/>
      <c r="L89" s="97"/>
      <c r="M89" s="308"/>
      <c r="N89" s="308"/>
      <c r="O89" s="308"/>
      <c r="P89" s="308"/>
      <c r="Q89" s="308"/>
      <c r="R89" s="308"/>
      <c r="S89" s="308"/>
      <c r="T89" s="308"/>
      <c r="U89" s="308"/>
    </row>
    <row r="90" ht="62.25" customHeight="1">
      <c r="A90" s="36"/>
      <c r="B90" s="259" t="str">
        <f>Résultats!B91</f>
        <v>11.9</v>
      </c>
      <c r="C90" s="260" t="str">
        <f>Résultats!C91</f>
        <v>A</v>
      </c>
      <c r="D90" s="260" t="str">
        <f>Résultats!E91</f>
        <v>x</v>
      </c>
      <c r="E90" s="341" t="str">
        <f>Résultats!F91</f>
        <v xml:space="preserve">Dans chaque formulaire, l’intitulé de chaque bouton est-il pertinent (hors cas particuliers) ?</v>
      </c>
      <c r="F90" s="345" t="s">
        <v>10</v>
      </c>
      <c r="G90" s="345"/>
      <c r="H90" s="97" t="s">
        <v>474</v>
      </c>
      <c r="I90" s="97" t="s">
        <v>476</v>
      </c>
      <c r="J90" s="97" t="s">
        <v>590</v>
      </c>
      <c r="K90" s="97" t="s">
        <v>586</v>
      </c>
      <c r="L90" s="349" t="s">
        <v>521</v>
      </c>
      <c r="M90" s="308"/>
      <c r="N90" s="308"/>
      <c r="O90" s="308"/>
      <c r="P90" s="308"/>
      <c r="Q90" s="308"/>
      <c r="R90" s="308"/>
      <c r="S90" s="308"/>
      <c r="T90" s="308"/>
      <c r="U90" s="308"/>
    </row>
    <row r="91" ht="163.5" customHeight="1">
      <c r="A91" s="36"/>
      <c r="B91" s="259" t="str">
        <f>Résultats!B92</f>
        <v>11.10</v>
      </c>
      <c r="C91" s="260" t="str">
        <f>Résultats!C92</f>
        <v>A</v>
      </c>
      <c r="D91" s="260" t="str">
        <f>Résultats!E92</f>
        <v>x</v>
      </c>
      <c r="E91" s="341" t="str">
        <f>Résultats!F92</f>
        <v xml:space="preserve">Dans chaque formulaire, le contrôle de saisie est-il utilisé de manière pertinente (hors cas particuliers) ?</v>
      </c>
      <c r="F91" s="345" t="s">
        <v>10</v>
      </c>
      <c r="G91" s="345"/>
      <c r="H91" s="97" t="s">
        <v>474</v>
      </c>
      <c r="I91" s="97" t="s">
        <v>479</v>
      </c>
      <c r="J91" s="97" t="s">
        <v>591</v>
      </c>
      <c r="K91" s="97" t="s">
        <v>586</v>
      </c>
      <c r="L91" s="349" t="s">
        <v>521</v>
      </c>
      <c r="M91" s="308"/>
      <c r="N91" s="308"/>
      <c r="O91" s="308"/>
      <c r="P91" s="308"/>
      <c r="Q91" s="308"/>
      <c r="R91" s="308"/>
      <c r="S91" s="308"/>
      <c r="T91" s="308"/>
      <c r="U91" s="308"/>
    </row>
    <row r="92" ht="62.25" hidden="1" customHeight="1">
      <c r="A92" s="36"/>
      <c r="B92" s="259" t="str">
        <f>Résultats!B93</f>
        <v>11.11</v>
      </c>
      <c r="C92" s="260" t="str">
        <f>Résultats!C93</f>
        <v>AA</v>
      </c>
      <c r="D92" s="260" t="str">
        <f>Résultats!E93</f>
        <v/>
      </c>
      <c r="E92" s="341" t="str">
        <f>Résultats!F93</f>
        <v xml:space="preserve">Dans chaque formulaire, le contrôle de saisie est-il accompagné, si nécessaire, de suggestions facilitant la correction des erreurs de saisie ?</v>
      </c>
      <c r="F92" s="345" t="s">
        <v>10</v>
      </c>
      <c r="G92" s="345"/>
      <c r="H92" s="97"/>
      <c r="I92" s="97"/>
      <c r="J92" s="97"/>
      <c r="K92" s="97"/>
      <c r="L92" s="97"/>
      <c r="M92" s="308"/>
      <c r="N92" s="308"/>
      <c r="O92" s="308"/>
      <c r="P92" s="308"/>
      <c r="Q92" s="308"/>
      <c r="R92" s="308"/>
      <c r="S92" s="308"/>
      <c r="T92" s="308"/>
      <c r="U92" s="308"/>
    </row>
    <row r="93" ht="62.25" hidden="1" customHeight="1">
      <c r="A93" s="36"/>
      <c r="B93" s="259" t="str">
        <f>Résultats!B94</f>
        <v>11.12</v>
      </c>
      <c r="C93" s="260" t="str">
        <f>Résultats!C94</f>
        <v>AA</v>
      </c>
      <c r="D93" s="260" t="str">
        <f>Résultats!E94</f>
        <v/>
      </c>
      <c r="E93" s="341" t="str">
        <f>Résultats!F94</f>
        <v xml:space="preserve">Pour chaque formulaire qui modifie ou supprime des données, ou qui transmet des réponses à un test ou à un examen, ou dont la validation a des conséquences financières ou juridiques, les données saisies peuvent-elles être modifiées, mises à jour ou récupérées par l’utilisateur ?</v>
      </c>
      <c r="F93" s="345" t="s">
        <v>10</v>
      </c>
      <c r="G93" s="345"/>
      <c r="H93" s="97"/>
      <c r="I93" s="97"/>
      <c r="J93" s="97"/>
      <c r="K93" s="97"/>
      <c r="L93" s="97"/>
      <c r="M93" s="308"/>
      <c r="N93" s="308"/>
      <c r="O93" s="308"/>
      <c r="P93" s="308"/>
      <c r="Q93" s="308"/>
      <c r="R93" s="308"/>
      <c r="S93" s="308"/>
      <c r="T93" s="308"/>
      <c r="U93" s="308"/>
    </row>
    <row r="94" ht="62.25" hidden="1" customHeight="1">
      <c r="A94" s="46"/>
      <c r="B94" s="259" t="str">
        <f>Résultats!B95</f>
        <v>11.13</v>
      </c>
      <c r="C94" s="260" t="str">
        <f>Résultats!C95</f>
        <v>AA</v>
      </c>
      <c r="D94" s="260" t="str">
        <f>Résultats!E95</f>
        <v/>
      </c>
      <c r="E94" s="341" t="str">
        <f>Résultats!F95</f>
        <v xml:space="preserve">La finalité d’un champ de saisie peut-elle être déduite pour faciliter le remplissage automatique des champs avec les données de l’utilisateur ?</v>
      </c>
      <c r="F94" s="345" t="s">
        <v>10</v>
      </c>
      <c r="G94" s="345"/>
      <c r="H94" s="97"/>
      <c r="I94" s="97"/>
      <c r="J94" s="97"/>
      <c r="K94" s="97"/>
      <c r="L94" s="97"/>
      <c r="M94" s="308"/>
      <c r="N94" s="308"/>
      <c r="O94" s="308"/>
      <c r="P94" s="308"/>
      <c r="Q94" s="308"/>
      <c r="R94" s="308"/>
      <c r="S94" s="308"/>
      <c r="T94" s="308"/>
      <c r="U94" s="308"/>
    </row>
    <row r="95" ht="62.25" hidden="1" customHeight="1">
      <c r="A95" s="355" t="s">
        <v>457</v>
      </c>
      <c r="B95" s="259" t="str">
        <f>Résultats!B96</f>
        <v>12.1</v>
      </c>
      <c r="C95" s="260" t="str">
        <f>Résultats!C96</f>
        <v>AA</v>
      </c>
      <c r="D95" s="260" t="str">
        <f>Résultats!E96</f>
        <v/>
      </c>
      <c r="E95" s="341" t="str">
        <f>Résultats!F96</f>
        <v xml:space="preserve">Chaque ensemble de pages dispose-t-il de deux systèmes de navigation différents, au moins (hors cas particuliers) ?</v>
      </c>
      <c r="F95" s="345" t="s">
        <v>10</v>
      </c>
      <c r="G95" s="345"/>
      <c r="H95" s="97"/>
      <c r="I95" s="97"/>
      <c r="J95" s="97"/>
      <c r="K95" s="97"/>
      <c r="L95" s="97"/>
      <c r="M95" s="308"/>
      <c r="N95" s="308"/>
      <c r="O95" s="308"/>
      <c r="P95" s="308"/>
      <c r="Q95" s="308"/>
      <c r="R95" s="308"/>
      <c r="S95" s="308"/>
      <c r="T95" s="308"/>
      <c r="U95" s="308"/>
    </row>
    <row r="96" ht="62.25" hidden="1" customHeight="1">
      <c r="A96" s="36"/>
      <c r="B96" s="259" t="str">
        <f>Résultats!B97</f>
        <v>12.2</v>
      </c>
      <c r="C96" s="260" t="str">
        <f>Résultats!C97</f>
        <v>AA</v>
      </c>
      <c r="D96" s="260" t="str">
        <f>Résultats!E97</f>
        <v/>
      </c>
      <c r="E96" s="341" t="str">
        <f>Résultats!F97</f>
        <v xml:space="preserve">Dans chaque ensemble de pages, le menu et les barres de navigation sont-ils toujours à la même place (hors cas particuliers) ?</v>
      </c>
      <c r="F96" s="345" t="s">
        <v>7</v>
      </c>
      <c r="G96" s="345"/>
      <c r="H96" s="97"/>
      <c r="I96" s="97"/>
      <c r="J96" s="97"/>
      <c r="K96" s="97"/>
      <c r="L96" s="97"/>
      <c r="M96" s="308"/>
      <c r="N96" s="308"/>
      <c r="O96" s="308"/>
      <c r="P96" s="308"/>
      <c r="Q96" s="308"/>
      <c r="R96" s="308"/>
      <c r="S96" s="308"/>
      <c r="T96" s="308"/>
      <c r="U96" s="308"/>
    </row>
    <row r="97" ht="62.25" hidden="1" customHeight="1">
      <c r="A97" s="36"/>
      <c r="B97" s="259" t="str">
        <f>Résultats!B98</f>
        <v>12.3</v>
      </c>
      <c r="C97" s="260" t="str">
        <f>Résultats!C98</f>
        <v>AA</v>
      </c>
      <c r="D97" s="260" t="str">
        <f>Résultats!E98</f>
        <v/>
      </c>
      <c r="E97" s="341" t="str">
        <f>Résultats!F98</f>
        <v xml:space="preserve">La page « plan du site » est-elle pertinente ?</v>
      </c>
      <c r="F97" s="345" t="s">
        <v>10</v>
      </c>
      <c r="G97" s="345"/>
      <c r="H97" s="97"/>
      <c r="I97" s="97"/>
      <c r="J97" s="97"/>
      <c r="K97" s="97"/>
      <c r="L97" s="97"/>
      <c r="M97" s="308"/>
      <c r="N97" s="308"/>
      <c r="O97" s="308"/>
      <c r="P97" s="308"/>
      <c r="Q97" s="308"/>
      <c r="R97" s="308"/>
      <c r="S97" s="308"/>
      <c r="T97" s="308"/>
      <c r="U97" s="308"/>
    </row>
    <row r="98" ht="62.25" hidden="1" customHeight="1">
      <c r="A98" s="36"/>
      <c r="B98" s="259" t="str">
        <f>Résultats!B99</f>
        <v>12.4</v>
      </c>
      <c r="C98" s="260" t="str">
        <f>Résultats!C99</f>
        <v>AA</v>
      </c>
      <c r="D98" s="260" t="str">
        <f>Résultats!E99</f>
        <v/>
      </c>
      <c r="E98" s="341" t="str">
        <f>Résultats!F99</f>
        <v xml:space="preserve">Dans chaque ensemble de pages, la page « plan du site » est-elle atteignable de manière identique ?</v>
      </c>
      <c r="F98" s="345" t="s">
        <v>10</v>
      </c>
      <c r="G98" s="345"/>
      <c r="H98" s="97"/>
      <c r="I98" s="97"/>
      <c r="J98" s="97"/>
      <c r="K98" s="97"/>
      <c r="L98" s="97"/>
      <c r="M98" s="308"/>
      <c r="N98" s="308"/>
      <c r="O98" s="308"/>
      <c r="P98" s="308"/>
      <c r="Q98" s="308"/>
      <c r="R98" s="308"/>
      <c r="S98" s="308"/>
      <c r="T98" s="308"/>
      <c r="U98" s="308"/>
    </row>
    <row r="99" ht="62.25" hidden="1" customHeight="1">
      <c r="A99" s="36"/>
      <c r="B99" s="358" t="str">
        <f>'Résultats'!B100</f>
        <v>12.5</v>
      </c>
      <c r="C99" s="260" t="str">
        <f>'Résultats'!C100</f>
        <v>AA</v>
      </c>
      <c r="D99" s="260" t="str">
        <f>'Résultats'!E100</f>
        <v/>
      </c>
      <c r="E99" s="341" t="str">
        <f>'Résultats'!F100</f>
        <v xml:space="preserve">Dans chaque ensemble de pages, le moteur de recherche est-il atteignable de manière identique ?</v>
      </c>
      <c r="F99" s="345" t="s">
        <v>10</v>
      </c>
      <c r="G99" s="345"/>
      <c r="H99" s="97"/>
      <c r="I99" s="97"/>
      <c r="J99" s="97"/>
      <c r="K99" s="97"/>
      <c r="L99" s="97"/>
      <c r="M99" s="308"/>
      <c r="N99" s="308"/>
      <c r="O99" s="308"/>
      <c r="P99" s="308"/>
      <c r="Q99" s="308"/>
      <c r="R99" s="308"/>
      <c r="S99" s="308"/>
      <c r="T99" s="308"/>
      <c r="U99" s="308"/>
    </row>
    <row r="100" ht="62.25" hidden="1" customHeight="1">
      <c r="A100" s="36"/>
      <c r="B100" s="358" t="str">
        <f>Résultats!B101</f>
        <v>12.6</v>
      </c>
      <c r="C100" s="260" t="str">
        <f>Résultats!C101</f>
        <v>A</v>
      </c>
      <c r="D100" s="260" t="str">
        <f>Résultats!E101</f>
        <v/>
      </c>
      <c r="E100" s="341" t="str">
        <f>Résultats!F101</f>
        <v xml:space="preserve">Les zones de regroupement de contenus présentes dans plusieurs pages web (zones d’en-tête, de navigation principale, de contenu principal, de pied de page et de moteur de recherche) peuvent-elles être atteintes ou évitées ?</v>
      </c>
      <c r="F100" s="345" t="s">
        <v>7</v>
      </c>
      <c r="G100" s="345"/>
      <c r="H100" s="97"/>
      <c r="I100" s="97"/>
      <c r="J100" s="97"/>
      <c r="K100" s="97"/>
      <c r="L100" s="97"/>
      <c r="M100" s="308"/>
      <c r="N100" s="308"/>
      <c r="O100" s="308"/>
      <c r="P100" s="308"/>
      <c r="Q100" s="308"/>
      <c r="R100" s="308"/>
      <c r="S100" s="308"/>
      <c r="T100" s="308"/>
      <c r="U100" s="308"/>
    </row>
    <row r="101" ht="62.25" hidden="1" customHeight="1">
      <c r="A101" s="36"/>
      <c r="B101" s="358" t="str">
        <f>Résultats!B102</f>
        <v>12.7</v>
      </c>
      <c r="C101" s="260" t="str">
        <f>Résultats!C102</f>
        <v>A</v>
      </c>
      <c r="D101" s="260" t="str">
        <f>Résultats!E102</f>
        <v/>
      </c>
      <c r="E101" s="341" t="str">
        <f>Résultats!F102</f>
        <v xml:space="preserve">Dans chaque page web, un lien d’évitement ou d’accès rapide à la zone de contenu principal est-il présent (hors cas particuliers) ?</v>
      </c>
      <c r="F101" s="345" t="s">
        <v>7</v>
      </c>
      <c r="G101" s="345"/>
      <c r="H101" s="97"/>
      <c r="I101" s="97"/>
      <c r="J101" s="97"/>
      <c r="K101" s="97"/>
      <c r="L101" s="97"/>
      <c r="M101" s="308"/>
      <c r="N101" s="308"/>
      <c r="O101" s="308"/>
      <c r="P101" s="308"/>
      <c r="Q101" s="308"/>
      <c r="R101" s="308"/>
      <c r="S101" s="308"/>
      <c r="T101" s="308"/>
      <c r="U101" s="308"/>
    </row>
    <row r="102" ht="62.25" hidden="1" customHeight="1">
      <c r="A102" s="36"/>
      <c r="B102" s="358" t="str">
        <f>Résultats!B103</f>
        <v>12.8</v>
      </c>
      <c r="C102" s="260" t="str">
        <f>Résultats!C103</f>
        <v>A</v>
      </c>
      <c r="D102" s="260" t="str">
        <f>Résultats!E103</f>
        <v>x</v>
      </c>
      <c r="E102" s="341" t="str">
        <f>Résultats!F103</f>
        <v xml:space="preserve">Dans chaque page web, l’ordre de tabulation est-il cohérent ?</v>
      </c>
      <c r="F102" s="345" t="s">
        <v>7</v>
      </c>
      <c r="G102" s="345"/>
      <c r="H102" s="97"/>
      <c r="I102" s="97"/>
      <c r="J102" s="97"/>
      <c r="K102" s="97"/>
      <c r="L102" s="97"/>
      <c r="M102" s="308"/>
      <c r="N102" s="308"/>
      <c r="O102" s="308"/>
      <c r="P102" s="308"/>
      <c r="Q102" s="308"/>
      <c r="R102" s="308"/>
      <c r="S102" s="308"/>
      <c r="T102" s="308"/>
      <c r="U102" s="308"/>
    </row>
    <row r="103" ht="62.25" hidden="1" customHeight="1">
      <c r="A103" s="36"/>
      <c r="B103" s="358" t="str">
        <f>Résultats!B104</f>
        <v>12.9</v>
      </c>
      <c r="C103" s="260" t="str">
        <f>Résultats!C104</f>
        <v>A</v>
      </c>
      <c r="D103" s="260" t="str">
        <f>Résultats!E104</f>
        <v>x</v>
      </c>
      <c r="E103" s="341" t="str">
        <f>Résultats!F104</f>
        <v xml:space="preserve">Dans chaque page web, la navigation ne doit pas contenir de piège au clavier. Cette règle est-elle respectée ?</v>
      </c>
      <c r="F103" s="345" t="s">
        <v>7</v>
      </c>
      <c r="G103" s="345"/>
      <c r="H103" s="97"/>
      <c r="I103" s="97"/>
      <c r="J103" s="97"/>
      <c r="K103" s="97"/>
      <c r="L103" s="97"/>
      <c r="M103" s="308"/>
      <c r="N103" s="308"/>
      <c r="O103" s="308"/>
      <c r="P103" s="308"/>
      <c r="Q103" s="308"/>
      <c r="R103" s="308"/>
      <c r="S103" s="308"/>
      <c r="T103" s="308"/>
      <c r="U103" s="308"/>
    </row>
    <row r="104" ht="62.25" hidden="1" customHeight="1">
      <c r="A104" s="36"/>
      <c r="B104" s="358" t="str">
        <f>Résultats!B105</f>
        <v>12.10</v>
      </c>
      <c r="C104" s="260" t="str">
        <f>Résultats!C105</f>
        <v>A</v>
      </c>
      <c r="D104" s="260" t="str">
        <f>Résultats!E105</f>
        <v/>
      </c>
      <c r="E104" s="341" t="str">
        <f>Résultats!F105</f>
        <v xml:space="preserve">Dans chaque page web, les raccourcis clavier n’utilisant qu’une seule touche (lettre minuscule ou majuscule, ponctuation, chiffre ou symbole) sont-ils contrôlables par l’utilisateur ?</v>
      </c>
      <c r="F104" s="345" t="s">
        <v>10</v>
      </c>
      <c r="G104" s="345"/>
      <c r="H104" s="97"/>
      <c r="I104" s="97"/>
      <c r="J104" s="97"/>
      <c r="K104" s="97"/>
      <c r="L104" s="97"/>
      <c r="M104" s="308"/>
      <c r="N104" s="308"/>
      <c r="O104" s="308"/>
      <c r="P104" s="308"/>
      <c r="Q104" s="308"/>
      <c r="R104" s="308"/>
      <c r="S104" s="308"/>
      <c r="T104" s="308"/>
      <c r="U104" s="308"/>
    </row>
    <row r="105" ht="62.25" hidden="1" customHeight="1">
      <c r="A105" s="46"/>
      <c r="B105" s="358" t="str">
        <f>Résultats!B106</f>
        <v>12.11</v>
      </c>
      <c r="C105" s="260" t="str">
        <f>Résultats!C106</f>
        <v>A</v>
      </c>
      <c r="D105" s="260" t="str">
        <f>Résultats!E106</f>
        <v/>
      </c>
      <c r="E105" s="341" t="str">
        <f>Résultats!F106</f>
        <v xml:space="preserve">Dans chaque page web, les contenus additionnels apparaissant au survol, à la prise de focus ou à l’activation d’un composant d’interface sont-ils si nécessaire atteignables au clavier ?</v>
      </c>
      <c r="F105" s="345" t="s">
        <v>7</v>
      </c>
      <c r="G105" s="345"/>
      <c r="H105" s="97"/>
      <c r="I105" s="97"/>
      <c r="J105" s="97"/>
      <c r="K105" s="97"/>
      <c r="L105" s="97"/>
      <c r="M105" s="308"/>
      <c r="N105" s="308"/>
      <c r="O105" s="308"/>
      <c r="P105" s="308"/>
      <c r="Q105" s="308"/>
      <c r="R105" s="308"/>
      <c r="S105" s="308"/>
      <c r="T105" s="308"/>
      <c r="U105" s="308"/>
    </row>
    <row r="106" ht="62.25" hidden="1" customHeight="1">
      <c r="A106" s="355" t="s">
        <v>458</v>
      </c>
      <c r="B106" s="358" t="str">
        <f>Résultats!B107</f>
        <v>13.1</v>
      </c>
      <c r="C106" s="260" t="str">
        <f>Résultats!C107</f>
        <v>A</v>
      </c>
      <c r="D106" s="260" t="str">
        <f>Résultats!E107</f>
        <v/>
      </c>
      <c r="E106" s="341" t="str">
        <f>Résultats!F107</f>
        <v xml:space="preserve">Pour chaque page web, l’utilisateur a-t-il le contrôle de chaque limite de temps modifiant le contenu (hors cas particuliers) ?</v>
      </c>
      <c r="F106" s="345" t="s">
        <v>10</v>
      </c>
      <c r="G106" s="345"/>
      <c r="H106" s="97"/>
      <c r="I106" s="97"/>
      <c r="J106" s="97"/>
      <c r="K106" s="97"/>
      <c r="L106" s="97"/>
      <c r="M106" s="308"/>
      <c r="N106" s="308"/>
      <c r="O106" s="308"/>
      <c r="P106" s="308"/>
      <c r="Q106" s="308"/>
      <c r="R106" s="308"/>
      <c r="S106" s="308"/>
      <c r="T106" s="308"/>
      <c r="U106" s="308"/>
    </row>
    <row r="107" ht="62.25" hidden="1" customHeight="1">
      <c r="A107" s="36"/>
      <c r="B107" s="358" t="str">
        <f>Résultats!B108</f>
        <v>13.2</v>
      </c>
      <c r="C107" s="260" t="str">
        <f>Résultats!C108</f>
        <v>A</v>
      </c>
      <c r="D107" s="260" t="str">
        <f>Résultats!E108</f>
        <v/>
      </c>
      <c r="E107" s="341" t="str">
        <f>Résultats!F108</f>
        <v xml:space="preserve">Dans chaque page web, l’ouverture d’une nouvelle fenêtre ne doit pas être déclenchée sans action de l’utilisateur. Cette règle est-elle respectée ?</v>
      </c>
      <c r="F107" s="345" t="s">
        <v>7</v>
      </c>
      <c r="G107" s="345"/>
      <c r="H107" s="97"/>
      <c r="I107" s="97"/>
      <c r="J107" s="97"/>
      <c r="K107" s="97"/>
      <c r="L107" s="97"/>
      <c r="M107" s="308"/>
      <c r="N107" s="308"/>
      <c r="O107" s="308"/>
      <c r="P107" s="308"/>
      <c r="Q107" s="308"/>
      <c r="R107" s="308"/>
      <c r="S107" s="308"/>
      <c r="T107" s="308"/>
      <c r="U107" s="308"/>
    </row>
    <row r="108" ht="62.25" hidden="1" customHeight="1">
      <c r="A108" s="36"/>
      <c r="B108" s="358" t="str">
        <f>Résultats!B109</f>
        <v>13.3</v>
      </c>
      <c r="C108" s="260" t="str">
        <f>Résultats!C109</f>
        <v>A</v>
      </c>
      <c r="D108" s="260" t="str">
        <f>Résultats!E109</f>
        <v/>
      </c>
      <c r="E108" s="341" t="str">
        <f>Résultats!F109</f>
        <v xml:space="preserve">Dans chaque page web, chaque document bureautique en téléchargement possède-t-il, si nécessaire, une version accessible (hors cas particuliers) ?</v>
      </c>
      <c r="F108" s="345" t="s">
        <v>10</v>
      </c>
      <c r="G108" s="345"/>
      <c r="H108" s="97"/>
      <c r="I108" s="97"/>
      <c r="J108" s="97"/>
      <c r="K108" s="97"/>
      <c r="L108" s="97"/>
      <c r="M108" s="308"/>
      <c r="N108" s="308"/>
      <c r="O108" s="308"/>
      <c r="P108" s="308"/>
      <c r="Q108" s="308"/>
      <c r="R108" s="308"/>
      <c r="S108" s="308"/>
      <c r="T108" s="308"/>
      <c r="U108" s="308"/>
    </row>
    <row r="109" ht="62.25" hidden="1" customHeight="1">
      <c r="A109" s="36"/>
      <c r="B109" s="358" t="str">
        <f>Résultats!B110</f>
        <v>13.4</v>
      </c>
      <c r="C109" s="260" t="str">
        <f>Résultats!C110</f>
        <v>A</v>
      </c>
      <c r="D109" s="260" t="str">
        <f>Résultats!E110</f>
        <v/>
      </c>
      <c r="E109" s="341" t="str">
        <f>Résultats!F110</f>
        <v xml:space="preserve">Pour chaque document bureautique ayant une version accessible, cette version offre-t-elle la même information ?</v>
      </c>
      <c r="F109" s="345" t="s">
        <v>10</v>
      </c>
      <c r="G109" s="345"/>
      <c r="H109" s="97"/>
      <c r="I109" s="97"/>
      <c r="J109" s="97"/>
      <c r="K109" s="97"/>
      <c r="L109" s="97"/>
      <c r="M109" s="308"/>
      <c r="N109" s="308"/>
      <c r="O109" s="308"/>
      <c r="P109" s="308"/>
      <c r="Q109" s="308"/>
      <c r="R109" s="308"/>
      <c r="S109" s="308"/>
      <c r="T109" s="308"/>
      <c r="U109" s="308"/>
    </row>
    <row r="110" ht="62.25" hidden="1" customHeight="1">
      <c r="A110" s="36"/>
      <c r="B110" s="358" t="str">
        <f>Résultats!B111</f>
        <v>13.5</v>
      </c>
      <c r="C110" s="260" t="str">
        <f>Résultats!C111</f>
        <v>A</v>
      </c>
      <c r="D110" s="260" t="str">
        <f>Résultats!E111</f>
        <v/>
      </c>
      <c r="E110" s="341" t="str">
        <f>Résultats!F111</f>
        <v xml:space="preserve">Dans chaque page web, chaque contenu cryptique (art ASCII, émoticône, syntaxe cryptique) a-t-il une alternative ?</v>
      </c>
      <c r="F110" s="345" t="s">
        <v>10</v>
      </c>
      <c r="G110" s="345"/>
      <c r="H110" s="97"/>
      <c r="I110" s="97"/>
      <c r="J110" s="97"/>
      <c r="K110" s="97"/>
      <c r="L110" s="97"/>
      <c r="M110" s="308"/>
      <c r="N110" s="308"/>
      <c r="O110" s="308"/>
      <c r="P110" s="308"/>
      <c r="Q110" s="308"/>
      <c r="R110" s="308"/>
      <c r="S110" s="308"/>
      <c r="T110" s="308"/>
      <c r="U110" s="308"/>
    </row>
    <row r="111" ht="62.25" hidden="1" customHeight="1">
      <c r="A111" s="36"/>
      <c r="B111" s="358" t="str">
        <f>Résultats!B112</f>
        <v>13.6</v>
      </c>
      <c r="C111" s="260" t="str">
        <f>Résultats!C112</f>
        <v>A</v>
      </c>
      <c r="D111" s="260" t="str">
        <f>Résultats!E112</f>
        <v/>
      </c>
      <c r="E111" s="341" t="str">
        <f>Résultats!F112</f>
        <v xml:space="preserve">Dans chaque page web, pour chaque contenu cryptique (art ASCII, émoticône, syntaxe cryptique) ayant une alternative, cette alternative est-elle pertinente ?</v>
      </c>
      <c r="F111" s="345" t="s">
        <v>10</v>
      </c>
      <c r="G111" s="345"/>
      <c r="H111" s="97"/>
      <c r="I111" s="97"/>
      <c r="J111" s="97"/>
      <c r="K111" s="97"/>
      <c r="L111" s="97"/>
      <c r="M111" s="308"/>
      <c r="N111" s="308"/>
      <c r="O111" s="308"/>
      <c r="P111" s="308"/>
      <c r="Q111" s="308"/>
      <c r="R111" s="308"/>
      <c r="S111" s="308"/>
      <c r="T111" s="308"/>
      <c r="U111" s="308"/>
    </row>
    <row r="112" ht="62.25" hidden="1" customHeight="1">
      <c r="A112" s="36"/>
      <c r="B112" s="358" t="str">
        <f>Résultats!B113</f>
        <v>13.7</v>
      </c>
      <c r="C112" s="260" t="str">
        <f>Résultats!C113</f>
        <v>A</v>
      </c>
      <c r="D112" s="260" t="str">
        <f>Résultats!E113</f>
        <v/>
      </c>
      <c r="E112" s="341" t="str">
        <f>Résultats!F113</f>
        <v xml:space="preserve">Dans chaque page web, les changements brusques de luminosité ou les effets de flash sont-ils correctement utilisés ?</v>
      </c>
      <c r="F112" s="345" t="s">
        <v>10</v>
      </c>
      <c r="G112" s="345"/>
      <c r="H112" s="97"/>
      <c r="I112" s="97"/>
      <c r="J112" s="97"/>
      <c r="K112" s="97"/>
      <c r="L112" s="97"/>
      <c r="M112" s="308"/>
      <c r="N112" s="308"/>
      <c r="O112" s="308"/>
      <c r="P112" s="308"/>
      <c r="Q112" s="308"/>
      <c r="R112" s="308"/>
      <c r="S112" s="308"/>
      <c r="T112" s="308"/>
      <c r="U112" s="308"/>
    </row>
    <row r="113" ht="62.25" hidden="1" customHeight="1">
      <c r="A113" s="36"/>
      <c r="B113" s="358" t="str">
        <f>Résultats!B114</f>
        <v>13.8</v>
      </c>
      <c r="C113" s="260" t="str">
        <f>Résultats!C114</f>
        <v>A</v>
      </c>
      <c r="D113" s="260" t="str">
        <f>Résultats!E114</f>
        <v/>
      </c>
      <c r="E113" s="341" t="str">
        <f>Résultats!F114</f>
        <v xml:space="preserve">Dans chaque page web, chaque contenu en mouvement ou clignotant est-il contrôlable par l’utilisateur ?</v>
      </c>
      <c r="F113" s="345" t="s">
        <v>10</v>
      </c>
      <c r="G113" s="345"/>
      <c r="H113" s="97"/>
      <c r="I113" s="97"/>
      <c r="J113" s="97"/>
      <c r="K113" s="97"/>
      <c r="L113" s="97"/>
      <c r="M113" s="308"/>
      <c r="N113" s="308"/>
      <c r="O113" s="308"/>
      <c r="P113" s="308"/>
      <c r="Q113" s="308"/>
      <c r="R113" s="308"/>
      <c r="S113" s="308"/>
      <c r="T113" s="308"/>
      <c r="U113" s="308"/>
    </row>
    <row r="114" ht="62.25" hidden="1" customHeight="1">
      <c r="A114" s="36"/>
      <c r="B114" s="358" t="str">
        <f>Résultats!B115</f>
        <v>13.9</v>
      </c>
      <c r="C114" s="260" t="str">
        <f>Résultats!C115</f>
        <v>AA</v>
      </c>
      <c r="D114" s="260" t="str">
        <f>Résultats!E115</f>
        <v/>
      </c>
      <c r="E114" s="341" t="str">
        <f>Résultats!F115</f>
        <v xml:space="preserve">Dans chaque page web, le contenu proposé est-il consultable quelle que soit l’orientation de l’écran (portrait ou paysage) (hors cas particuliers) ?</v>
      </c>
      <c r="F114" s="345" t="s">
        <v>7</v>
      </c>
      <c r="G114" s="345"/>
      <c r="H114" s="97"/>
      <c r="I114" s="97"/>
      <c r="J114" s="97"/>
      <c r="K114" s="97"/>
      <c r="L114" s="97"/>
      <c r="M114" s="308"/>
      <c r="N114" s="308"/>
      <c r="O114" s="308"/>
      <c r="P114" s="308"/>
      <c r="Q114" s="308"/>
      <c r="R114" s="308"/>
      <c r="S114" s="308"/>
      <c r="T114" s="308"/>
      <c r="U114" s="308"/>
    </row>
    <row r="115" ht="62.25" hidden="1" customHeight="1">
      <c r="A115" s="36"/>
      <c r="B115" s="358" t="str">
        <f>Résultats!B116</f>
        <v>13.10</v>
      </c>
      <c r="C115" s="260" t="str">
        <f>Résultats!C116</f>
        <v>A</v>
      </c>
      <c r="D115" s="260" t="str">
        <f>Résultats!E116</f>
        <v/>
      </c>
      <c r="E115" s="341" t="str">
        <f>Résultats!F116</f>
        <v xml:space="preserve">Dans chaque page web, les fonctionnalités utilisables ou disponibles au moyen d’un geste complexe peuvent-elles être également disponibles au moyen d’un geste simple (hors cas particuliers) ?</v>
      </c>
      <c r="F115" s="345" t="s">
        <v>10</v>
      </c>
      <c r="G115" s="345"/>
      <c r="H115" s="97"/>
      <c r="I115" s="97"/>
      <c r="J115" s="97"/>
      <c r="K115" s="97"/>
      <c r="L115" s="97"/>
      <c r="M115" s="78"/>
      <c r="N115" s="78"/>
      <c r="O115" s="78"/>
      <c r="P115" s="78"/>
      <c r="Q115" s="78"/>
      <c r="R115" s="78"/>
      <c r="S115" s="78"/>
      <c r="T115" s="78"/>
      <c r="U115" s="78"/>
    </row>
    <row r="116" ht="59.25" hidden="1" customHeight="1">
      <c r="A116" s="36"/>
      <c r="B116" s="358" t="str">
        <f>Résultats!B117</f>
        <v>13.11</v>
      </c>
      <c r="C116" s="260" t="str">
        <f>Résultats!C117</f>
        <v>A</v>
      </c>
      <c r="D116" s="260" t="str">
        <f>Résultats!E117</f>
        <v/>
      </c>
      <c r="E116" s="341" t="str">
        <f>Résultats!F117</f>
        <v xml:space="preserve">Dans chaque page web, les actions déclenchées au moyen d’un dispositif de pointage sur un point unique de l’écran peuvent-elles faire l’objet d’une annulation (hors cas particuliers) ?</v>
      </c>
      <c r="F116" s="345" t="s">
        <v>10</v>
      </c>
      <c r="G116" s="345"/>
      <c r="H116" s="97"/>
      <c r="I116" s="97"/>
      <c r="J116" s="97"/>
      <c r="K116" s="97"/>
      <c r="L116" s="97"/>
      <c r="M116" s="308"/>
      <c r="N116" s="308"/>
      <c r="O116" s="308"/>
      <c r="P116" s="308"/>
      <c r="Q116" s="308"/>
      <c r="R116" s="308"/>
      <c r="S116" s="308"/>
      <c r="T116" s="308"/>
      <c r="U116" s="308"/>
    </row>
    <row r="117" hidden="1">
      <c r="A117" s="46"/>
      <c r="B117" s="358" t="str">
        <f>Résultats!B118</f>
        <v>13.12</v>
      </c>
      <c r="C117" s="260" t="str">
        <f>Résultats!C118</f>
        <v>A</v>
      </c>
      <c r="D117" s="260" t="str">
        <f>Résultats!E118</f>
        <v/>
      </c>
      <c r="E117" s="341" t="str">
        <f>Résultats!F118</f>
        <v xml:space="preserve">Dans chaque page web, les fonctionnalités qui impliquent un mouvement de l’appareil ou vers l’appareil peuvent-elles être satisfaites de manière alternative (hors cas particuliers) ?</v>
      </c>
      <c r="F117" s="345" t="s">
        <v>10</v>
      </c>
      <c r="G117" s="345"/>
      <c r="H117" s="97"/>
      <c r="I117" s="97"/>
      <c r="J117" s="97"/>
      <c r="K117" s="97"/>
      <c r="L117" s="97"/>
      <c r="M117" s="308"/>
      <c r="N117" s="308"/>
      <c r="O117" s="308"/>
      <c r="P117" s="308"/>
      <c r="Q117" s="308"/>
      <c r="R117" s="308"/>
      <c r="S117" s="308"/>
      <c r="T117" s="308"/>
      <c r="U117" s="308"/>
    </row>
  </sheetData>
  <autoFilter ref="$B$11:$L$117">
    <filterColumn colId="4">
      <filters>
        <filter val="nc"/>
      </filters>
    </filterColumn>
  </autoFilter>
  <mergeCells count="23">
    <mergeCell ref="C3:F3"/>
    <mergeCell ref="B4:B10"/>
    <mergeCell ref="C4:C10"/>
    <mergeCell ref="D4:D10"/>
    <mergeCell ref="G4:G10"/>
    <mergeCell ref="H4:H10"/>
    <mergeCell ref="I4:I10"/>
    <mergeCell ref="J4:J10"/>
    <mergeCell ref="K4:K10"/>
    <mergeCell ref="L4:L10"/>
    <mergeCell ref="A12:A20"/>
    <mergeCell ref="A21:A22"/>
    <mergeCell ref="A23:A25"/>
    <mergeCell ref="A26:A38"/>
    <mergeCell ref="A39:A46"/>
    <mergeCell ref="A47:A48"/>
    <mergeCell ref="A49:A53"/>
    <mergeCell ref="A54:A63"/>
    <mergeCell ref="A64:A67"/>
    <mergeCell ref="A68:A81"/>
    <mergeCell ref="A82:A94"/>
    <mergeCell ref="A95:A105"/>
    <mergeCell ref="A106:A117"/>
  </mergeCells>
  <dataValidations count="2" disablePrompts="0">
    <dataValidation sqref="H12:H117" type="list" allowBlank="1" errorStyle="stop" imeMode="noControl" operator="between" showDropDown="0" showErrorMessage="0" showInputMessage="0">
      <formula1>'Paramètres'!$A$2:$A$5</formula1>
    </dataValidation>
    <dataValidation sqref="I12:I117" type="list" allowBlank="1" errorStyle="stop" imeMode="noControl" operator="between" showDropDown="0" showErrorMessage="0" showInputMessage="0">
      <formula1>'Paramètres'!$D$2:$D$5</formula1>
    </dataValidation>
  </dataValidations>
  <hyperlinks>
    <hyperlink r:id="rId1" ref="L54"/>
    <hyperlink r:id="rId1" ref="L55"/>
  </hyperlinks>
  <printOptions headings="0" gridLines="0"/>
  <pageMargins left="0.69999999999999996" right="0.69999999999999996" top="0.75" bottom="0.75" header="0" footer="0"/>
  <pageSetup paperSize="9" scale="100" fitToWidth="1" fitToHeight="1" pageOrder="downThenOver" orientation="landscape" usePrinterDefaults="1" blackAndWhite="0" draft="0" cellComments="none" useFirstPageNumber="0" errors="displayed" horizontalDpi="600" verticalDpi="600" copies="1"/>
  <headerFooter/>
  <extLst>
    <ext xmlns:x14="http://schemas.microsoft.com/office/spreadsheetml/2009/9/main" uri="{78C0D931-6437-407d-A8EE-F0AAD7539E65}">
      <x14:conditionalFormattings>
        <x14:conditionalFormatting xmlns:xm="http://schemas.microsoft.com/office/excel/2006/main">
          <x14:cfRule type="cellIs" priority="25" operator="equal" id="{00140073-00FB-4385-B0B7-001400500087}">
            <xm:f>"na"</xm:f>
            <x14:dxf>
              <font/>
              <fill>
                <patternFill patternType="solid">
                  <fgColor rgb="FFFCE8B2"/>
                  <bgColor rgb="FFFCE8B2"/>
                </patternFill>
              </fill>
              <border>
                <left style="none"/>
                <right style="none"/>
                <top style="none"/>
                <bottom style="none"/>
                <diagonal style="none"/>
              </border>
            </x14:dxf>
          </x14:cfRule>
          <xm:sqref>F1:F2 C2 F4:F117</xm:sqref>
        </x14:conditionalFormatting>
        <x14:conditionalFormatting xmlns:xm="http://schemas.microsoft.com/office/excel/2006/main">
          <x14:cfRule type="cellIs" priority="25" operator="equal" id="{005B0048-0082-470A-ADB3-005E0045001B}">
            <xm:f>"na"</xm:f>
            <x14:dxf>
              <font/>
              <fill>
                <patternFill patternType="solid">
                  <fgColor rgb="FFFCE8B2"/>
                  <bgColor rgb="FFFCE8B2"/>
                </patternFill>
              </fill>
              <border>
                <left style="none"/>
                <right style="none"/>
                <top style="none"/>
                <bottom style="none"/>
                <diagonal style="none"/>
              </border>
            </x14:dxf>
          </x14:cfRule>
          <xm:sqref>F53</xm:sqref>
        </x14:conditionalFormatting>
        <x14:conditionalFormatting xmlns:xm="http://schemas.microsoft.com/office/excel/2006/main">
          <x14:cfRule type="cellIs" priority="25" operator="equal" id="{00720070-008E-41D4-B3E8-0041008300E5}">
            <xm:f>"na"</xm:f>
            <x14:dxf>
              <font/>
              <fill>
                <patternFill patternType="solid">
                  <fgColor rgb="FFFCE8B2"/>
                  <bgColor rgb="FFFCE8B2"/>
                </patternFill>
              </fill>
              <border>
                <left style="none"/>
                <right style="none"/>
                <top style="none"/>
                <bottom style="none"/>
                <diagonal style="none"/>
              </border>
            </x14:dxf>
          </x14:cfRule>
          <xm:sqref>F62</xm:sqref>
        </x14:conditionalFormatting>
        <x14:conditionalFormatting xmlns:xm="http://schemas.microsoft.com/office/excel/2006/main">
          <x14:cfRule type="cellIs" priority="25" operator="equal" id="{009700C0-00A5-4210-B6A6-00EC00430087}">
            <xm:f>"na"</xm:f>
            <x14:dxf>
              <font/>
              <fill>
                <patternFill patternType="solid">
                  <fgColor rgb="FFFCE8B2"/>
                  <bgColor rgb="FFFCE8B2"/>
                </patternFill>
              </fill>
              <border>
                <left style="none"/>
                <right style="none"/>
                <top style="none"/>
                <bottom style="none"/>
                <diagonal style="none"/>
              </border>
            </x14:dxf>
          </x14:cfRule>
          <xm:sqref>F66</xm:sqref>
        </x14:conditionalFormatting>
        <x14:conditionalFormatting xmlns:xm="http://schemas.microsoft.com/office/excel/2006/main">
          <x14:cfRule type="cellIs" priority="25" operator="equal" id="{00EB0090-00F8-49CF-A189-008400D400F6}">
            <xm:f>"na"</xm:f>
            <x14:dxf>
              <font/>
              <fill>
                <patternFill patternType="solid">
                  <fgColor rgb="FFFCE8B2"/>
                  <bgColor rgb="FFFCE8B2"/>
                </patternFill>
              </fill>
              <border>
                <left style="none"/>
                <right style="none"/>
                <top style="none"/>
                <bottom style="none"/>
                <diagonal style="none"/>
              </border>
            </x14:dxf>
          </x14:cfRule>
          <xm:sqref>F86</xm:sqref>
        </x14:conditionalFormatting>
        <x14:conditionalFormatting xmlns:xm="http://schemas.microsoft.com/office/excel/2006/main">
          <x14:cfRule type="cellIs" priority="25" operator="equal" id="{005500A3-008C-4970-A1A6-004400EE003D}">
            <xm:f>"na"</xm:f>
            <x14:dxf>
              <font/>
              <fill>
                <patternFill patternType="solid">
                  <fgColor rgb="FFFCE8B2"/>
                  <bgColor rgb="FFFCE8B2"/>
                </patternFill>
              </fill>
              <border>
                <left style="none"/>
                <right style="none"/>
                <top style="none"/>
                <bottom style="none"/>
                <diagonal style="none"/>
              </border>
            </x14:dxf>
          </x14:cfRule>
          <xm:sqref>F90</xm:sqref>
        </x14:conditionalFormatting>
        <x14:conditionalFormatting xmlns:xm="http://schemas.microsoft.com/office/excel/2006/main">
          <x14:cfRule type="cellIs" priority="24" operator="equal" id="{00FA0056-006D-4F72-855A-00FD00E4000F}">
            <xm:f>"nt"</xm:f>
            <x14:dxf>
              <font>
                <color indexed="65"/>
              </font>
              <fill>
                <patternFill patternType="solid">
                  <fgColor rgb="FF757575"/>
                  <bgColor rgb="FF757575"/>
                </patternFill>
              </fill>
              <border>
                <left style="none"/>
                <right style="none"/>
                <top style="none"/>
                <bottom style="none"/>
                <diagonal style="none"/>
              </border>
            </x14:dxf>
          </x14:cfRule>
          <xm:sqref>F11:F117</xm:sqref>
        </x14:conditionalFormatting>
        <x14:conditionalFormatting xmlns:xm="http://schemas.microsoft.com/office/excel/2006/main">
          <x14:cfRule type="cellIs" priority="24" operator="equal" id="{00DE0058-0081-44E8-969E-00C1004300B0}">
            <xm:f>"nt"</xm:f>
            <x14:dxf>
              <font>
                <color indexed="65"/>
              </font>
              <fill>
                <patternFill patternType="solid">
                  <fgColor rgb="FF757575"/>
                  <bgColor rgb="FF757575"/>
                </patternFill>
              </fill>
              <border>
                <left style="none"/>
                <right style="none"/>
                <top style="none"/>
                <bottom style="none"/>
                <diagonal style="none"/>
              </border>
            </x14:dxf>
          </x14:cfRule>
          <xm:sqref>F53</xm:sqref>
        </x14:conditionalFormatting>
        <x14:conditionalFormatting xmlns:xm="http://schemas.microsoft.com/office/excel/2006/main">
          <x14:cfRule type="cellIs" priority="24" operator="equal" id="{00110010-00EA-49D4-930F-005A00DC0055}">
            <xm:f>"nt"</xm:f>
            <x14:dxf>
              <font>
                <color indexed="65"/>
              </font>
              <fill>
                <patternFill patternType="solid">
                  <fgColor rgb="FF757575"/>
                  <bgColor rgb="FF757575"/>
                </patternFill>
              </fill>
              <border>
                <left style="none"/>
                <right style="none"/>
                <top style="none"/>
                <bottom style="none"/>
                <diagonal style="none"/>
              </border>
            </x14:dxf>
          </x14:cfRule>
          <xm:sqref>F62</xm:sqref>
        </x14:conditionalFormatting>
        <x14:conditionalFormatting xmlns:xm="http://schemas.microsoft.com/office/excel/2006/main">
          <x14:cfRule type="cellIs" priority="24" operator="equal" id="{00F0009E-00FC-4AE1-877C-0059005400D8}">
            <xm:f>"nt"</xm:f>
            <x14:dxf>
              <font>
                <color indexed="65"/>
              </font>
              <fill>
                <patternFill patternType="solid">
                  <fgColor rgb="FF757575"/>
                  <bgColor rgb="FF757575"/>
                </patternFill>
              </fill>
              <border>
                <left style="none"/>
                <right style="none"/>
                <top style="none"/>
                <bottom style="none"/>
                <diagonal style="none"/>
              </border>
            </x14:dxf>
          </x14:cfRule>
          <xm:sqref>F66</xm:sqref>
        </x14:conditionalFormatting>
        <x14:conditionalFormatting xmlns:xm="http://schemas.microsoft.com/office/excel/2006/main">
          <x14:cfRule type="cellIs" priority="24" operator="equal" id="{00B9004C-002B-4208-948F-00D4009B00E0}">
            <xm:f>"nt"</xm:f>
            <x14:dxf>
              <font>
                <color indexed="65"/>
              </font>
              <fill>
                <patternFill patternType="solid">
                  <fgColor rgb="FF757575"/>
                  <bgColor rgb="FF757575"/>
                </patternFill>
              </fill>
              <border>
                <left style="none"/>
                <right style="none"/>
                <top style="none"/>
                <bottom style="none"/>
                <diagonal style="none"/>
              </border>
            </x14:dxf>
          </x14:cfRule>
          <xm:sqref>F86</xm:sqref>
        </x14:conditionalFormatting>
        <x14:conditionalFormatting xmlns:xm="http://schemas.microsoft.com/office/excel/2006/main">
          <x14:cfRule type="cellIs" priority="24" operator="equal" id="{00E40035-00D1-448E-8E25-0079000D006E}">
            <xm:f>"nt"</xm:f>
            <x14:dxf>
              <font>
                <color indexed="65"/>
              </font>
              <fill>
                <patternFill patternType="solid">
                  <fgColor rgb="FF757575"/>
                  <bgColor rgb="FF757575"/>
                </patternFill>
              </fill>
              <border>
                <left style="none"/>
                <right style="none"/>
                <top style="none"/>
                <bottom style="none"/>
                <diagonal style="none"/>
              </border>
            </x14:dxf>
          </x14:cfRule>
          <xm:sqref>F90</xm:sqref>
        </x14:conditionalFormatting>
        <x14:conditionalFormatting xmlns:xm="http://schemas.microsoft.com/office/excel/2006/main">
          <x14:cfRule type="cellIs" priority="23" operator="equal" id="{00510094-0019-4779-A45E-0009008F00AE}">
            <xm:f>"nc"</xm:f>
            <x14:dxf>
              <font/>
              <fill>
                <patternFill patternType="solid">
                  <fgColor rgb="FFF4C7C3"/>
                  <bgColor rgb="FFF4C7C3"/>
                </patternFill>
              </fill>
              <border>
                <left style="none"/>
                <right style="none"/>
                <top style="none"/>
                <bottom style="none"/>
                <diagonal style="none"/>
              </border>
            </x14:dxf>
          </x14:cfRule>
          <xm:sqref>F11:F117</xm:sqref>
        </x14:conditionalFormatting>
        <x14:conditionalFormatting xmlns:xm="http://schemas.microsoft.com/office/excel/2006/main">
          <x14:cfRule type="cellIs" priority="23" operator="equal" id="{00C9003F-0037-41E9-B632-009900ED006D}">
            <xm:f>"nc"</xm:f>
            <x14:dxf>
              <font/>
              <fill>
                <patternFill patternType="solid">
                  <fgColor rgb="FFF4C7C3"/>
                  <bgColor rgb="FFF4C7C3"/>
                </patternFill>
              </fill>
              <border>
                <left style="none"/>
                <right style="none"/>
                <top style="none"/>
                <bottom style="none"/>
                <diagonal style="none"/>
              </border>
            </x14:dxf>
          </x14:cfRule>
          <xm:sqref>F53</xm:sqref>
        </x14:conditionalFormatting>
        <x14:conditionalFormatting xmlns:xm="http://schemas.microsoft.com/office/excel/2006/main">
          <x14:cfRule type="cellIs" priority="23" operator="equal" id="{00AC0094-0068-4F3E-9196-001B001300D2}">
            <xm:f>"nc"</xm:f>
            <x14:dxf>
              <font/>
              <fill>
                <patternFill patternType="solid">
                  <fgColor rgb="FFF4C7C3"/>
                  <bgColor rgb="FFF4C7C3"/>
                </patternFill>
              </fill>
              <border>
                <left style="none"/>
                <right style="none"/>
                <top style="none"/>
                <bottom style="none"/>
                <diagonal style="none"/>
              </border>
            </x14:dxf>
          </x14:cfRule>
          <xm:sqref>F62</xm:sqref>
        </x14:conditionalFormatting>
        <x14:conditionalFormatting xmlns:xm="http://schemas.microsoft.com/office/excel/2006/main">
          <x14:cfRule type="cellIs" priority="23" operator="equal" id="{008D00E8-0038-4CDF-8A03-0003000D0075}">
            <xm:f>"nc"</xm:f>
            <x14:dxf>
              <font/>
              <fill>
                <patternFill patternType="solid">
                  <fgColor rgb="FFF4C7C3"/>
                  <bgColor rgb="FFF4C7C3"/>
                </patternFill>
              </fill>
              <border>
                <left style="none"/>
                <right style="none"/>
                <top style="none"/>
                <bottom style="none"/>
                <diagonal style="none"/>
              </border>
            </x14:dxf>
          </x14:cfRule>
          <xm:sqref>F66</xm:sqref>
        </x14:conditionalFormatting>
        <x14:conditionalFormatting xmlns:xm="http://schemas.microsoft.com/office/excel/2006/main">
          <x14:cfRule type="cellIs" priority="23" operator="equal" id="{00770091-00A3-490A-A4F5-000F00F100C7}">
            <xm:f>"nc"</xm:f>
            <x14:dxf>
              <font/>
              <fill>
                <patternFill patternType="solid">
                  <fgColor rgb="FFF4C7C3"/>
                  <bgColor rgb="FFF4C7C3"/>
                </patternFill>
              </fill>
              <border>
                <left style="none"/>
                <right style="none"/>
                <top style="none"/>
                <bottom style="none"/>
                <diagonal style="none"/>
              </border>
            </x14:dxf>
          </x14:cfRule>
          <xm:sqref>F86</xm:sqref>
        </x14:conditionalFormatting>
        <x14:conditionalFormatting xmlns:xm="http://schemas.microsoft.com/office/excel/2006/main">
          <x14:cfRule type="cellIs" priority="23" operator="equal" id="{00340042-0005-4162-817B-00C6002A0090}">
            <xm:f>"nc"</xm:f>
            <x14:dxf>
              <font/>
              <fill>
                <patternFill patternType="solid">
                  <fgColor rgb="FFF4C7C3"/>
                  <bgColor rgb="FFF4C7C3"/>
                </patternFill>
              </fill>
              <border>
                <left style="none"/>
                <right style="none"/>
                <top style="none"/>
                <bottom style="none"/>
                <diagonal style="none"/>
              </border>
            </x14:dxf>
          </x14:cfRule>
          <xm:sqref>F90</xm:sqref>
        </x14:conditionalFormatting>
        <x14:conditionalFormatting xmlns:xm="http://schemas.microsoft.com/office/excel/2006/main">
          <x14:cfRule type="cellIs" priority="22" operator="equal" id="{003B0003-00A3-45C6-8233-000F005E0018}">
            <xm:f>"c"</xm:f>
            <x14:dxf>
              <font/>
              <fill>
                <patternFill patternType="solid">
                  <fgColor rgb="FFB7E1CD"/>
                  <bgColor rgb="FFB7E1CD"/>
                </patternFill>
              </fill>
              <border>
                <left style="none"/>
                <right style="none"/>
                <top style="none"/>
                <bottom style="none"/>
                <diagonal style="none"/>
              </border>
            </x14:dxf>
          </x14:cfRule>
          <xm:sqref>F11:F117</xm:sqref>
        </x14:conditionalFormatting>
        <x14:conditionalFormatting xmlns:xm="http://schemas.microsoft.com/office/excel/2006/main">
          <x14:cfRule type="cellIs" priority="22" operator="equal" id="{0005001D-0027-483E-864D-003F000600B1}">
            <xm:f>"c"</xm:f>
            <x14:dxf>
              <font/>
              <fill>
                <patternFill patternType="solid">
                  <fgColor rgb="FFB7E1CD"/>
                  <bgColor rgb="FFB7E1CD"/>
                </patternFill>
              </fill>
              <border>
                <left style="none"/>
                <right style="none"/>
                <top style="none"/>
                <bottom style="none"/>
                <diagonal style="none"/>
              </border>
            </x14:dxf>
          </x14:cfRule>
          <xm:sqref>F53</xm:sqref>
        </x14:conditionalFormatting>
        <x14:conditionalFormatting xmlns:xm="http://schemas.microsoft.com/office/excel/2006/main">
          <x14:cfRule type="cellIs" priority="22" operator="equal" id="{0060009A-00D6-41D0-98AD-0045002C0018}">
            <xm:f>"c"</xm:f>
            <x14:dxf>
              <font/>
              <fill>
                <patternFill patternType="solid">
                  <fgColor rgb="FFB7E1CD"/>
                  <bgColor rgb="FFB7E1CD"/>
                </patternFill>
              </fill>
              <border>
                <left style="none"/>
                <right style="none"/>
                <top style="none"/>
                <bottom style="none"/>
                <diagonal style="none"/>
              </border>
            </x14:dxf>
          </x14:cfRule>
          <xm:sqref>F62</xm:sqref>
        </x14:conditionalFormatting>
        <x14:conditionalFormatting xmlns:xm="http://schemas.microsoft.com/office/excel/2006/main">
          <x14:cfRule type="cellIs" priority="22" operator="equal" id="{007D0097-001C-4965-84BD-00DA00600001}">
            <xm:f>"c"</xm:f>
            <x14:dxf>
              <font/>
              <fill>
                <patternFill patternType="solid">
                  <fgColor rgb="FFB7E1CD"/>
                  <bgColor rgb="FFB7E1CD"/>
                </patternFill>
              </fill>
              <border>
                <left style="none"/>
                <right style="none"/>
                <top style="none"/>
                <bottom style="none"/>
                <diagonal style="none"/>
              </border>
            </x14:dxf>
          </x14:cfRule>
          <xm:sqref>F66</xm:sqref>
        </x14:conditionalFormatting>
        <x14:conditionalFormatting xmlns:xm="http://schemas.microsoft.com/office/excel/2006/main">
          <x14:cfRule type="cellIs" priority="22" operator="equal" id="{00FB007C-00D8-4C4A-9536-00D400A7007A}">
            <xm:f>"c"</xm:f>
            <x14:dxf>
              <font/>
              <fill>
                <patternFill patternType="solid">
                  <fgColor rgb="FFB7E1CD"/>
                  <bgColor rgb="FFB7E1CD"/>
                </patternFill>
              </fill>
              <border>
                <left style="none"/>
                <right style="none"/>
                <top style="none"/>
                <bottom style="none"/>
                <diagonal style="none"/>
              </border>
            </x14:dxf>
          </x14:cfRule>
          <xm:sqref>F86</xm:sqref>
        </x14:conditionalFormatting>
        <x14:conditionalFormatting xmlns:xm="http://schemas.microsoft.com/office/excel/2006/main">
          <x14:cfRule type="cellIs" priority="22" operator="equal" id="{00FB0022-00A8-42E3-AECE-008B00BB00DE}">
            <xm:f>"c"</xm:f>
            <x14:dxf>
              <font/>
              <fill>
                <patternFill patternType="solid">
                  <fgColor rgb="FFB7E1CD"/>
                  <bgColor rgb="FFB7E1CD"/>
                </patternFill>
              </fill>
              <border>
                <left style="none"/>
                <right style="none"/>
                <top style="none"/>
                <bottom style="none"/>
                <diagonal style="none"/>
              </border>
            </x14:dxf>
          </x14:cfRule>
          <xm:sqref>F90</xm:sqref>
        </x14:conditionalFormatting>
        <x14:conditionalFormatting xmlns:xm="http://schemas.microsoft.com/office/excel/2006/main">
          <x14:cfRule type="cellIs" priority="21" operator="equal" id="{003F0005-00B8-4F3E-B1EB-001E006800D5}">
            <xm:f>"NT"</xm:f>
            <x14:dxf>
              <font/>
              <fill>
                <patternFill patternType="solid">
                  <fgColor indexed="65"/>
                  <bgColor indexed="65"/>
                </patternFill>
              </fill>
              <border>
                <left style="none"/>
                <right style="none"/>
                <top style="none"/>
                <bottom style="none"/>
                <diagonal style="none"/>
              </border>
            </x14:dxf>
          </x14:cfRule>
          <xm:sqref>O4:R4</xm:sqref>
        </x14:conditionalFormatting>
        <x14:conditionalFormatting xmlns:xm="http://schemas.microsoft.com/office/excel/2006/main">
          <x14:cfRule type="cellIs" priority="20" operator="equal" id="{007600FA-003A-4CFC-8A9B-00A200DF0018}">
            <xm:f>"NA"</xm:f>
            <x14:dxf>
              <font/>
              <fill>
                <patternFill patternType="solid">
                  <fgColor rgb="FFFCE8B2"/>
                  <bgColor rgb="FFFCE8B2"/>
                </patternFill>
              </fill>
              <border>
                <left style="none"/>
                <right style="none"/>
                <top style="none"/>
                <bottom style="none"/>
                <diagonal style="none"/>
              </border>
            </x14:dxf>
          </x14:cfRule>
          <xm:sqref>O4:R4</xm:sqref>
        </x14:conditionalFormatting>
        <x14:conditionalFormatting xmlns:xm="http://schemas.microsoft.com/office/excel/2006/main">
          <x14:cfRule type="cellIs" priority="19" operator="equal" id="{00850027-0033-4BA7-8D64-00B700CF00E1}">
            <xm:f>"NC"</xm:f>
            <x14:dxf>
              <font/>
              <fill>
                <patternFill patternType="solid">
                  <fgColor rgb="FFF4C7C3"/>
                  <bgColor rgb="FFF4C7C3"/>
                </patternFill>
              </fill>
              <border>
                <left style="none"/>
                <right style="none"/>
                <top style="none"/>
                <bottom style="none"/>
                <diagonal style="none"/>
              </border>
            </x14:dxf>
          </x14:cfRule>
          <xm:sqref>O4:R4</xm:sqref>
        </x14:conditionalFormatting>
        <x14:conditionalFormatting xmlns:xm="http://schemas.microsoft.com/office/excel/2006/main">
          <x14:cfRule type="cellIs" priority="18" operator="equal" id="{003000CD-00C5-475B-835E-00A200B200EE}">
            <xm:f>"C"</xm:f>
            <x14:dxf>
              <font/>
              <fill>
                <patternFill patternType="solid">
                  <fgColor rgb="FFB7E1CD"/>
                  <bgColor rgb="FFB7E1CD"/>
                </patternFill>
              </fill>
              <border>
                <left style="none"/>
                <right style="none"/>
                <top style="none"/>
                <bottom style="none"/>
                <diagonal style="none"/>
              </border>
            </x14:dxf>
          </x14:cfRule>
          <xm:sqref>O4:R4</xm:sqref>
        </x14:conditionalFormatting>
        <x14:conditionalFormatting xmlns:xm="http://schemas.microsoft.com/office/excel/2006/main">
          <x14:cfRule type="cellIs" priority="17" operator="equal" id="{00BB00AB-00DA-4AA3-B553-00D500EB002D}">
            <xm:f>"d"</xm:f>
            <x14:dxf>
              <font/>
              <fill>
                <patternFill patternType="solid">
                  <fgColor rgb="FFFFD966"/>
                  <bgColor rgb="FFFFD966"/>
                </patternFill>
              </fill>
              <border>
                <left style="none"/>
                <right style="none"/>
                <top style="none"/>
                <bottom style="none"/>
                <diagonal style="none"/>
              </border>
            </x14:dxf>
          </x14:cfRule>
          <xm:sqref>G20:G25</xm:sqref>
        </x14:conditionalFormatting>
        <x14:conditionalFormatting xmlns:xm="http://schemas.microsoft.com/office/excel/2006/main">
          <x14:cfRule type="cellIs" priority="16" operator="equal" id="{0068002C-0032-4F87-A3C8-0038004D00BA}">
            <xm:f>"d"</xm:f>
            <x14:dxf>
              <font/>
              <fill>
                <patternFill patternType="solid">
                  <fgColor rgb="FFFFD966"/>
                  <bgColor rgb="FFFFD966"/>
                </patternFill>
              </fill>
              <border>
                <left style="none"/>
                <right style="none"/>
                <top style="none"/>
                <bottom style="none"/>
                <diagonal style="none"/>
              </border>
            </x14:dxf>
          </x14:cfRule>
          <xm:sqref>G26:G33</xm:sqref>
        </x14:conditionalFormatting>
        <x14:conditionalFormatting xmlns:xm="http://schemas.microsoft.com/office/excel/2006/main">
          <x14:cfRule type="cellIs" priority="15" operator="equal" id="{0005002E-00BB-4F16-B0DB-009400E30001}">
            <xm:f>"d"</xm:f>
            <x14:dxf>
              <font/>
              <fill>
                <patternFill patternType="solid">
                  <fgColor rgb="FFFFD966"/>
                  <bgColor rgb="FFFFD966"/>
                </patternFill>
              </fill>
              <border>
                <left style="none"/>
                <right style="none"/>
                <top style="none"/>
                <bottom style="none"/>
                <diagonal style="none"/>
              </border>
            </x14:dxf>
          </x14:cfRule>
          <xm:sqref>G34:G37</xm:sqref>
        </x14:conditionalFormatting>
        <x14:conditionalFormatting xmlns:xm="http://schemas.microsoft.com/office/excel/2006/main">
          <x14:cfRule type="cellIs" priority="14" operator="equal" id="{00C200F8-00A3-4F95-BF4F-00D600D0006D}">
            <xm:f>"d"</xm:f>
            <x14:dxf>
              <font/>
              <fill>
                <patternFill patternType="solid">
                  <fgColor rgb="FFFFD966"/>
                  <bgColor rgb="FFFFD966"/>
                </patternFill>
              </fill>
              <border>
                <left style="none"/>
                <right style="none"/>
                <top style="none"/>
                <bottom style="none"/>
                <diagonal style="none"/>
              </border>
            </x14:dxf>
          </x14:cfRule>
          <xm:sqref>G38:G50</xm:sqref>
        </x14:conditionalFormatting>
        <x14:conditionalFormatting xmlns:xm="http://schemas.microsoft.com/office/excel/2006/main">
          <x14:cfRule type="cellIs" priority="13" operator="equal" id="{006200EC-00D9-44A8-8CB2-002E00CD008E}">
            <xm:f>"d"</xm:f>
            <x14:dxf>
              <font/>
              <fill>
                <patternFill patternType="solid">
                  <fgColor rgb="FFFFD966"/>
                  <bgColor rgb="FFFFD966"/>
                </patternFill>
              </fill>
              <border>
                <left style="none"/>
                <right style="none"/>
                <top style="none"/>
                <bottom style="none"/>
                <diagonal style="none"/>
              </border>
            </x14:dxf>
          </x14:cfRule>
          <xm:sqref>G51:G56</xm:sqref>
        </x14:conditionalFormatting>
        <x14:conditionalFormatting xmlns:xm="http://schemas.microsoft.com/office/excel/2006/main">
          <x14:cfRule type="cellIs" priority="12" operator="equal" id="{00580016-0044-4057-B98C-001800240026}">
            <xm:f>"d"</xm:f>
            <x14:dxf>
              <font/>
              <fill>
                <patternFill patternType="solid">
                  <fgColor rgb="FFFFD966"/>
                  <bgColor rgb="FFFFD966"/>
                </patternFill>
              </fill>
              <border>
                <left style="none"/>
                <right style="none"/>
                <top style="none"/>
                <bottom style="none"/>
                <diagonal style="none"/>
              </border>
            </x14:dxf>
          </x14:cfRule>
          <xm:sqref>G57:G69</xm:sqref>
        </x14:conditionalFormatting>
        <x14:conditionalFormatting xmlns:xm="http://schemas.microsoft.com/office/excel/2006/main">
          <x14:cfRule type="cellIs" priority="11" operator="equal" id="{00D30043-002F-4365-ACC8-000100AA0028}">
            <xm:f>"d"</xm:f>
            <x14:dxf>
              <font/>
              <fill>
                <patternFill patternType="solid">
                  <fgColor rgb="FFFFD966"/>
                  <bgColor rgb="FFFFD966"/>
                </patternFill>
              </fill>
              <border>
                <left style="none"/>
                <right style="none"/>
                <top style="none"/>
                <bottom style="none"/>
                <diagonal style="none"/>
              </border>
            </x14:dxf>
          </x14:cfRule>
          <xm:sqref>G70:G77</xm:sqref>
        </x14:conditionalFormatting>
        <x14:conditionalFormatting xmlns:xm="http://schemas.microsoft.com/office/excel/2006/main">
          <x14:cfRule type="cellIs" priority="10" operator="equal" id="{004C0057-0094-4ABD-957B-009B001A00FF}">
            <xm:f>"d"</xm:f>
            <x14:dxf>
              <font/>
              <fill>
                <patternFill patternType="solid">
                  <fgColor rgb="FFFFD966"/>
                  <bgColor rgb="FFFFD966"/>
                </patternFill>
              </fill>
              <border>
                <left style="none"/>
                <right style="none"/>
                <top style="none"/>
                <bottom style="none"/>
                <diagonal style="none"/>
              </border>
            </x14:dxf>
          </x14:cfRule>
          <xm:sqref>G78:G92</xm:sqref>
        </x14:conditionalFormatting>
        <x14:conditionalFormatting xmlns:xm="http://schemas.microsoft.com/office/excel/2006/main">
          <x14:cfRule type="cellIs" priority="9" operator="equal" id="{0085006B-006A-455E-8345-007D00850061}">
            <xm:f>"d"</xm:f>
            <x14:dxf>
              <font/>
              <fill>
                <patternFill patternType="solid">
                  <fgColor rgb="FFFFD966"/>
                  <bgColor rgb="FFFFD966"/>
                </patternFill>
              </fill>
              <border>
                <left style="none"/>
                <right style="none"/>
                <top style="none"/>
                <bottom style="none"/>
                <diagonal style="none"/>
              </border>
            </x14:dxf>
          </x14:cfRule>
          <xm:sqref>G93:G99</xm:sqref>
        </x14:conditionalFormatting>
        <x14:conditionalFormatting xmlns:xm="http://schemas.microsoft.com/office/excel/2006/main">
          <x14:cfRule type="cellIs" priority="8" operator="equal" id="{00F0003E-0049-45C8-9A4D-00330083008E}">
            <xm:f>"d"</xm:f>
            <x14:dxf>
              <font/>
              <fill>
                <patternFill patternType="solid">
                  <fgColor rgb="FFFFD966"/>
                  <bgColor rgb="FFFFD966"/>
                </patternFill>
              </fill>
              <border>
                <left style="none"/>
                <right style="none"/>
                <top style="none"/>
                <bottom style="none"/>
                <diagonal style="none"/>
              </border>
            </x14:dxf>
          </x14:cfRule>
          <xm:sqref>G100:G101</xm:sqref>
        </x14:conditionalFormatting>
        <x14:conditionalFormatting xmlns:xm="http://schemas.microsoft.com/office/excel/2006/main">
          <x14:cfRule type="cellIs" priority="7" operator="equal" id="{006D002C-0072-406E-A452-002E003F00F4}">
            <xm:f>"d"</xm:f>
            <x14:dxf>
              <font/>
              <fill>
                <patternFill patternType="solid">
                  <fgColor rgb="FFFFD966"/>
                  <bgColor rgb="FFFFD966"/>
                </patternFill>
              </fill>
              <border>
                <left style="none"/>
                <right style="none"/>
                <top style="none"/>
                <bottom style="none"/>
                <diagonal style="none"/>
              </border>
            </x14:dxf>
          </x14:cfRule>
          <xm:sqref>G102:G106</xm:sqref>
        </x14:conditionalFormatting>
        <x14:conditionalFormatting xmlns:xm="http://schemas.microsoft.com/office/excel/2006/main">
          <x14:cfRule type="cellIs" priority="6" operator="equal" id="{00BD0095-005A-4D5C-9F9C-000200C8008C}">
            <xm:f>"d"</xm:f>
            <x14:dxf>
              <font/>
              <fill>
                <patternFill patternType="solid">
                  <fgColor rgb="FFFFD966"/>
                  <bgColor rgb="FFFFD966"/>
                </patternFill>
              </fill>
              <border>
                <left style="none"/>
                <right style="none"/>
                <top style="none"/>
                <bottom style="none"/>
                <diagonal style="none"/>
              </border>
            </x14:dxf>
          </x14:cfRule>
          <xm:sqref>G107:G109</xm:sqref>
        </x14:conditionalFormatting>
        <x14:conditionalFormatting xmlns:xm="http://schemas.microsoft.com/office/excel/2006/main">
          <x14:cfRule type="cellIs" priority="5" operator="equal" id="{000B00C3-0032-4C7D-B9C0-00C7001300DF}">
            <xm:f>"d"</xm:f>
            <x14:dxf>
              <font/>
              <fill>
                <patternFill patternType="solid">
                  <fgColor rgb="FFFFD966"/>
                  <bgColor rgb="FFFFD966"/>
                </patternFill>
              </fill>
              <border>
                <left style="none"/>
                <right style="none"/>
                <top style="none"/>
                <bottom style="none"/>
                <diagonal style="none"/>
              </border>
            </x14:dxf>
          </x14:cfRule>
          <xm:sqref>G110:G111</xm:sqref>
        </x14:conditionalFormatting>
        <x14:conditionalFormatting xmlns:xm="http://schemas.microsoft.com/office/excel/2006/main">
          <x14:cfRule type="cellIs" priority="4" operator="equal" id="{0033006E-002F-413F-995A-00F100F600B6}">
            <xm:f>"d"</xm:f>
            <x14:dxf>
              <font/>
              <fill>
                <patternFill patternType="solid">
                  <fgColor rgb="FFFFD966"/>
                  <bgColor rgb="FFFFD966"/>
                </patternFill>
              </fill>
              <border>
                <left style="none"/>
                <right style="none"/>
                <top style="none"/>
                <bottom style="none"/>
                <diagonal style="none"/>
              </border>
            </x14:dxf>
          </x14:cfRule>
          <xm:sqref>G112</xm:sqref>
        </x14:conditionalFormatting>
        <x14:conditionalFormatting xmlns:xm="http://schemas.microsoft.com/office/excel/2006/main">
          <x14:cfRule type="cellIs" priority="4" operator="equal" id="{009A0049-00B9-4D0E-8AE0-008D009C006E}">
            <xm:f>"na"</xm:f>
            <x14:dxf>
              <font/>
              <fill>
                <patternFill patternType="solid">
                  <fgColor rgb="FFFCE8B2"/>
                  <bgColor rgb="FFFCE8B2"/>
                </patternFill>
              </fill>
              <border>
                <left style="none"/>
                <right style="none"/>
                <top style="none"/>
                <bottom style="none"/>
                <diagonal style="none"/>
              </border>
            </x14:dxf>
          </x14:cfRule>
          <xm:sqref>F52</xm:sqref>
        </x14:conditionalFormatting>
        <x14:conditionalFormatting xmlns:xm="http://schemas.microsoft.com/office/excel/2006/main">
          <x14:cfRule type="cellIs" priority="4" operator="equal" id="{0085009B-0079-47A6-8BF0-00E4004C0081}">
            <xm:f>"na"</xm:f>
            <x14:dxf>
              <font/>
              <fill>
                <patternFill patternType="solid">
                  <fgColor rgb="FFFCE8B2"/>
                  <bgColor rgb="FFFCE8B2"/>
                </patternFill>
              </fill>
              <border>
                <left style="none"/>
                <right style="none"/>
                <top style="none"/>
                <bottom style="none"/>
                <diagonal style="none"/>
              </border>
            </x14:dxf>
          </x14:cfRule>
          <xm:sqref>F53</xm:sqref>
        </x14:conditionalFormatting>
        <x14:conditionalFormatting xmlns:xm="http://schemas.microsoft.com/office/excel/2006/main">
          <x14:cfRule type="cellIs" priority="4" operator="equal" id="{004A0015-0086-4A94-B01D-00C30062008C}">
            <xm:f>"na"</xm:f>
            <x14:dxf>
              <font/>
              <fill>
                <patternFill patternType="solid">
                  <fgColor rgb="FFFCE8B2"/>
                  <bgColor rgb="FFFCE8B2"/>
                </patternFill>
              </fill>
              <border>
                <left style="none"/>
                <right style="none"/>
                <top style="none"/>
                <bottom style="none"/>
                <diagonal style="none"/>
              </border>
            </x14:dxf>
          </x14:cfRule>
          <xm:sqref>F62</xm:sqref>
        </x14:conditionalFormatting>
        <x14:conditionalFormatting xmlns:xm="http://schemas.microsoft.com/office/excel/2006/main">
          <x14:cfRule type="cellIs" priority="4" operator="equal" id="{00A300EF-0036-4235-8D85-00C80006007C}">
            <xm:f>"na"</xm:f>
            <x14:dxf>
              <font/>
              <fill>
                <patternFill patternType="solid">
                  <fgColor rgb="FFFCE8B2"/>
                  <bgColor rgb="FFFCE8B2"/>
                </patternFill>
              </fill>
              <border>
                <left style="none"/>
                <right style="none"/>
                <top style="none"/>
                <bottom style="none"/>
                <diagonal style="none"/>
              </border>
            </x14:dxf>
          </x14:cfRule>
          <xm:sqref>F66</xm:sqref>
        </x14:conditionalFormatting>
        <x14:conditionalFormatting xmlns:xm="http://schemas.microsoft.com/office/excel/2006/main">
          <x14:cfRule type="cellIs" priority="4" operator="equal" id="{00B7007C-00C8-4036-BBF1-007F007C00D3}">
            <xm:f>"na"</xm:f>
            <x14:dxf>
              <font/>
              <fill>
                <patternFill patternType="solid">
                  <fgColor rgb="FFFCE8B2"/>
                  <bgColor rgb="FFFCE8B2"/>
                </patternFill>
              </fill>
              <border>
                <left style="none"/>
                <right style="none"/>
                <top style="none"/>
                <bottom style="none"/>
                <diagonal style="none"/>
              </border>
            </x14:dxf>
          </x14:cfRule>
          <xm:sqref>F86</xm:sqref>
        </x14:conditionalFormatting>
        <x14:conditionalFormatting xmlns:xm="http://schemas.microsoft.com/office/excel/2006/main">
          <x14:cfRule type="cellIs" priority="4" operator="equal" id="{00660040-0030-49D9-9846-009500600014}">
            <xm:f>"na"</xm:f>
            <x14:dxf>
              <font/>
              <fill>
                <patternFill patternType="solid">
                  <fgColor rgb="FFFCE8B2"/>
                  <bgColor rgb="FFFCE8B2"/>
                </patternFill>
              </fill>
              <border>
                <left style="none"/>
                <right style="none"/>
                <top style="none"/>
                <bottom style="none"/>
                <diagonal style="none"/>
              </border>
            </x14:dxf>
          </x14:cfRule>
          <xm:sqref>F90</xm:sqref>
        </x14:conditionalFormatting>
        <x14:conditionalFormatting xmlns:xm="http://schemas.microsoft.com/office/excel/2006/main">
          <x14:cfRule type="cellIs" priority="3" operator="equal" id="{00060071-0084-4A8A-AB59-006F00030092}">
            <xm:f>"d"</xm:f>
            <x14:dxf>
              <font/>
              <fill>
                <patternFill patternType="solid">
                  <fgColor rgb="FFFFD966"/>
                  <bgColor rgb="FFFFD966"/>
                </patternFill>
              </fill>
              <border>
                <left style="none"/>
                <right style="none"/>
                <top style="none"/>
                <bottom style="none"/>
                <diagonal style="none"/>
              </border>
            </x14:dxf>
          </x14:cfRule>
          <xm:sqref>G12:G117</xm:sqref>
        </x14:conditionalFormatting>
        <x14:conditionalFormatting xmlns:xm="http://schemas.microsoft.com/office/excel/2006/main">
          <x14:cfRule type="cellIs" priority="3" operator="equal" id="{00430062-00B2-4B70-B4CD-00C20039008A}">
            <xm:f>"nt"</xm:f>
            <x14:dxf>
              <font>
                <color indexed="65"/>
              </font>
              <fill>
                <patternFill patternType="solid">
                  <fgColor rgb="FF757575"/>
                  <bgColor rgb="FF757575"/>
                </patternFill>
              </fill>
              <border>
                <left style="none"/>
                <right style="none"/>
                <top style="none"/>
                <bottom style="none"/>
                <diagonal style="none"/>
              </border>
            </x14:dxf>
          </x14:cfRule>
          <xm:sqref>F52</xm:sqref>
        </x14:conditionalFormatting>
        <x14:conditionalFormatting xmlns:xm="http://schemas.microsoft.com/office/excel/2006/main">
          <x14:cfRule type="cellIs" priority="3" operator="equal" id="{00BE001C-00A0-48AA-A9DC-002400E1002E}">
            <xm:f>"nt"</xm:f>
            <x14:dxf>
              <font>
                <color indexed="65"/>
              </font>
              <fill>
                <patternFill patternType="solid">
                  <fgColor rgb="FF757575"/>
                  <bgColor rgb="FF757575"/>
                </patternFill>
              </fill>
              <border>
                <left style="none"/>
                <right style="none"/>
                <top style="none"/>
                <bottom style="none"/>
                <diagonal style="none"/>
              </border>
            </x14:dxf>
          </x14:cfRule>
          <xm:sqref>F53</xm:sqref>
        </x14:conditionalFormatting>
        <x14:conditionalFormatting xmlns:xm="http://schemas.microsoft.com/office/excel/2006/main">
          <x14:cfRule type="cellIs" priority="3" operator="equal" id="{00730040-00B9-4AE1-B9EE-007900B10000}">
            <xm:f>"nt"</xm:f>
            <x14:dxf>
              <font>
                <color indexed="65"/>
              </font>
              <fill>
                <patternFill patternType="solid">
                  <fgColor rgb="FF757575"/>
                  <bgColor rgb="FF757575"/>
                </patternFill>
              </fill>
              <border>
                <left style="none"/>
                <right style="none"/>
                <top style="none"/>
                <bottom style="none"/>
                <diagonal style="none"/>
              </border>
            </x14:dxf>
          </x14:cfRule>
          <xm:sqref>F62</xm:sqref>
        </x14:conditionalFormatting>
        <x14:conditionalFormatting xmlns:xm="http://schemas.microsoft.com/office/excel/2006/main">
          <x14:cfRule type="cellIs" priority="3" operator="equal" id="{00BE004D-000A-4934-89AB-009900AF00BC}">
            <xm:f>"nt"</xm:f>
            <x14:dxf>
              <font>
                <color indexed="65"/>
              </font>
              <fill>
                <patternFill patternType="solid">
                  <fgColor rgb="FF757575"/>
                  <bgColor rgb="FF757575"/>
                </patternFill>
              </fill>
              <border>
                <left style="none"/>
                <right style="none"/>
                <top style="none"/>
                <bottom style="none"/>
                <diagonal style="none"/>
              </border>
            </x14:dxf>
          </x14:cfRule>
          <xm:sqref>F66</xm:sqref>
        </x14:conditionalFormatting>
        <x14:conditionalFormatting xmlns:xm="http://schemas.microsoft.com/office/excel/2006/main">
          <x14:cfRule type="cellIs" priority="3" operator="equal" id="{00F000F7-00E0-46C1-B924-007E000F0044}">
            <xm:f>"nt"</xm:f>
            <x14:dxf>
              <font>
                <color indexed="65"/>
              </font>
              <fill>
                <patternFill patternType="solid">
                  <fgColor rgb="FF757575"/>
                  <bgColor rgb="FF757575"/>
                </patternFill>
              </fill>
              <border>
                <left style="none"/>
                <right style="none"/>
                <top style="none"/>
                <bottom style="none"/>
                <diagonal style="none"/>
              </border>
            </x14:dxf>
          </x14:cfRule>
          <xm:sqref>F86</xm:sqref>
        </x14:conditionalFormatting>
        <x14:conditionalFormatting xmlns:xm="http://schemas.microsoft.com/office/excel/2006/main">
          <x14:cfRule type="cellIs" priority="3" operator="equal" id="{00BC002A-0070-4DBC-BFEA-0054001B00C2}">
            <xm:f>"nt"</xm:f>
            <x14:dxf>
              <font>
                <color indexed="65"/>
              </font>
              <fill>
                <patternFill patternType="solid">
                  <fgColor rgb="FF757575"/>
                  <bgColor rgb="FF757575"/>
                </patternFill>
              </fill>
              <border>
                <left style="none"/>
                <right style="none"/>
                <top style="none"/>
                <bottom style="none"/>
                <diagonal style="none"/>
              </border>
            </x14:dxf>
          </x14:cfRule>
          <xm:sqref>F90</xm:sqref>
        </x14:conditionalFormatting>
        <x14:conditionalFormatting xmlns:xm="http://schemas.microsoft.com/office/excel/2006/main">
          <x14:cfRule type="cellIs" priority="2" operator="equal" id="{00190075-00D6-465C-9059-009600A30021}">
            <xm:f>"NT"</xm:f>
            <x14:dxf>
              <font>
                <color indexed="65"/>
              </font>
              <fill>
                <patternFill patternType="solid">
                  <fgColor rgb="FF757575"/>
                  <bgColor rgb="FF757575"/>
                </patternFill>
              </fill>
              <border>
                <left style="none"/>
                <right style="none"/>
                <top style="none"/>
                <bottom style="none"/>
                <diagonal style="none"/>
              </border>
            </x14:dxf>
          </x14:cfRule>
          <xm:sqref>O4:R4</xm:sqref>
        </x14:conditionalFormatting>
        <x14:conditionalFormatting xmlns:xm="http://schemas.microsoft.com/office/excel/2006/main">
          <x14:cfRule type="cellIs" priority="2" operator="equal" id="{005D0078-00AC-4C19-AF02-005F000F0086}">
            <xm:f>"nc"</xm:f>
            <x14:dxf>
              <font/>
              <fill>
                <patternFill patternType="solid">
                  <fgColor rgb="FFF4C7C3"/>
                  <bgColor rgb="FFF4C7C3"/>
                </patternFill>
              </fill>
              <border>
                <left style="none"/>
                <right style="none"/>
                <top style="none"/>
                <bottom style="none"/>
                <diagonal style="none"/>
              </border>
            </x14:dxf>
          </x14:cfRule>
          <xm:sqref>F52</xm:sqref>
        </x14:conditionalFormatting>
        <x14:conditionalFormatting xmlns:xm="http://schemas.microsoft.com/office/excel/2006/main">
          <x14:cfRule type="cellIs" priority="2" operator="equal" id="{0099006D-0008-46D7-99AC-001100F600BC}">
            <xm:f>"nc"</xm:f>
            <x14:dxf>
              <font/>
              <fill>
                <patternFill patternType="solid">
                  <fgColor rgb="FFF4C7C3"/>
                  <bgColor rgb="FFF4C7C3"/>
                </patternFill>
              </fill>
              <border>
                <left style="none"/>
                <right style="none"/>
                <top style="none"/>
                <bottom style="none"/>
                <diagonal style="none"/>
              </border>
            </x14:dxf>
          </x14:cfRule>
          <xm:sqref>F53</xm:sqref>
        </x14:conditionalFormatting>
        <x14:conditionalFormatting xmlns:xm="http://schemas.microsoft.com/office/excel/2006/main">
          <x14:cfRule type="cellIs" priority="2" operator="equal" id="{0054009C-002F-4532-B3BB-000500C20024}">
            <xm:f>"nc"</xm:f>
            <x14:dxf>
              <font/>
              <fill>
                <patternFill patternType="solid">
                  <fgColor rgb="FFF4C7C3"/>
                  <bgColor rgb="FFF4C7C3"/>
                </patternFill>
              </fill>
              <border>
                <left style="none"/>
                <right style="none"/>
                <top style="none"/>
                <bottom style="none"/>
                <diagonal style="none"/>
              </border>
            </x14:dxf>
          </x14:cfRule>
          <xm:sqref>F62</xm:sqref>
        </x14:conditionalFormatting>
        <x14:conditionalFormatting xmlns:xm="http://schemas.microsoft.com/office/excel/2006/main">
          <x14:cfRule type="cellIs" priority="2" operator="equal" id="{008F0048-00CC-4909-BDD7-0056003300D3}">
            <xm:f>"nc"</xm:f>
            <x14:dxf>
              <font/>
              <fill>
                <patternFill patternType="solid">
                  <fgColor rgb="FFF4C7C3"/>
                  <bgColor rgb="FFF4C7C3"/>
                </patternFill>
              </fill>
              <border>
                <left style="none"/>
                <right style="none"/>
                <top style="none"/>
                <bottom style="none"/>
                <diagonal style="none"/>
              </border>
            </x14:dxf>
          </x14:cfRule>
          <xm:sqref>F66</xm:sqref>
        </x14:conditionalFormatting>
        <x14:conditionalFormatting xmlns:xm="http://schemas.microsoft.com/office/excel/2006/main">
          <x14:cfRule type="cellIs" priority="2" operator="equal" id="{00100052-00C2-4354-AE35-004900A800DB}">
            <xm:f>"nc"</xm:f>
            <x14:dxf>
              <font/>
              <fill>
                <patternFill patternType="solid">
                  <fgColor rgb="FFF4C7C3"/>
                  <bgColor rgb="FFF4C7C3"/>
                </patternFill>
              </fill>
              <border>
                <left style="none"/>
                <right style="none"/>
                <top style="none"/>
                <bottom style="none"/>
                <diagonal style="none"/>
              </border>
            </x14:dxf>
          </x14:cfRule>
          <xm:sqref>F86</xm:sqref>
        </x14:conditionalFormatting>
        <x14:conditionalFormatting xmlns:xm="http://schemas.microsoft.com/office/excel/2006/main">
          <x14:cfRule type="cellIs" priority="2" operator="equal" id="{00900028-00FB-4D6C-9272-008E006300B8}">
            <xm:f>"nc"</xm:f>
            <x14:dxf>
              <font/>
              <fill>
                <patternFill patternType="solid">
                  <fgColor rgb="FFF4C7C3"/>
                  <bgColor rgb="FFF4C7C3"/>
                </patternFill>
              </fill>
              <border>
                <left style="none"/>
                <right style="none"/>
                <top style="none"/>
                <bottom style="none"/>
                <diagonal style="none"/>
              </border>
            </x14:dxf>
          </x14:cfRule>
          <xm:sqref>F90</xm:sqref>
        </x14:conditionalFormatting>
        <x14:conditionalFormatting xmlns:xm="http://schemas.microsoft.com/office/excel/2006/main">
          <x14:cfRule type="cellIs" priority="1" operator="equal" id="{00300044-000C-4B5D-B26D-0070002D00BD}">
            <xm:f>"x"</xm:f>
            <x14:dxf>
              <font>
                <color theme="0"/>
              </font>
              <fill>
                <patternFill patternType="solid">
                  <fgColor rgb="FF007891"/>
                  <bgColor rgb="FF007891"/>
                </patternFill>
              </fill>
              <border>
                <left style="none"/>
                <right style="none"/>
                <top style="none"/>
                <bottom style="none"/>
                <diagonal style="none"/>
              </border>
            </x14:dxf>
          </x14:cfRule>
          <xm:sqref>D12:D117</xm:sqref>
        </x14:conditionalFormatting>
        <x14:conditionalFormatting xmlns:xm="http://schemas.microsoft.com/office/excel/2006/main">
          <x14:cfRule type="cellIs" priority="1" operator="equal" id="{004100D8-00A8-4966-ACA5-005F009A003F}">
            <xm:f>"c"</xm:f>
            <x14:dxf>
              <font/>
              <fill>
                <patternFill patternType="solid">
                  <fgColor rgb="FFB7E1CD"/>
                  <bgColor rgb="FFB7E1CD"/>
                </patternFill>
              </fill>
              <border>
                <left style="none"/>
                <right style="none"/>
                <top style="none"/>
                <bottom style="none"/>
                <diagonal style="none"/>
              </border>
            </x14:dxf>
          </x14:cfRule>
          <xm:sqref>F52</xm:sqref>
        </x14:conditionalFormatting>
        <x14:conditionalFormatting xmlns:xm="http://schemas.microsoft.com/office/excel/2006/main">
          <x14:cfRule type="cellIs" priority="1" operator="equal" id="{009C00B5-0088-41E4-B2F9-003600220050}">
            <xm:f>"c"</xm:f>
            <x14:dxf>
              <font/>
              <fill>
                <patternFill patternType="solid">
                  <fgColor rgb="FFB7E1CD"/>
                  <bgColor rgb="FFB7E1CD"/>
                </patternFill>
              </fill>
              <border>
                <left style="none"/>
                <right style="none"/>
                <top style="none"/>
                <bottom style="none"/>
                <diagonal style="none"/>
              </border>
            </x14:dxf>
          </x14:cfRule>
          <xm:sqref>F53</xm:sqref>
        </x14:conditionalFormatting>
        <x14:conditionalFormatting xmlns:xm="http://schemas.microsoft.com/office/excel/2006/main">
          <x14:cfRule type="cellIs" priority="1" operator="equal" id="{00FC00E7-0054-403E-B713-002C004300EB}">
            <xm:f>"c"</xm:f>
            <x14:dxf>
              <font/>
              <fill>
                <patternFill patternType="solid">
                  <fgColor rgb="FFB7E1CD"/>
                  <bgColor rgb="FFB7E1CD"/>
                </patternFill>
              </fill>
              <border>
                <left style="none"/>
                <right style="none"/>
                <top style="none"/>
                <bottom style="none"/>
                <diagonal style="none"/>
              </border>
            </x14:dxf>
          </x14:cfRule>
          <xm:sqref>F62</xm:sqref>
        </x14:conditionalFormatting>
        <x14:conditionalFormatting xmlns:xm="http://schemas.microsoft.com/office/excel/2006/main">
          <x14:cfRule type="cellIs" priority="1" operator="equal" id="{00A3000F-0030-4D64-A9F9-00EC00570082}">
            <xm:f>"c"</xm:f>
            <x14:dxf>
              <font/>
              <fill>
                <patternFill patternType="solid">
                  <fgColor rgb="FFB7E1CD"/>
                  <bgColor rgb="FFB7E1CD"/>
                </patternFill>
              </fill>
              <border>
                <left style="none"/>
                <right style="none"/>
                <top style="none"/>
                <bottom style="none"/>
                <diagonal style="none"/>
              </border>
            </x14:dxf>
          </x14:cfRule>
          <xm:sqref>F66</xm:sqref>
        </x14:conditionalFormatting>
        <x14:conditionalFormatting xmlns:xm="http://schemas.microsoft.com/office/excel/2006/main">
          <x14:cfRule type="cellIs" priority="1" operator="equal" id="{00660072-00C5-4F16-B0E4-00EC006E00CA}">
            <xm:f>"c"</xm:f>
            <x14:dxf>
              <font/>
              <fill>
                <patternFill patternType="solid">
                  <fgColor rgb="FFB7E1CD"/>
                  <bgColor rgb="FFB7E1CD"/>
                </patternFill>
              </fill>
              <border>
                <left style="none"/>
                <right style="none"/>
                <top style="none"/>
                <bottom style="none"/>
                <diagonal style="none"/>
              </border>
            </x14:dxf>
          </x14:cfRule>
          <xm:sqref>F86</xm:sqref>
        </x14:conditionalFormatting>
        <x14:conditionalFormatting xmlns:xm="http://schemas.microsoft.com/office/excel/2006/main">
          <x14:cfRule type="cellIs" priority="1" operator="equal" id="{001C0067-00C0-4430-BABE-000B00A800E7}">
            <xm:f>"c"</xm:f>
            <x14:dxf>
              <font/>
              <fill>
                <patternFill patternType="solid">
                  <fgColor rgb="FFB7E1CD"/>
                  <bgColor rgb="FFB7E1CD"/>
                </patternFill>
              </fill>
              <border>
                <left style="none"/>
                <right style="none"/>
                <top style="none"/>
                <bottom style="none"/>
                <diagonal style="none"/>
              </border>
            </x14:dxf>
          </x14:cfRule>
          <xm:sqref>F90</xm:sqref>
        </x14:conditionalFormatting>
      </x14:conditionalFormattings>
    </ext>
    <ext xmlns:x14="http://schemas.microsoft.com/office/spreadsheetml/2009/9/main" uri="{CCE6A557-97BC-4b89-ADB6-D9C93CAAB3DF}">
      <x14:dataValidations xmlns:xm="http://schemas.microsoft.com/office/excel/2006/main" count="10" disablePrompts="0">
        <x14:dataValidation xr:uid="{006A003D-005B-4DE8-BFA4-007300930003}" type="list" allowBlank="1" errorStyle="stop" imeMode="noControl" operator="between" showDropDown="0" showErrorMessage="1" showInputMessage="0">
          <x14:formula1>
            <xm:f>"nt,na,c"</xm:f>
          </x14:formula1>
          <xm:sqref>F54:F55</xm:sqref>
        </x14:dataValidation>
        <x14:dataValidation xr:uid="{002400BA-0058-4259-94FD-0049002900B2}" type="list" allowBlank="1" errorStyle="stop" imeMode="noControl" operator="between" showDropDown="0" showErrorMessage="1" showInputMessage="0">
          <x14:formula1>
            <xm:f>"nt,na,c,nc"</xm:f>
          </x14:formula1>
          <xm:sqref>F12:F51 F56:F61 F63:F65 F67:F85 F87:F89 F92:F117</xm:sqref>
        </x14:dataValidation>
        <x14:dataValidation xr:uid="{00520043-00C7-496B-8794-005500A600C6}" type="list" allowBlank="1" errorStyle="stop" imeMode="noControl" operator="between" showDropDown="0" showErrorMessage="0" showInputMessage="0">
          <x14:formula1>
            <xm:f>"d"</xm:f>
          </x14:formula1>
          <xm:sqref>G12:G117</xm:sqref>
        </x14:dataValidation>
        <x14:dataValidation xr:uid="{001100BC-0085-410E-BCE9-001D004E0070}" type="list" allowBlank="1" errorStyle="stop" imeMode="noControl" operator="between" showDropDown="0" showErrorMessage="1" showInputMessage="0">
          <x14:formula1>
            <xm:f>"nt,na,c,nc"</xm:f>
          </x14:formula1>
          <xm:sqref>F52</xm:sqref>
        </x14:dataValidation>
        <x14:dataValidation xr:uid="{003D006A-0090-418B-9D5B-005300300018}" type="list" allowBlank="1" errorStyle="stop" imeMode="noControl" operator="between" showDropDown="0" showErrorMessage="1" showInputMessage="0">
          <x14:formula1>
            <xm:f>"nt,na,c,nc"</xm:f>
          </x14:formula1>
          <xm:sqref>F53</xm:sqref>
        </x14:dataValidation>
        <x14:dataValidation xr:uid="{00D20037-000E-4A0B-8AC6-005400B300BA}" type="list" allowBlank="1" errorStyle="stop" imeMode="noControl" operator="between" showDropDown="0" showErrorMessage="1" showInputMessage="0">
          <x14:formula1>
            <xm:f>"nt,na,c,nc"</xm:f>
          </x14:formula1>
          <xm:sqref>F62</xm:sqref>
        </x14:dataValidation>
        <x14:dataValidation xr:uid="{00C40072-00F2-4C54-AC3E-00AF008C00B4}" type="list" allowBlank="1" errorStyle="stop" imeMode="noControl" operator="between" showDropDown="0" showErrorMessage="1" showInputMessage="0">
          <x14:formula1>
            <xm:f>"nt,na,c,nc"</xm:f>
          </x14:formula1>
          <xm:sqref>F66</xm:sqref>
        </x14:dataValidation>
        <x14:dataValidation xr:uid="{002D0061-0021-4A15-A3A9-006400900041}" type="list" allowBlank="1" errorStyle="stop" imeMode="noControl" operator="between" showDropDown="0" showErrorMessage="1" showInputMessage="0">
          <x14:formula1>
            <xm:f>"nt,na,c,nc"</xm:f>
          </x14:formula1>
          <xm:sqref>F86</xm:sqref>
        </x14:dataValidation>
        <x14:dataValidation xr:uid="{00FE0019-0098-4144-9396-002E00B40051}" type="list" allowBlank="1" errorStyle="stop" imeMode="noControl" operator="between" showDropDown="0" showErrorMessage="1" showInputMessage="0">
          <x14:formula1>
            <xm:f>"nt,na,c,nc"</xm:f>
          </x14:formula1>
          <xm:sqref>F90</xm:sqref>
        </x14:dataValidation>
        <x14:dataValidation xr:uid="{00300029-0049-467B-831B-0012006D004C}" type="list" allowBlank="1" errorStyle="stop" imeMode="noControl" operator="between" showDropDown="0" showErrorMessage="1" showInputMessage="0">
          <x14:formula1>
            <xm:f>"nt,na,c,nc"</xm:f>
          </x14:formula1>
          <xm:sqref>F91</xm:sqref>
        </x14:dataValidation>
      </x14:dataValidations>
    </ext>
  </extLs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666666"/>
    <outlinePr applyStyles="0" summaryBelow="0" summaryRight="0" showOutlineSymbols="1"/>
    <pageSetUpPr autoPageBreaks="1" fitToPage="0"/>
  </sheetPr>
  <sheetViews>
    <sheetView showGridLines="0" zoomScale="100" workbookViewId="0">
      <pane xSplit="6" ySplit="11" topLeftCell="G12" activePane="bottomRight" state="frozen"/>
      <selection activeCell="G12" activeCellId="0" sqref="G12"/>
    </sheetView>
  </sheetViews>
  <sheetFormatPr defaultColWidth="14.43" defaultRowHeight="15" customHeight="1"/>
  <cols>
    <col customWidth="1" min="1" max="1" width="9"/>
    <col customWidth="1" min="2" max="2" width="7.29"/>
    <col customWidth="1" min="3" max="3" width="4"/>
    <col customWidth="1" min="4" max="4" width="3.4300000000000002"/>
    <col customWidth="1" min="5" max="5" width="50.859999999999999"/>
    <col customWidth="1" min="6" max="6" width="10.710000000000001"/>
    <col customWidth="1" min="7" max="7" width="5.71"/>
    <col customWidth="1" min="8" max="8" width="9"/>
    <col customWidth="1" min="9" max="9" width="14.859999999999999"/>
    <col customWidth="1" min="10" max="10" width="43.57"/>
    <col customWidth="1" min="11" max="11" width="40.859999999999999"/>
    <col customWidth="1" min="12" max="12" width="46.289999999999999"/>
    <col customWidth="1" min="13" max="13" width="4"/>
    <col customWidth="1" min="14" max="14" width="19"/>
    <col customWidth="1" min="15" max="17" width="4.1399999999999997"/>
    <col customWidth="1" min="18" max="18" width="5.1399999999999997"/>
    <col customWidth="1" min="19" max="19" width="16.43"/>
    <col customWidth="1" min="20" max="20" width="15.43"/>
    <col customWidth="1" min="21" max="21" width="16.140000000000001"/>
  </cols>
  <sheetData>
    <row r="1" ht="0.75" customHeight="1">
      <c r="A1" s="310"/>
      <c r="B1" s="308"/>
      <c r="C1" s="308"/>
      <c r="D1" s="308"/>
      <c r="E1" s="308"/>
      <c r="F1" s="308"/>
      <c r="G1" s="308"/>
      <c r="H1" s="308"/>
      <c r="I1" s="308"/>
      <c r="J1" s="308"/>
      <c r="K1" s="308"/>
      <c r="L1" s="308"/>
      <c r="M1" s="308"/>
      <c r="N1" s="308"/>
      <c r="O1" s="308"/>
      <c r="P1" s="308"/>
      <c r="Q1" s="308"/>
      <c r="R1" s="308"/>
      <c r="S1" s="308"/>
      <c r="T1" s="308"/>
      <c r="U1" s="308"/>
    </row>
    <row r="2" ht="16.5" customHeight="1">
      <c r="A2" s="310"/>
      <c r="B2" s="311" t="str">
        <f>F4</f>
        <v>#NAME?</v>
      </c>
      <c r="C2" s="312" t="str">
        <f>Echantillon!C26</f>
        <v/>
      </c>
      <c r="D2" s="313"/>
      <c r="E2" s="313"/>
      <c r="F2" s="314"/>
      <c r="G2" s="315"/>
      <c r="H2" s="315"/>
      <c r="I2" s="315"/>
      <c r="J2" s="315"/>
      <c r="K2" s="316"/>
      <c r="L2" s="316"/>
      <c r="M2" s="317"/>
      <c r="N2" s="317"/>
      <c r="O2" s="308"/>
      <c r="P2" s="308"/>
      <c r="Q2" s="308"/>
      <c r="R2" s="308"/>
      <c r="S2" s="308"/>
      <c r="T2" s="308"/>
      <c r="U2" s="308"/>
    </row>
    <row r="3" ht="18.75" customHeight="1">
      <c r="A3" s="310"/>
      <c r="B3" s="311" t="s">
        <v>481</v>
      </c>
      <c r="C3" s="315" t="str">
        <f>Echantillon!D26</f>
        <v/>
      </c>
      <c r="G3" s="315"/>
      <c r="H3" s="315"/>
      <c r="I3" s="315"/>
      <c r="J3" s="315"/>
      <c r="K3" s="315"/>
      <c r="L3" s="315"/>
      <c r="M3" s="308"/>
      <c r="N3" s="308"/>
      <c r="O3" s="308"/>
      <c r="P3" s="308"/>
      <c r="Q3" s="308"/>
      <c r="R3" s="308"/>
      <c r="S3" s="308"/>
      <c r="T3" s="308"/>
      <c r="U3" s="308"/>
    </row>
    <row r="4" ht="13.5" customHeight="1">
      <c r="A4" s="310"/>
      <c r="B4" s="319" t="s">
        <v>141</v>
      </c>
      <c r="C4" s="320" t="s">
        <v>482</v>
      </c>
      <c r="D4" s="320" t="s">
        <v>144</v>
      </c>
      <c r="E4" s="321" t="s">
        <v>145</v>
      </c>
      <c r="F4" s="321" t="str">
        <f>sheetName()</f>
        <v>#NAME?</v>
      </c>
      <c r="G4" s="320" t="s">
        <v>483</v>
      </c>
      <c r="H4" s="319" t="s">
        <v>82</v>
      </c>
      <c r="I4" s="319" t="s">
        <v>80</v>
      </c>
      <c r="J4" s="319" t="s">
        <v>484</v>
      </c>
      <c r="K4" s="319" t="s">
        <v>485</v>
      </c>
      <c r="L4" s="319" t="s">
        <v>146</v>
      </c>
      <c r="M4" s="322"/>
      <c r="N4" s="323"/>
      <c r="O4" s="324" t="s">
        <v>434</v>
      </c>
      <c r="P4" s="325" t="s">
        <v>435</v>
      </c>
      <c r="Q4" s="325" t="s">
        <v>441</v>
      </c>
      <c r="R4" s="326" t="s">
        <v>437</v>
      </c>
      <c r="S4" s="327" t="s">
        <v>486</v>
      </c>
      <c r="T4" s="328" t="s">
        <v>487</v>
      </c>
      <c r="U4" s="329" t="s">
        <v>154</v>
      </c>
    </row>
    <row r="5" ht="13.5" customHeight="1">
      <c r="A5" s="310"/>
      <c r="B5" s="36"/>
      <c r="C5" s="36"/>
      <c r="D5" s="36"/>
      <c r="E5" s="321" t="s">
        <v>147</v>
      </c>
      <c r="F5" s="321">
        <f>COUNTIF($F$12:$F$117,"c")</f>
        <v>0</v>
      </c>
      <c r="G5" s="36"/>
      <c r="H5" s="36"/>
      <c r="I5" s="36"/>
      <c r="J5" s="36"/>
      <c r="K5" s="36"/>
      <c r="L5" s="36"/>
      <c r="M5" s="308"/>
      <c r="N5" s="330" t="s">
        <v>8</v>
      </c>
      <c r="O5" s="331">
        <f>COUNTIFS($C$12:$C$117,"A",$F$12:$F$117,"c")</f>
        <v>0</v>
      </c>
      <c r="P5" s="331">
        <f>COUNTIFS($C$12:$C$117,"A",$F$12:$F$117,"nc")</f>
        <v>0</v>
      </c>
      <c r="Q5" s="331">
        <f>COUNTIFS($C$12:$C$117,"A",$F$12:$F$117,"na")</f>
        <v>0</v>
      </c>
      <c r="R5" s="331">
        <f>COUNTIFS($C$12:$C$117,"A",$F$12:$F$117,"nt")</f>
        <v>82</v>
      </c>
      <c r="S5" s="332">
        <f t="shared" ref="S5:S7" si="313">O5+P5</f>
        <v>0</v>
      </c>
      <c r="T5" s="333" t="str">
        <f t="shared" ref="T5:T7" si="314">IF(S5&gt;0,O5/S5,"-")</f>
        <v>-</v>
      </c>
      <c r="U5" s="334" t="str">
        <f>T5</f>
        <v>-</v>
      </c>
    </row>
    <row r="6" ht="13.5" customHeight="1">
      <c r="A6" s="310"/>
      <c r="B6" s="36"/>
      <c r="C6" s="36"/>
      <c r="D6" s="36"/>
      <c r="E6" s="321" t="s">
        <v>148</v>
      </c>
      <c r="F6" s="321">
        <f>COUNTIF(F12:F117,"nc")</f>
        <v>0</v>
      </c>
      <c r="G6" s="36"/>
      <c r="H6" s="36"/>
      <c r="I6" s="36"/>
      <c r="J6" s="36"/>
      <c r="K6" s="36"/>
      <c r="L6" s="36"/>
      <c r="M6" s="308"/>
      <c r="N6" s="330" t="s">
        <v>15</v>
      </c>
      <c r="O6" s="331">
        <f>COUNTIFS($C$12:$C$117,"AA",$F$12:$F$117,"c")</f>
        <v>0</v>
      </c>
      <c r="P6" s="331">
        <f>COUNTIFS($C$12:$C$117,"AA",$F$12:$F$117,"nc")</f>
        <v>0</v>
      </c>
      <c r="Q6" s="331">
        <f>COUNTIFS($C$12:$C$117,"AA",$F$12:$F$117,"na")</f>
        <v>0</v>
      </c>
      <c r="R6" s="331">
        <f>COUNTIFS($C$12:$C$117,"AA",$F$12:$F$117,"nt")</f>
        <v>24</v>
      </c>
      <c r="S6" s="332">
        <f t="shared" si="313"/>
        <v>0</v>
      </c>
      <c r="T6" s="333" t="str">
        <f t="shared" si="314"/>
        <v>-</v>
      </c>
      <c r="U6" s="335" t="str">
        <f>IF(S6&gt;0,SUM(O5:O6)/SUM(S5:S6),"-")</f>
        <v>-</v>
      </c>
    </row>
    <row r="7" ht="13.5" customHeight="1">
      <c r="A7" s="310"/>
      <c r="B7" s="36"/>
      <c r="C7" s="36"/>
      <c r="D7" s="36"/>
      <c r="E7" s="321" t="s">
        <v>488</v>
      </c>
      <c r="F7" s="321">
        <f>COUNTIF(F12:F117,"na")</f>
        <v>0</v>
      </c>
      <c r="G7" s="36"/>
      <c r="H7" s="36"/>
      <c r="I7" s="36"/>
      <c r="J7" s="36"/>
      <c r="K7" s="36"/>
      <c r="L7" s="36"/>
      <c r="M7" s="308"/>
      <c r="N7" s="330" t="s">
        <v>17</v>
      </c>
      <c r="O7" s="336">
        <f>COUNTIFS($C$12:$C$117,"AAA",$F$12:$F$117,"c")</f>
        <v>0</v>
      </c>
      <c r="P7" s="336">
        <f>COUNTIFS($C$12:$C$117,"AAA",$F$12:$F$117,"nc")</f>
        <v>0</v>
      </c>
      <c r="Q7" s="336">
        <f>COUNTIFS($C$12:$C$117,"AAA",$F$12:$F$117,"na")</f>
        <v>0</v>
      </c>
      <c r="R7" s="336">
        <f>COUNTIFS($C$12:$C$117,"AAA",$F$12:$F$117,"nt")</f>
        <v>0</v>
      </c>
      <c r="S7" s="332">
        <f t="shared" si="313"/>
        <v>0</v>
      </c>
      <c r="T7" s="333" t="str">
        <f t="shared" si="314"/>
        <v>-</v>
      </c>
      <c r="U7" s="334" t="str">
        <f>IF(S7&gt;0,SUM(O5:O7)/SUM(S5:S7),"-")</f>
        <v>-</v>
      </c>
    </row>
    <row r="8" ht="13.5" customHeight="1">
      <c r="A8" s="310"/>
      <c r="B8" s="36"/>
      <c r="C8" s="36"/>
      <c r="D8" s="36"/>
      <c r="E8" s="321" t="s">
        <v>150</v>
      </c>
      <c r="F8" s="321">
        <f>COUNTIF(F12:F117,"nt")</f>
        <v>106</v>
      </c>
      <c r="G8" s="36"/>
      <c r="H8" s="36"/>
      <c r="I8" s="36"/>
      <c r="J8" s="36"/>
      <c r="K8" s="36"/>
      <c r="L8" s="36"/>
      <c r="M8" s="308"/>
      <c r="N8" s="337" t="s">
        <v>489</v>
      </c>
      <c r="O8" s="338">
        <f t="shared" ref="O8:S8" si="315">SUM(O5:O7)</f>
        <v>0</v>
      </c>
      <c r="P8" s="338">
        <f t="shared" si="315"/>
        <v>0</v>
      </c>
      <c r="Q8" s="338">
        <f t="shared" si="315"/>
        <v>0</v>
      </c>
      <c r="R8" s="338">
        <f t="shared" si="315"/>
        <v>106</v>
      </c>
      <c r="S8" s="339">
        <f t="shared" si="315"/>
        <v>0</v>
      </c>
      <c r="T8" s="333"/>
      <c r="U8" s="330"/>
    </row>
    <row r="9" ht="13.5" customHeight="1">
      <c r="A9" s="310"/>
      <c r="B9" s="36"/>
      <c r="C9" s="36"/>
      <c r="D9" s="36"/>
      <c r="E9" s="321" t="s">
        <v>465</v>
      </c>
      <c r="F9" s="340" t="str">
        <f>F5/SUM(F5:F6)</f>
        <v>#DIV/0!</v>
      </c>
      <c r="G9" s="36"/>
      <c r="H9" s="36"/>
      <c r="I9" s="36"/>
      <c r="J9" s="36"/>
      <c r="K9" s="36"/>
      <c r="L9" s="36"/>
      <c r="M9" s="308"/>
      <c r="N9" s="308"/>
      <c r="O9" s="308"/>
      <c r="P9" s="308"/>
      <c r="Q9" s="308"/>
      <c r="R9" s="308"/>
      <c r="S9" s="308"/>
      <c r="T9" s="308"/>
      <c r="U9" s="308"/>
    </row>
    <row r="10" ht="13.5" customHeight="1">
      <c r="A10" s="310"/>
      <c r="B10" s="46"/>
      <c r="C10" s="46"/>
      <c r="D10" s="46"/>
      <c r="E10" s="321" t="s">
        <v>466</v>
      </c>
      <c r="F10" s="340" t="str">
        <f>F6/SUM(F5:F6)</f>
        <v>#DIV/0!</v>
      </c>
      <c r="G10" s="46"/>
      <c r="H10" s="46"/>
      <c r="I10" s="46"/>
      <c r="J10" s="46"/>
      <c r="K10" s="46"/>
      <c r="L10" s="46"/>
      <c r="M10" s="308"/>
      <c r="N10" s="308"/>
      <c r="O10" s="308"/>
      <c r="P10" s="308"/>
      <c r="Q10" s="308"/>
      <c r="R10" s="308"/>
      <c r="S10" s="308"/>
      <c r="T10" s="308"/>
      <c r="U10" s="308"/>
    </row>
    <row r="11" ht="16.800000000000001">
      <c r="A11" s="310"/>
      <c r="B11" s="260"/>
      <c r="C11" s="260"/>
      <c r="D11" s="260"/>
      <c r="E11" s="341"/>
      <c r="F11" s="260"/>
      <c r="G11" s="260"/>
      <c r="H11" s="342"/>
      <c r="I11" s="342"/>
      <c r="J11" s="342"/>
      <c r="K11" s="342"/>
      <c r="L11" s="342"/>
      <c r="M11" s="308"/>
      <c r="N11" s="308"/>
      <c r="O11" s="308"/>
      <c r="P11" s="308"/>
      <c r="Q11" s="308"/>
      <c r="R11" s="308"/>
      <c r="S11" s="308"/>
      <c r="T11" s="308"/>
      <c r="U11" s="308"/>
    </row>
    <row r="12" ht="62.25" customHeight="1">
      <c r="A12" s="355" t="s">
        <v>440</v>
      </c>
      <c r="B12" s="358" t="str">
        <f>'Résultats'!B13</f>
        <v>1.1</v>
      </c>
      <c r="C12" s="260" t="str">
        <f>'Résultats'!C13</f>
        <v>A</v>
      </c>
      <c r="D12" s="260" t="str">
        <f>'Résultats'!E13</f>
        <v>x</v>
      </c>
      <c r="E12" s="341" t="str">
        <f>'Résultats'!F13</f>
        <v xml:space="preserve">Chaque image porteuse d’information a-t-elle une alternative textuelle ?</v>
      </c>
      <c r="F12" s="345" t="s">
        <v>14</v>
      </c>
      <c r="G12" s="345"/>
      <c r="H12" s="97"/>
      <c r="I12" s="97"/>
      <c r="J12" s="97"/>
      <c r="K12" s="97"/>
      <c r="L12" s="97"/>
      <c r="M12" s="308"/>
      <c r="N12" s="308"/>
      <c r="O12" s="308"/>
      <c r="P12" s="308"/>
      <c r="Q12" s="308"/>
      <c r="R12" s="308"/>
      <c r="S12" s="308"/>
      <c r="T12" s="308"/>
      <c r="U12" s="308"/>
    </row>
    <row r="13" ht="62.25" customHeight="1">
      <c r="A13" s="36"/>
      <c r="B13" s="358" t="str">
        <f>Résultats!B14</f>
        <v>1.2</v>
      </c>
      <c r="C13" s="260" t="str">
        <f>Résultats!C14</f>
        <v>A</v>
      </c>
      <c r="D13" s="260" t="str">
        <f>Résultats!E14</f>
        <v/>
      </c>
      <c r="E13" s="341" t="str">
        <f>Résultats!F14</f>
        <v xml:space="preserve">Chaque image de décoration est-elle correctement ignorée par les technologies d’assistance ?</v>
      </c>
      <c r="F13" s="345" t="s">
        <v>14</v>
      </c>
      <c r="G13" s="345"/>
      <c r="H13" s="97"/>
      <c r="I13" s="97"/>
      <c r="J13" s="97"/>
      <c r="K13" s="97"/>
      <c r="L13" s="97"/>
      <c r="M13" s="308"/>
      <c r="N13" s="308"/>
      <c r="O13" s="308"/>
      <c r="P13" s="308"/>
      <c r="Q13" s="308"/>
      <c r="R13" s="308"/>
      <c r="S13" s="308"/>
      <c r="T13" s="308"/>
      <c r="U13" s="308"/>
    </row>
    <row r="14" ht="62.25" customHeight="1">
      <c r="A14" s="36"/>
      <c r="B14" s="358" t="str">
        <f>Résultats!B15</f>
        <v>1.3</v>
      </c>
      <c r="C14" s="260" t="str">
        <f>Résultats!C15</f>
        <v>A</v>
      </c>
      <c r="D14" s="260" t="str">
        <f>Résultats!E15</f>
        <v/>
      </c>
      <c r="E14" s="341" t="str">
        <f>Résultats!F15</f>
        <v xml:space="preserve">Pour chaque image porteuse d’information ayant une alternative textuelle, cette alternative est-elle pertinente (hors cas particuliers) ?</v>
      </c>
      <c r="F14" s="345" t="s">
        <v>14</v>
      </c>
      <c r="G14" s="345"/>
      <c r="H14" s="97"/>
      <c r="I14" s="97"/>
      <c r="J14" s="97"/>
      <c r="K14" s="97"/>
      <c r="L14" s="97"/>
      <c r="M14" s="308"/>
      <c r="N14" s="308"/>
      <c r="O14" s="308"/>
      <c r="P14" s="308"/>
      <c r="Q14" s="308"/>
      <c r="R14" s="308"/>
      <c r="S14" s="308"/>
      <c r="T14" s="308"/>
      <c r="U14" s="308"/>
    </row>
    <row r="15" ht="62.25" customHeight="1">
      <c r="A15" s="36"/>
      <c r="B15" s="358" t="str">
        <f>Résultats!B16</f>
        <v>1.4</v>
      </c>
      <c r="C15" s="260" t="str">
        <f>Résultats!C16</f>
        <v>A</v>
      </c>
      <c r="D15" s="260" t="str">
        <f>Résultats!E16</f>
        <v/>
      </c>
      <c r="E15" s="341" t="str">
        <f>Résultats!F16</f>
        <v xml:space="preserve">Pour chaque image utilisée comme CAPTCHA ou comme image-test, ayant une alternative textuelle, cette alternative permet-elle d’identifier la nature et la fonction de l’image ?</v>
      </c>
      <c r="F15" s="345" t="s">
        <v>14</v>
      </c>
      <c r="G15" s="345"/>
      <c r="H15" s="97"/>
      <c r="I15" s="97"/>
      <c r="J15" s="97"/>
      <c r="K15" s="97"/>
      <c r="L15" s="97"/>
      <c r="M15" s="308"/>
      <c r="N15" s="308"/>
      <c r="O15" s="308"/>
      <c r="P15" s="308"/>
      <c r="Q15" s="308"/>
      <c r="R15" s="308"/>
      <c r="S15" s="308"/>
      <c r="T15" s="308"/>
      <c r="U15" s="308"/>
    </row>
    <row r="16" ht="62.25" customHeight="1">
      <c r="A16" s="36"/>
      <c r="B16" s="358" t="str">
        <f>Résultats!B17</f>
        <v>1.5</v>
      </c>
      <c r="C16" s="260" t="str">
        <f>Résultats!C17</f>
        <v>A</v>
      </c>
      <c r="D16" s="260" t="str">
        <f>Résultats!E17</f>
        <v/>
      </c>
      <c r="E16" s="341" t="str">
        <f>Résultats!F17</f>
        <v xml:space="preserve">Pour chaque image utilisée comme CAPTCHA, une solution d’accès alternatif au contenu ou à la fonction du CAPTCHA est-elle présente ?</v>
      </c>
      <c r="F16" s="345" t="s">
        <v>14</v>
      </c>
      <c r="G16" s="345"/>
      <c r="H16" s="97"/>
      <c r="I16" s="97"/>
      <c r="J16" s="97"/>
      <c r="K16" s="97"/>
      <c r="L16" s="97"/>
      <c r="M16" s="308"/>
      <c r="N16" s="308"/>
      <c r="O16" s="308"/>
      <c r="P16" s="308"/>
      <c r="Q16" s="308"/>
      <c r="R16" s="308"/>
      <c r="S16" s="308"/>
      <c r="T16" s="308"/>
      <c r="U16" s="308"/>
    </row>
    <row r="17" ht="62.25" customHeight="1">
      <c r="A17" s="36"/>
      <c r="B17" s="358" t="str">
        <f>Résultats!B18</f>
        <v>1.6</v>
      </c>
      <c r="C17" s="260" t="str">
        <f>Résultats!C18</f>
        <v>A</v>
      </c>
      <c r="D17" s="260" t="str">
        <f>Résultats!E18</f>
        <v/>
      </c>
      <c r="E17" s="341" t="str">
        <f>Résultats!F18</f>
        <v xml:space="preserve">Chaque image porteuse d’information a-t-elle, si nécessaire, une description détaillée ?</v>
      </c>
      <c r="F17" s="345" t="s">
        <v>14</v>
      </c>
      <c r="G17" s="345"/>
      <c r="H17" s="97"/>
      <c r="I17" s="97"/>
      <c r="J17" s="97"/>
      <c r="K17" s="97"/>
      <c r="L17" s="97"/>
      <c r="M17" s="308"/>
      <c r="N17" s="308"/>
      <c r="O17" s="308"/>
      <c r="P17" s="308"/>
      <c r="Q17" s="308"/>
      <c r="R17" s="308"/>
      <c r="S17" s="308"/>
      <c r="T17" s="308"/>
      <c r="U17" s="308"/>
    </row>
    <row r="18" ht="62.25" customHeight="1">
      <c r="A18" s="36"/>
      <c r="B18" s="358" t="str">
        <f>Résultats!B19</f>
        <v>1.7</v>
      </c>
      <c r="C18" s="260" t="str">
        <f>Résultats!C19</f>
        <v>A</v>
      </c>
      <c r="D18" s="260" t="str">
        <f>Résultats!E19</f>
        <v/>
      </c>
      <c r="E18" s="341" t="str">
        <f>Résultats!F19</f>
        <v xml:space="preserve">Pour chaque image porteuse d’information ayant une description détaillée, cette description est-elle pertinente ?</v>
      </c>
      <c r="F18" s="345" t="s">
        <v>14</v>
      </c>
      <c r="G18" s="345"/>
      <c r="H18" s="97"/>
      <c r="I18" s="97"/>
      <c r="J18" s="97"/>
      <c r="K18" s="97"/>
      <c r="L18" s="97"/>
      <c r="M18" s="356"/>
      <c r="N18" s="356"/>
      <c r="O18" s="356"/>
      <c r="P18" s="356"/>
      <c r="Q18" s="356"/>
      <c r="R18" s="356"/>
      <c r="S18" s="356"/>
      <c r="T18" s="356"/>
      <c r="U18" s="356"/>
    </row>
    <row r="19" ht="62.25" customHeight="1">
      <c r="A19" s="36"/>
      <c r="B19" s="358" t="str">
        <f>Résultats!B20</f>
        <v>1.8</v>
      </c>
      <c r="C19" s="260" t="str">
        <f>Résultats!C20</f>
        <v>AA</v>
      </c>
      <c r="D19" s="260" t="str">
        <f>Résultats!E20</f>
        <v/>
      </c>
      <c r="E19" s="359" t="str">
        <f>Résultats!F20</f>
        <v xml:space="preserve">Chaque image texte porteuse d’information, en l’absence d’un mécanisme de remplacement, doit si possible être remplacée par du texte stylé. Cette règle est-elle respectée (hors cas particuliers) ?</v>
      </c>
      <c r="F19" s="345" t="s">
        <v>14</v>
      </c>
      <c r="G19" s="345"/>
      <c r="H19" s="97"/>
      <c r="I19" s="97"/>
      <c r="J19" s="97"/>
      <c r="K19" s="97"/>
      <c r="L19" s="97"/>
      <c r="M19" s="322"/>
      <c r="N19" s="322"/>
      <c r="O19" s="322"/>
      <c r="P19" s="322"/>
      <c r="Q19" s="322"/>
      <c r="R19" s="322"/>
      <c r="S19" s="357"/>
      <c r="T19" s="308"/>
      <c r="U19" s="308"/>
    </row>
    <row r="20" ht="62.25" customHeight="1">
      <c r="A20" s="46"/>
      <c r="B20" s="358" t="str">
        <f>Résultats!B21</f>
        <v>1.9</v>
      </c>
      <c r="C20" s="260" t="str">
        <f>Résultats!C21</f>
        <v>A</v>
      </c>
      <c r="D20" s="260" t="str">
        <f>Résultats!E21</f>
        <v/>
      </c>
      <c r="E20" s="341" t="str">
        <f>Résultats!F21</f>
        <v xml:space="preserve">Chaque légende d’image est-elle, si nécessaire, correctement reliée à l’image correspondante ?</v>
      </c>
      <c r="F20" s="345" t="s">
        <v>14</v>
      </c>
      <c r="G20" s="345"/>
      <c r="H20" s="97"/>
      <c r="I20" s="97"/>
      <c r="J20" s="97"/>
      <c r="K20" s="97"/>
      <c r="L20" s="97"/>
      <c r="M20" s="308"/>
      <c r="N20" s="308"/>
      <c r="O20" s="308"/>
      <c r="P20" s="308"/>
      <c r="Q20" s="308"/>
      <c r="R20" s="308"/>
      <c r="S20" s="308"/>
      <c r="T20" s="308"/>
      <c r="U20" s="308"/>
    </row>
    <row r="21" ht="62.25" customHeight="1">
      <c r="A21" s="355" t="s">
        <v>443</v>
      </c>
      <c r="B21" s="358" t="str">
        <f>Résultats!B22</f>
        <v>2.1</v>
      </c>
      <c r="C21" s="260" t="str">
        <f>Résultats!C22</f>
        <v>A</v>
      </c>
      <c r="D21" s="260" t="str">
        <f>Résultats!E22</f>
        <v/>
      </c>
      <c r="E21" s="341" t="str">
        <f>Résultats!F22</f>
        <v xml:space="preserve">Chaque cadre a-t-il un titre de cadre ?</v>
      </c>
      <c r="F21" s="345" t="s">
        <v>14</v>
      </c>
      <c r="G21" s="345"/>
      <c r="H21" s="97"/>
      <c r="I21" s="97"/>
      <c r="J21" s="97"/>
      <c r="K21" s="97"/>
      <c r="L21" s="97"/>
      <c r="M21" s="308"/>
      <c r="N21" s="308"/>
      <c r="O21" s="308"/>
      <c r="P21" s="308"/>
      <c r="Q21" s="308"/>
      <c r="R21" s="308"/>
      <c r="S21" s="308"/>
      <c r="T21" s="308"/>
      <c r="U21" s="308"/>
    </row>
    <row r="22" ht="62.25" customHeight="1">
      <c r="A22" s="46"/>
      <c r="B22" s="358" t="str">
        <f>Résultats!B23</f>
        <v>2.2</v>
      </c>
      <c r="C22" s="260" t="str">
        <f>Résultats!C23</f>
        <v>A</v>
      </c>
      <c r="D22" s="260" t="str">
        <f>Résultats!E23</f>
        <v/>
      </c>
      <c r="E22" s="341" t="str">
        <f>Résultats!F23</f>
        <v xml:space="preserve">Pour chaque cadre ayant un titre de cadre, ce titre de cadre est-il pertinent ?</v>
      </c>
      <c r="F22" s="345" t="s">
        <v>14</v>
      </c>
      <c r="G22" s="345"/>
      <c r="H22" s="97"/>
      <c r="I22" s="97"/>
      <c r="J22" s="97"/>
      <c r="K22" s="97"/>
      <c r="L22" s="97"/>
      <c r="M22" s="308"/>
      <c r="N22" s="308"/>
      <c r="O22" s="308"/>
      <c r="P22" s="308"/>
      <c r="Q22" s="308"/>
      <c r="R22" s="308"/>
      <c r="S22" s="308"/>
      <c r="T22" s="308"/>
      <c r="U22" s="308"/>
    </row>
    <row r="23" ht="62.25" customHeight="1">
      <c r="A23" s="355" t="s">
        <v>444</v>
      </c>
      <c r="B23" s="358" t="str">
        <f>Résultats!B24</f>
        <v>3.1</v>
      </c>
      <c r="C23" s="260" t="str">
        <f>Résultats!C24</f>
        <v>A</v>
      </c>
      <c r="D23" s="260" t="str">
        <f>Résultats!E24</f>
        <v>x</v>
      </c>
      <c r="E23" s="341" t="str">
        <f>Résultats!F24</f>
        <v xml:space="preserve">Dans chaque page web, l’information ne doit pas être donnée uniquement par la couleur. Cette règle est-elle respectée ?</v>
      </c>
      <c r="F23" s="345" t="s">
        <v>14</v>
      </c>
      <c r="G23" s="345"/>
      <c r="H23" s="97"/>
      <c r="I23" s="97"/>
      <c r="J23" s="97"/>
      <c r="K23" s="97"/>
      <c r="L23" s="97"/>
      <c r="M23" s="308"/>
      <c r="N23" s="308"/>
      <c r="O23" s="308"/>
      <c r="P23" s="308"/>
      <c r="Q23" s="308"/>
      <c r="R23" s="308"/>
      <c r="S23" s="308"/>
      <c r="T23" s="308"/>
      <c r="U23" s="308"/>
    </row>
    <row r="24" ht="62.25" customHeight="1">
      <c r="A24" s="36"/>
      <c r="B24" s="358" t="str">
        <f>Résultats!B25</f>
        <v>3.2</v>
      </c>
      <c r="C24" s="260" t="str">
        <f>Résultats!C25</f>
        <v>AA</v>
      </c>
      <c r="D24" s="260" t="str">
        <f>Résultats!E25</f>
        <v/>
      </c>
      <c r="E24" s="341" t="str">
        <f>Résultats!F25</f>
        <v xml:space="preserve">Dans chaque page web, le contraste entre la couleur du texte et la couleur de son arrière-plan est-il suffisamment élevé (hors cas particuliers) ?</v>
      </c>
      <c r="F24" s="345" t="s">
        <v>14</v>
      </c>
      <c r="G24" s="345"/>
      <c r="H24" s="97"/>
      <c r="I24" s="97"/>
      <c r="J24" s="97"/>
      <c r="K24" s="97"/>
      <c r="L24" s="97"/>
      <c r="M24" s="308"/>
      <c r="N24" s="308"/>
      <c r="O24" s="308"/>
      <c r="P24" s="308"/>
      <c r="Q24" s="308"/>
      <c r="R24" s="308"/>
      <c r="S24" s="308"/>
      <c r="T24" s="308"/>
      <c r="U24" s="308"/>
    </row>
    <row r="25" ht="62.25" customHeight="1">
      <c r="A25" s="46"/>
      <c r="B25" s="358" t="str">
        <f>Résultats!B26</f>
        <v>3.3</v>
      </c>
      <c r="C25" s="260" t="str">
        <f>Résultats!C26</f>
        <v>AA</v>
      </c>
      <c r="D25" s="260" t="str">
        <f>Résultats!E26</f>
        <v/>
      </c>
      <c r="E25" s="341" t="str">
        <f>Résultats!F26</f>
        <v xml:space="preserve">Dans chaque page web, les couleurs utilisées dans les composants d’interface ou les éléments graphiques porteurs d’informations sont-elles suffisamment contrastées (hors cas particuliers) ?</v>
      </c>
      <c r="F25" s="345" t="s">
        <v>14</v>
      </c>
      <c r="G25" s="345"/>
      <c r="H25" s="97"/>
      <c r="I25" s="97"/>
      <c r="J25" s="97"/>
      <c r="K25" s="97"/>
      <c r="L25" s="97"/>
      <c r="M25" s="308"/>
      <c r="N25" s="308"/>
      <c r="O25" s="308"/>
      <c r="P25" s="308"/>
      <c r="Q25" s="308"/>
      <c r="R25" s="308"/>
      <c r="S25" s="308"/>
      <c r="T25" s="308"/>
      <c r="U25" s="308"/>
    </row>
    <row r="26" ht="62.25" customHeight="1">
      <c r="A26" s="355" t="s">
        <v>445</v>
      </c>
      <c r="B26" s="358" t="str">
        <f>Résultats!B27</f>
        <v>4.1</v>
      </c>
      <c r="C26" s="260" t="str">
        <f>Résultats!C27</f>
        <v>A</v>
      </c>
      <c r="D26" s="260" t="str">
        <f>Résultats!E27</f>
        <v>x</v>
      </c>
      <c r="E26" s="341" t="str">
        <f>Résultats!F27</f>
        <v xml:space="preserve">Chaque média temporel pré-enregistré a-t-il, si nécessaire, une transcription textuelle ou une audiodescription (hors cas particuliers) ?</v>
      </c>
      <c r="F26" s="345" t="s">
        <v>14</v>
      </c>
      <c r="G26" s="345"/>
      <c r="H26" s="97"/>
      <c r="I26" s="97"/>
      <c r="J26" s="97"/>
      <c r="K26" s="97"/>
      <c r="L26" s="97"/>
      <c r="M26" s="308"/>
      <c r="N26" s="308"/>
      <c r="O26" s="308"/>
      <c r="P26" s="308"/>
      <c r="Q26" s="308"/>
      <c r="R26" s="308"/>
      <c r="S26" s="308"/>
      <c r="T26" s="308"/>
      <c r="U26" s="308"/>
    </row>
    <row r="27" ht="62.25" customHeight="1">
      <c r="A27" s="36"/>
      <c r="B27" s="358" t="str">
        <f>Résultats!B28</f>
        <v>4.2</v>
      </c>
      <c r="C27" s="260" t="str">
        <f>Résultats!C28</f>
        <v>A</v>
      </c>
      <c r="D27" s="260" t="str">
        <f>Résultats!E28</f>
        <v/>
      </c>
      <c r="E27" s="341" t="str">
        <f>Résultats!F28</f>
        <v xml:space="preserve">Pour chaque média temporel pré-enregistré ayant une transcription textuelle ou une audiodescription synchronisée, celles-ci sont-elles pertinentes (hors cas particuliers) ?</v>
      </c>
      <c r="F27" s="345" t="s">
        <v>14</v>
      </c>
      <c r="G27" s="345"/>
      <c r="H27" s="97"/>
      <c r="I27" s="97"/>
      <c r="J27" s="97"/>
      <c r="K27" s="97"/>
      <c r="L27" s="97"/>
      <c r="M27" s="308"/>
      <c r="N27" s="308"/>
      <c r="O27" s="308"/>
      <c r="P27" s="308"/>
      <c r="Q27" s="308"/>
      <c r="R27" s="308"/>
      <c r="S27" s="308"/>
      <c r="T27" s="308"/>
      <c r="U27" s="308"/>
    </row>
    <row r="28" ht="62.25" customHeight="1">
      <c r="A28" s="36"/>
      <c r="B28" s="358" t="str">
        <f>Résultats!B29</f>
        <v>4.3</v>
      </c>
      <c r="C28" s="260" t="str">
        <f>Résultats!C29</f>
        <v>A</v>
      </c>
      <c r="D28" s="260" t="str">
        <f>Résultats!E29</f>
        <v/>
      </c>
      <c r="E28" s="341" t="str">
        <f>Résultats!F29</f>
        <v xml:space="preserve">Chaque média temporel synchronisé pré-enregistré a-t-il, si nécessaire, des sous-titres synchronisés (hors cas particuliers) ?</v>
      </c>
      <c r="F28" s="345" t="s">
        <v>14</v>
      </c>
      <c r="G28" s="345"/>
      <c r="H28" s="97"/>
      <c r="I28" s="97"/>
      <c r="J28" s="97"/>
      <c r="K28" s="97"/>
      <c r="L28" s="97"/>
      <c r="M28" s="308"/>
      <c r="N28" s="308"/>
      <c r="O28" s="308"/>
      <c r="P28" s="308"/>
      <c r="Q28" s="308"/>
      <c r="R28" s="308"/>
      <c r="S28" s="308"/>
      <c r="T28" s="308"/>
      <c r="U28" s="308"/>
    </row>
    <row r="29" ht="62.25" customHeight="1">
      <c r="A29" s="36"/>
      <c r="B29" s="358" t="str">
        <f>Résultats!B30</f>
        <v>4.4</v>
      </c>
      <c r="C29" s="260" t="str">
        <f>Résultats!C30</f>
        <v>A</v>
      </c>
      <c r="D29" s="260" t="str">
        <f>Résultats!E30</f>
        <v/>
      </c>
      <c r="E29" s="341" t="str">
        <f>Résultats!F30</f>
        <v xml:space="preserve">Pour chaque média temporel synchronisé pré-enregistré ayant des sous-titres synchronisés, ces sous-titres sont-ils pertinents ?</v>
      </c>
      <c r="F29" s="345" t="s">
        <v>14</v>
      </c>
      <c r="G29" s="345"/>
      <c r="H29" s="97"/>
      <c r="I29" s="97"/>
      <c r="J29" s="97"/>
      <c r="K29" s="97"/>
      <c r="L29" s="97"/>
      <c r="M29" s="308"/>
      <c r="N29" s="308"/>
      <c r="O29" s="308"/>
      <c r="P29" s="308"/>
      <c r="Q29" s="308"/>
      <c r="R29" s="308"/>
      <c r="S29" s="308"/>
      <c r="T29" s="308"/>
      <c r="U29" s="308"/>
    </row>
    <row r="30" ht="62.25" customHeight="1">
      <c r="A30" s="36"/>
      <c r="B30" s="358" t="str">
        <f>Résultats!B31</f>
        <v>4.5</v>
      </c>
      <c r="C30" s="260" t="str">
        <f>Résultats!C31</f>
        <v>AA</v>
      </c>
      <c r="D30" s="260" t="str">
        <f>Résultats!E31</f>
        <v/>
      </c>
      <c r="E30" s="341" t="str">
        <f>Résultats!F31</f>
        <v xml:space="preserve">Chaque média temporel pré-enregistré a-t-il, si nécessaire, une audiodescription synchronisée (hors cas particuliers) ?</v>
      </c>
      <c r="F30" s="345" t="s">
        <v>14</v>
      </c>
      <c r="G30" s="345"/>
      <c r="H30" s="97"/>
      <c r="I30" s="97"/>
      <c r="J30" s="97"/>
      <c r="K30" s="97"/>
      <c r="L30" s="97"/>
      <c r="M30" s="308"/>
      <c r="N30" s="308"/>
      <c r="O30" s="308"/>
      <c r="P30" s="308"/>
      <c r="Q30" s="308"/>
      <c r="R30" s="308"/>
      <c r="S30" s="308"/>
      <c r="T30" s="308"/>
      <c r="U30" s="308"/>
    </row>
    <row r="31" ht="62.25" customHeight="1">
      <c r="A31" s="36"/>
      <c r="B31" s="358" t="str">
        <f>Résultats!B32</f>
        <v>4.6</v>
      </c>
      <c r="C31" s="260" t="str">
        <f>Résultats!C32</f>
        <v>AA</v>
      </c>
      <c r="D31" s="260" t="str">
        <f>Résultats!E32</f>
        <v/>
      </c>
      <c r="E31" s="341" t="str">
        <f>Résultats!F32</f>
        <v xml:space="preserve">Pour chaque média temporel pré-enregistré ayant une audiodescription synchronisée, celle-ci est-elle pertinente ?</v>
      </c>
      <c r="F31" s="345" t="s">
        <v>14</v>
      </c>
      <c r="G31" s="345"/>
      <c r="H31" s="97"/>
      <c r="I31" s="97"/>
      <c r="J31" s="97"/>
      <c r="K31" s="97"/>
      <c r="L31" s="97"/>
      <c r="M31" s="308"/>
      <c r="N31" s="308"/>
      <c r="O31" s="308"/>
      <c r="P31" s="308"/>
      <c r="Q31" s="308"/>
      <c r="R31" s="308"/>
      <c r="S31" s="308"/>
      <c r="T31" s="308"/>
      <c r="U31" s="308"/>
    </row>
    <row r="32" ht="62.25" customHeight="1">
      <c r="A32" s="36"/>
      <c r="B32" s="358" t="str">
        <f>Résultats!B33</f>
        <v>4.7</v>
      </c>
      <c r="C32" s="260" t="str">
        <f>Résultats!C33</f>
        <v>A</v>
      </c>
      <c r="D32" s="260" t="str">
        <f>Résultats!E33</f>
        <v/>
      </c>
      <c r="E32" s="341" t="str">
        <f>Résultats!F33</f>
        <v xml:space="preserve">Chaque média temporel est-il clairement identifiable (hors cas particuliers) ?</v>
      </c>
      <c r="F32" s="345" t="s">
        <v>14</v>
      </c>
      <c r="G32" s="345"/>
      <c r="H32" s="97"/>
      <c r="I32" s="97"/>
      <c r="J32" s="97"/>
      <c r="K32" s="97"/>
      <c r="L32" s="97"/>
      <c r="M32" s="308"/>
      <c r="N32" s="308"/>
      <c r="O32" s="308"/>
      <c r="P32" s="308"/>
      <c r="Q32" s="308"/>
      <c r="R32" s="308"/>
      <c r="S32" s="308"/>
      <c r="T32" s="308"/>
      <c r="U32" s="308"/>
    </row>
    <row r="33" ht="62.25" customHeight="1">
      <c r="A33" s="36"/>
      <c r="B33" s="358" t="str">
        <f>Résultats!B34</f>
        <v>4.8</v>
      </c>
      <c r="C33" s="260" t="str">
        <f>Résultats!C34</f>
        <v>A</v>
      </c>
      <c r="D33" s="260" t="str">
        <f>Résultats!E34</f>
        <v/>
      </c>
      <c r="E33" s="341" t="str">
        <f>Résultats!F34</f>
        <v xml:space="preserve">Chaque média non temporel a-t-il, si nécessaire, une alternative (hors cas particuliers) ?</v>
      </c>
      <c r="F33" s="345" t="s">
        <v>14</v>
      </c>
      <c r="G33" s="345"/>
      <c r="H33" s="97"/>
      <c r="I33" s="97"/>
      <c r="J33" s="97"/>
      <c r="K33" s="97"/>
      <c r="L33" s="97"/>
      <c r="M33" s="308"/>
      <c r="N33" s="308"/>
      <c r="O33" s="308"/>
      <c r="P33" s="308"/>
      <c r="Q33" s="308"/>
      <c r="R33" s="308"/>
      <c r="S33" s="308"/>
      <c r="T33" s="308"/>
      <c r="U33" s="308"/>
    </row>
    <row r="34" ht="62.25" customHeight="1">
      <c r="A34" s="36"/>
      <c r="B34" s="358" t="str">
        <f>Résultats!B35</f>
        <v>4.9</v>
      </c>
      <c r="C34" s="260" t="str">
        <f>Résultats!C35</f>
        <v>A</v>
      </c>
      <c r="D34" s="260" t="str">
        <f>Résultats!E35</f>
        <v/>
      </c>
      <c r="E34" s="341" t="str">
        <f>Résultats!F35</f>
        <v xml:space="preserve">Pour chaque média non temporel ayant une alternative, cette alternative est-elle pertinente ?</v>
      </c>
      <c r="F34" s="345" t="s">
        <v>14</v>
      </c>
      <c r="G34" s="345"/>
      <c r="H34" s="97"/>
      <c r="I34" s="97"/>
      <c r="J34" s="97"/>
      <c r="K34" s="97"/>
      <c r="L34" s="97"/>
      <c r="M34" s="308"/>
      <c r="N34" s="308"/>
      <c r="O34" s="308"/>
      <c r="P34" s="308"/>
      <c r="Q34" s="308"/>
      <c r="R34" s="308"/>
      <c r="S34" s="308"/>
      <c r="T34" s="308"/>
      <c r="U34" s="308"/>
    </row>
    <row r="35" ht="62.25" customHeight="1">
      <c r="A35" s="36"/>
      <c r="B35" s="358" t="str">
        <f>Résultats!B36</f>
        <v>4.10</v>
      </c>
      <c r="C35" s="260" t="str">
        <f>Résultats!C36</f>
        <v>A</v>
      </c>
      <c r="D35" s="260" t="str">
        <f>Résultats!E36</f>
        <v>x</v>
      </c>
      <c r="E35" s="341" t="str">
        <f>Résultats!F36</f>
        <v xml:space="preserve">Chaque son déclenché automatiquement est-il contrôlable par l’utilisateur ?</v>
      </c>
      <c r="F35" s="345" t="s">
        <v>14</v>
      </c>
      <c r="G35" s="345"/>
      <c r="H35" s="97"/>
      <c r="I35" s="97"/>
      <c r="J35" s="97"/>
      <c r="K35" s="97"/>
      <c r="L35" s="97"/>
      <c r="M35" s="308"/>
      <c r="N35" s="308"/>
      <c r="O35" s="308"/>
      <c r="P35" s="308"/>
      <c r="Q35" s="308"/>
      <c r="R35" s="308"/>
      <c r="S35" s="308"/>
      <c r="T35" s="308"/>
      <c r="U35" s="308"/>
    </row>
    <row r="36" ht="62.25" customHeight="1">
      <c r="A36" s="36"/>
      <c r="B36" s="358" t="str">
        <f>Résultats!B37</f>
        <v>4.11</v>
      </c>
      <c r="C36" s="260" t="str">
        <f>Résultats!C37</f>
        <v>A</v>
      </c>
      <c r="D36" s="260" t="str">
        <f>Résultats!E37</f>
        <v/>
      </c>
      <c r="E36" s="341" t="str">
        <f>Résultats!F37</f>
        <v xml:space="preserve">La consultation de chaque média temporel est-elle, si nécessaire, contrôlable par le clavier et tout dispositif de pointage ?</v>
      </c>
      <c r="F36" s="345" t="s">
        <v>14</v>
      </c>
      <c r="G36" s="345"/>
      <c r="H36" s="97"/>
      <c r="I36" s="97"/>
      <c r="J36" s="97"/>
      <c r="K36" s="97"/>
      <c r="L36" s="97"/>
      <c r="M36" s="308"/>
      <c r="N36" s="308"/>
      <c r="O36" s="308"/>
      <c r="P36" s="308"/>
      <c r="Q36" s="308"/>
      <c r="R36" s="308"/>
      <c r="S36" s="308"/>
      <c r="T36" s="308"/>
      <c r="U36" s="308"/>
    </row>
    <row r="37" ht="62.25" customHeight="1">
      <c r="A37" s="36"/>
      <c r="B37" s="358" t="str">
        <f>Résultats!B38</f>
        <v>4.12</v>
      </c>
      <c r="C37" s="260" t="str">
        <f>Résultats!C38</f>
        <v>A</v>
      </c>
      <c r="D37" s="260" t="str">
        <f>Résultats!E38</f>
        <v/>
      </c>
      <c r="E37" s="341" t="str">
        <f>Résultats!F38</f>
        <v xml:space="preserve">La consultation de chaque média non temporel est-elle contrôlable par le clavier et tout dispositif de pointage ?</v>
      </c>
      <c r="F37" s="345" t="s">
        <v>14</v>
      </c>
      <c r="G37" s="345"/>
      <c r="H37" s="97"/>
      <c r="I37" s="97"/>
      <c r="J37" s="97"/>
      <c r="K37" s="97"/>
      <c r="L37" s="97"/>
      <c r="M37" s="308"/>
      <c r="N37" s="308"/>
      <c r="O37" s="308"/>
      <c r="P37" s="308"/>
      <c r="Q37" s="308"/>
      <c r="R37" s="308"/>
      <c r="S37" s="308"/>
      <c r="T37" s="308"/>
      <c r="U37" s="308"/>
    </row>
    <row r="38" ht="62.25" customHeight="1">
      <c r="A38" s="46"/>
      <c r="B38" s="358" t="str">
        <f>Résultats!B39</f>
        <v>4.13</v>
      </c>
      <c r="C38" s="260" t="str">
        <f>Résultats!C39</f>
        <v>A</v>
      </c>
      <c r="D38" s="260" t="str">
        <f>Résultats!E39</f>
        <v/>
      </c>
      <c r="E38" s="341" t="str">
        <f>Résultats!F39</f>
        <v xml:space="preserve">Chaque média temporel et non temporel est-il compatible avec les technologies d’assistance (hors cas particuliers) ?</v>
      </c>
      <c r="F38" s="345" t="s">
        <v>14</v>
      </c>
      <c r="G38" s="345"/>
      <c r="H38" s="97"/>
      <c r="I38" s="97"/>
      <c r="J38" s="97"/>
      <c r="K38" s="97"/>
      <c r="L38" s="97"/>
      <c r="M38" s="308"/>
      <c r="N38" s="308"/>
      <c r="O38" s="308"/>
      <c r="P38" s="308"/>
      <c r="Q38" s="308"/>
      <c r="R38" s="308"/>
      <c r="S38" s="308"/>
      <c r="T38" s="308"/>
      <c r="U38" s="308"/>
    </row>
    <row r="39" ht="62.25" customHeight="1">
      <c r="A39" s="355" t="s">
        <v>450</v>
      </c>
      <c r="B39" s="358" t="str">
        <f>Résultats!B40</f>
        <v>5.1</v>
      </c>
      <c r="C39" s="260" t="str">
        <f>Résultats!C40</f>
        <v>A</v>
      </c>
      <c r="D39" s="260" t="str">
        <f>Résultats!E40</f>
        <v/>
      </c>
      <c r="E39" s="341" t="str">
        <f>Résultats!F40</f>
        <v xml:space="preserve">Chaque tableau de données complexe a-t-il un résumé ?</v>
      </c>
      <c r="F39" s="345" t="s">
        <v>14</v>
      </c>
      <c r="G39" s="345"/>
      <c r="H39" s="97"/>
      <c r="I39" s="97"/>
      <c r="J39" s="97"/>
      <c r="K39" s="97"/>
      <c r="L39" s="97"/>
      <c r="M39" s="308"/>
      <c r="N39" s="308"/>
      <c r="O39" s="308"/>
      <c r="P39" s="308"/>
      <c r="Q39" s="308"/>
      <c r="R39" s="308"/>
      <c r="S39" s="308"/>
      <c r="T39" s="308"/>
      <c r="U39" s="308"/>
    </row>
    <row r="40" ht="62.25" customHeight="1">
      <c r="A40" s="36"/>
      <c r="B40" s="358" t="str">
        <f>Résultats!B41</f>
        <v>5.2</v>
      </c>
      <c r="C40" s="260" t="str">
        <f>Résultats!C41</f>
        <v>A</v>
      </c>
      <c r="D40" s="260" t="str">
        <f>Résultats!E41</f>
        <v/>
      </c>
      <c r="E40" s="341" t="str">
        <f>Résultats!F41</f>
        <v xml:space="preserve">Pour chaque tableau de données complexe ayant un résumé, celui-ci est-il pertinent ?</v>
      </c>
      <c r="F40" s="345" t="s">
        <v>14</v>
      </c>
      <c r="G40" s="345"/>
      <c r="H40" s="97"/>
      <c r="I40" s="97"/>
      <c r="J40" s="97"/>
      <c r="K40" s="97"/>
      <c r="L40" s="97"/>
      <c r="M40" s="308"/>
      <c r="N40" s="308"/>
      <c r="O40" s="308"/>
      <c r="P40" s="308"/>
      <c r="Q40" s="308"/>
      <c r="R40" s="308"/>
      <c r="S40" s="308"/>
      <c r="T40" s="308"/>
      <c r="U40" s="308"/>
    </row>
    <row r="41" ht="62.25" customHeight="1">
      <c r="A41" s="36"/>
      <c r="B41" s="358" t="str">
        <f>Résultats!B42</f>
        <v>5.3</v>
      </c>
      <c r="C41" s="260" t="str">
        <f>Résultats!C42</f>
        <v>A</v>
      </c>
      <c r="D41" s="260" t="str">
        <f>Résultats!E42</f>
        <v>x</v>
      </c>
      <c r="E41" s="341" t="str">
        <f>Résultats!F42</f>
        <v xml:space="preserve">Pour chaque tableau de mise en forme, le contenu linéarisé reste-t-il compréhensible ?</v>
      </c>
      <c r="F41" s="345" t="s">
        <v>14</v>
      </c>
      <c r="G41" s="345"/>
      <c r="H41" s="97"/>
      <c r="I41" s="97"/>
      <c r="J41" s="97"/>
      <c r="K41" s="97"/>
      <c r="L41" s="97"/>
      <c r="M41" s="308"/>
      <c r="N41" s="308"/>
      <c r="O41" s="308"/>
      <c r="P41" s="308"/>
      <c r="Q41" s="308"/>
      <c r="R41" s="308"/>
      <c r="S41" s="308"/>
      <c r="T41" s="308"/>
      <c r="U41" s="308"/>
    </row>
    <row r="42" ht="62.25" customHeight="1">
      <c r="A42" s="36"/>
      <c r="B42" s="358" t="str">
        <f>Résultats!B43</f>
        <v>5.4</v>
      </c>
      <c r="C42" s="260" t="str">
        <f>Résultats!C43</f>
        <v>A</v>
      </c>
      <c r="D42" s="260" t="str">
        <f>Résultats!E43</f>
        <v/>
      </c>
      <c r="E42" s="341" t="str">
        <f>Résultats!F43</f>
        <v xml:space="preserve">Pour chaque tableau de données ayant un titre, le titre est-il correctement associé au tableau de données ?</v>
      </c>
      <c r="F42" s="345" t="s">
        <v>14</v>
      </c>
      <c r="G42" s="345"/>
      <c r="H42" s="97"/>
      <c r="I42" s="97"/>
      <c r="J42" s="97"/>
      <c r="K42" s="97"/>
      <c r="L42" s="97"/>
      <c r="M42" s="308"/>
      <c r="N42" s="308"/>
      <c r="O42" s="308"/>
      <c r="P42" s="308"/>
      <c r="Q42" s="308"/>
      <c r="R42" s="308"/>
      <c r="S42" s="308"/>
      <c r="T42" s="308"/>
      <c r="U42" s="308"/>
    </row>
    <row r="43" ht="62.25" customHeight="1">
      <c r="A43" s="36"/>
      <c r="B43" s="358" t="str">
        <f>Résultats!B44</f>
        <v>5.5</v>
      </c>
      <c r="C43" s="260" t="str">
        <f>Résultats!C44</f>
        <v>A</v>
      </c>
      <c r="D43" s="260" t="str">
        <f>Résultats!E44</f>
        <v/>
      </c>
      <c r="E43" s="341" t="str">
        <f>Résultats!F44</f>
        <v xml:space="preserve">Pour chaque tableau de données ayant un titre, celui-ci est-il pertinent ?</v>
      </c>
      <c r="F43" s="345" t="s">
        <v>14</v>
      </c>
      <c r="G43" s="345"/>
      <c r="H43" s="97"/>
      <c r="I43" s="97"/>
      <c r="J43" s="97"/>
      <c r="K43" s="97"/>
      <c r="L43" s="97"/>
      <c r="M43" s="308"/>
      <c r="N43" s="308"/>
      <c r="O43" s="308"/>
      <c r="P43" s="308"/>
      <c r="Q43" s="308"/>
      <c r="R43" s="308"/>
      <c r="S43" s="308"/>
      <c r="T43" s="308"/>
      <c r="U43" s="308"/>
    </row>
    <row r="44" ht="62.25" customHeight="1">
      <c r="A44" s="36"/>
      <c r="B44" s="358" t="str">
        <f>Résultats!B45</f>
        <v>5.6</v>
      </c>
      <c r="C44" s="260" t="str">
        <f>Résultats!C45</f>
        <v>A</v>
      </c>
      <c r="D44" s="260" t="str">
        <f>Résultats!E45</f>
        <v/>
      </c>
      <c r="E44" s="341" t="str">
        <f>Résultats!F45</f>
        <v xml:space="preserve">Pour chaque tableau de données, chaque en-tête de colonne et chaque en-tête de ligne sont-ils correctement déclarés ?</v>
      </c>
      <c r="F44" s="345" t="s">
        <v>14</v>
      </c>
      <c r="G44" s="345"/>
      <c r="H44" s="97"/>
      <c r="I44" s="97"/>
      <c r="J44" s="97"/>
      <c r="K44" s="97"/>
      <c r="L44" s="97"/>
      <c r="M44" s="308"/>
      <c r="N44" s="308"/>
      <c r="O44" s="308"/>
      <c r="P44" s="308"/>
      <c r="Q44" s="308"/>
      <c r="R44" s="308"/>
      <c r="S44" s="308"/>
      <c r="T44" s="308"/>
      <c r="U44" s="308"/>
    </row>
    <row r="45" ht="62.25" customHeight="1">
      <c r="A45" s="36"/>
      <c r="B45" s="358" t="str">
        <f>Résultats!B46</f>
        <v>5.7</v>
      </c>
      <c r="C45" s="260" t="str">
        <f>Résultats!C46</f>
        <v>A</v>
      </c>
      <c r="D45" s="260" t="str">
        <f>Résultats!E46</f>
        <v>x</v>
      </c>
      <c r="E45" s="341" t="str">
        <f>Résultats!F46</f>
        <v xml:space="preserve">Pour chaque tableau de données, la technique appropriée permettant d’associer chaque cellule avec ses en-têtes est-elle utilisée (hors cas particuliers) ?</v>
      </c>
      <c r="F45" s="345" t="s">
        <v>14</v>
      </c>
      <c r="G45" s="345"/>
      <c r="H45" s="97"/>
      <c r="I45" s="97"/>
      <c r="J45" s="97"/>
      <c r="K45" s="97"/>
      <c r="L45" s="97"/>
      <c r="M45" s="308"/>
      <c r="N45" s="308"/>
      <c r="O45" s="308"/>
      <c r="P45" s="308"/>
      <c r="Q45" s="308"/>
      <c r="R45" s="308"/>
      <c r="S45" s="308"/>
      <c r="T45" s="308"/>
      <c r="U45" s="308"/>
    </row>
    <row r="46" ht="62.25" customHeight="1">
      <c r="A46" s="46"/>
      <c r="B46" s="358" t="str">
        <f>Résultats!B47</f>
        <v>5.8</v>
      </c>
      <c r="C46" s="260" t="str">
        <f>Résultats!C47</f>
        <v>A</v>
      </c>
      <c r="D46" s="260" t="str">
        <f>Résultats!E47</f>
        <v/>
      </c>
      <c r="E46" s="341" t="str">
        <f>Résultats!F47</f>
        <v xml:space="preserve">Chaque tableau de mise en forme ne doit pas utiliser d’éléments propres aux tableaux de données. Cette règle est-elle respectée ?</v>
      </c>
      <c r="F46" s="345" t="s">
        <v>14</v>
      </c>
      <c r="G46" s="345"/>
      <c r="H46" s="97"/>
      <c r="I46" s="97"/>
      <c r="J46" s="97"/>
      <c r="K46" s="97"/>
      <c r="L46" s="97"/>
      <c r="M46" s="308"/>
      <c r="N46" s="308"/>
      <c r="O46" s="308"/>
      <c r="P46" s="308"/>
      <c r="Q46" s="308"/>
      <c r="R46" s="308"/>
      <c r="S46" s="308"/>
      <c r="T46" s="308"/>
      <c r="U46" s="308"/>
    </row>
    <row r="47" ht="62.25" customHeight="1">
      <c r="A47" s="355" t="s">
        <v>451</v>
      </c>
      <c r="B47" s="358" t="str">
        <f>Résultats!B48</f>
        <v>6.1</v>
      </c>
      <c r="C47" s="260" t="str">
        <f>Résultats!C48</f>
        <v>A</v>
      </c>
      <c r="D47" s="260" t="str">
        <f>Résultats!E48</f>
        <v>x</v>
      </c>
      <c r="E47" s="341" t="str">
        <f>Résultats!F48</f>
        <v xml:space="preserve">Chaque lien est-il explicite (hors cas particuliers) ?</v>
      </c>
      <c r="F47" s="345" t="s">
        <v>14</v>
      </c>
      <c r="G47" s="345"/>
      <c r="H47" s="97"/>
      <c r="I47" s="97"/>
      <c r="J47" s="97"/>
      <c r="K47" s="97"/>
      <c r="L47" s="97"/>
      <c r="M47" s="308"/>
      <c r="N47" s="308"/>
      <c r="O47" s="308"/>
      <c r="P47" s="308"/>
      <c r="Q47" s="308"/>
      <c r="R47" s="308"/>
      <c r="S47" s="308"/>
      <c r="T47" s="308"/>
      <c r="U47" s="308"/>
    </row>
    <row r="48" ht="62.25" customHeight="1">
      <c r="A48" s="46"/>
      <c r="B48" s="358" t="str">
        <f>Résultats!B49</f>
        <v>6.2</v>
      </c>
      <c r="C48" s="260" t="str">
        <f>Résultats!C49</f>
        <v>A</v>
      </c>
      <c r="D48" s="260" t="str">
        <f>Résultats!E49</f>
        <v>x</v>
      </c>
      <c r="E48" s="341" t="str">
        <f>Résultats!F49</f>
        <v xml:space="preserve">Dans chaque page web, chaque lien a-t-il un intitulé ?</v>
      </c>
      <c r="F48" s="345" t="s">
        <v>14</v>
      </c>
      <c r="G48" s="345"/>
      <c r="H48" s="97"/>
      <c r="I48" s="97"/>
      <c r="J48" s="97"/>
      <c r="K48" s="97"/>
      <c r="L48" s="97"/>
      <c r="M48" s="308"/>
      <c r="N48" s="308"/>
      <c r="O48" s="308"/>
      <c r="P48" s="308"/>
      <c r="Q48" s="308"/>
      <c r="R48" s="308"/>
      <c r="S48" s="308"/>
      <c r="T48" s="308"/>
      <c r="U48" s="308"/>
    </row>
    <row r="49" ht="62.25" customHeight="1">
      <c r="A49" s="355" t="s">
        <v>452</v>
      </c>
      <c r="B49" s="358" t="str">
        <f>Résultats!B50</f>
        <v>7.1</v>
      </c>
      <c r="C49" s="260" t="str">
        <f>Résultats!C50</f>
        <v>A</v>
      </c>
      <c r="D49" s="260" t="str">
        <f>Résultats!E50</f>
        <v>x</v>
      </c>
      <c r="E49" s="341" t="str">
        <f>Résultats!F50</f>
        <v xml:space="preserve">Chaque script est-il, si nécessaire, compatible avec les technologies d’assistance ?</v>
      </c>
      <c r="F49" s="345" t="s">
        <v>14</v>
      </c>
      <c r="G49" s="345"/>
      <c r="H49" s="97"/>
      <c r="I49" s="97"/>
      <c r="J49" s="97"/>
      <c r="K49" s="97"/>
      <c r="L49" s="97"/>
      <c r="M49" s="308"/>
      <c r="N49" s="308"/>
      <c r="O49" s="308"/>
      <c r="P49" s="308"/>
      <c r="Q49" s="308"/>
      <c r="R49" s="308"/>
      <c r="S49" s="308"/>
      <c r="T49" s="308"/>
      <c r="U49" s="308"/>
    </row>
    <row r="50" ht="62.25" customHeight="1">
      <c r="A50" s="36"/>
      <c r="B50" s="358" t="str">
        <f>Résultats!B51</f>
        <v>7.2</v>
      </c>
      <c r="C50" s="260" t="str">
        <f>Résultats!C51</f>
        <v>A</v>
      </c>
      <c r="D50" s="260" t="str">
        <f>Résultats!E51</f>
        <v/>
      </c>
      <c r="E50" s="341" t="str">
        <f>Résultats!F51</f>
        <v xml:space="preserve">Pour chaque script ayant une alternative, cette alternative est-elle pertinente ?</v>
      </c>
      <c r="F50" s="345" t="s">
        <v>14</v>
      </c>
      <c r="G50" s="345"/>
      <c r="H50" s="97"/>
      <c r="I50" s="97"/>
      <c r="J50" s="97"/>
      <c r="K50" s="97"/>
      <c r="L50" s="97"/>
      <c r="M50" s="308"/>
      <c r="N50" s="308"/>
      <c r="O50" s="308"/>
      <c r="P50" s="308"/>
      <c r="Q50" s="308"/>
      <c r="R50" s="308"/>
      <c r="S50" s="308"/>
      <c r="T50" s="308"/>
      <c r="U50" s="308"/>
    </row>
    <row r="51" ht="62.25" customHeight="1">
      <c r="A51" s="36"/>
      <c r="B51" s="358" t="str">
        <f>Résultats!B52</f>
        <v>7.3</v>
      </c>
      <c r="C51" s="260" t="str">
        <f>Résultats!C52</f>
        <v>A</v>
      </c>
      <c r="D51" s="260" t="str">
        <f>Résultats!E52</f>
        <v>x</v>
      </c>
      <c r="E51" s="341" t="str">
        <f>Résultats!F52</f>
        <v xml:space="preserve">Chaque script est-il contrôlable par le clavier et par tout dispositif de pointage (hors cas particuliers) ?</v>
      </c>
      <c r="F51" s="345" t="s">
        <v>14</v>
      </c>
      <c r="G51" s="345"/>
      <c r="H51" s="97"/>
      <c r="I51" s="97"/>
      <c r="J51" s="97"/>
      <c r="K51" s="97"/>
      <c r="L51" s="97"/>
      <c r="M51" s="308"/>
      <c r="N51" s="308"/>
      <c r="O51" s="308"/>
      <c r="P51" s="308"/>
      <c r="Q51" s="308"/>
      <c r="R51" s="308"/>
      <c r="S51" s="308"/>
      <c r="T51" s="308"/>
      <c r="U51" s="308"/>
    </row>
    <row r="52" ht="62.25" customHeight="1">
      <c r="A52" s="36"/>
      <c r="B52" s="358" t="str">
        <f>Résultats!B53</f>
        <v>7.4</v>
      </c>
      <c r="C52" s="260" t="str">
        <f>Résultats!C53</f>
        <v>A</v>
      </c>
      <c r="D52" s="260" t="str">
        <f>Résultats!E53</f>
        <v/>
      </c>
      <c r="E52" s="341" t="str">
        <f>Résultats!F53</f>
        <v xml:space="preserve">Pour chaque script qui initie un changement de contexte, l’utilisateur est-il averti ou en a-t-il le contrôle ?</v>
      </c>
      <c r="F52" s="345" t="s">
        <v>14</v>
      </c>
      <c r="G52" s="345"/>
      <c r="H52" s="97"/>
      <c r="I52" s="97"/>
      <c r="J52" s="97"/>
      <c r="K52" s="97"/>
      <c r="L52" s="97"/>
      <c r="M52" s="308"/>
      <c r="N52" s="308"/>
      <c r="O52" s="308"/>
      <c r="P52" s="308"/>
      <c r="Q52" s="308"/>
      <c r="R52" s="308"/>
      <c r="S52" s="308"/>
      <c r="T52" s="308"/>
      <c r="U52" s="308"/>
    </row>
    <row r="53" ht="62.25" customHeight="1">
      <c r="A53" s="46"/>
      <c r="B53" s="358" t="str">
        <f>Résultats!B54</f>
        <v>7.5</v>
      </c>
      <c r="C53" s="260" t="str">
        <f>Résultats!C54</f>
        <v>AA</v>
      </c>
      <c r="D53" s="260" t="str">
        <f>Résultats!E54</f>
        <v/>
      </c>
      <c r="E53" s="341" t="str">
        <f>Résultats!F54</f>
        <v xml:space="preserve">Dans chaque page web, les messages de statut sont-ils correctement restitués par les technologies d’assistance ?</v>
      </c>
      <c r="F53" s="345" t="s">
        <v>14</v>
      </c>
      <c r="G53" s="345"/>
      <c r="H53" s="97"/>
      <c r="I53" s="97"/>
      <c r="J53" s="97"/>
      <c r="K53" s="97"/>
      <c r="L53" s="97"/>
      <c r="M53" s="308"/>
      <c r="N53" s="308"/>
      <c r="O53" s="308"/>
      <c r="P53" s="308"/>
      <c r="Q53" s="308"/>
      <c r="R53" s="308"/>
      <c r="S53" s="308"/>
      <c r="T53" s="308"/>
      <c r="U53" s="308"/>
    </row>
    <row r="54" ht="62.25" customHeight="1">
      <c r="A54" s="355" t="s">
        <v>453</v>
      </c>
      <c r="B54" s="358" t="str">
        <f>Résultats!B55</f>
        <v>8.1</v>
      </c>
      <c r="C54" s="260" t="str">
        <f>Résultats!C55</f>
        <v>A</v>
      </c>
      <c r="D54" s="260" t="str">
        <f>Résultats!E55</f>
        <v/>
      </c>
      <c r="E54" s="341" t="str">
        <f>Résultats!F55</f>
        <v xml:space="preserve">Chaque page web est-elle définie par un type de document ?</v>
      </c>
      <c r="F54" s="345" t="s">
        <v>14</v>
      </c>
      <c r="G54" s="345"/>
      <c r="H54" s="97"/>
      <c r="I54" s="97"/>
      <c r="J54" s="97"/>
      <c r="K54" s="97"/>
      <c r="L54" s="352" t="s">
        <v>500</v>
      </c>
      <c r="M54" s="308"/>
      <c r="N54" s="308"/>
      <c r="O54" s="308"/>
      <c r="P54" s="308"/>
      <c r="Q54" s="308"/>
      <c r="R54" s="308"/>
      <c r="S54" s="308"/>
      <c r="T54" s="308"/>
      <c r="U54" s="308"/>
    </row>
    <row r="55" ht="62.25" customHeight="1">
      <c r="A55" s="36"/>
      <c r="B55" s="358" t="str">
        <f>Résultats!B56</f>
        <v>8.2</v>
      </c>
      <c r="C55" s="260" t="str">
        <f>Résultats!C56</f>
        <v>A</v>
      </c>
      <c r="D55" s="260" t="str">
        <f>Résultats!E56</f>
        <v/>
      </c>
      <c r="E55" s="341" t="str">
        <f>Résultats!F56</f>
        <v xml:space="preserve">Pour chaque page web, le code source généré est-il valide selon le type de document spécifié ?</v>
      </c>
      <c r="F55" s="345" t="s">
        <v>14</v>
      </c>
      <c r="G55" s="345"/>
      <c r="H55" s="97"/>
      <c r="I55" s="97"/>
      <c r="J55" s="97"/>
      <c r="K55" s="97"/>
      <c r="L55" s="352" t="s">
        <v>500</v>
      </c>
      <c r="M55" s="308"/>
      <c r="N55" s="308"/>
      <c r="O55" s="308"/>
      <c r="P55" s="308"/>
      <c r="Q55" s="308"/>
      <c r="R55" s="308"/>
      <c r="S55" s="308"/>
      <c r="T55" s="308"/>
      <c r="U55" s="308"/>
    </row>
    <row r="56" ht="62.25" customHeight="1">
      <c r="A56" s="36"/>
      <c r="B56" s="358" t="str">
        <f>Résultats!B57</f>
        <v>8.3</v>
      </c>
      <c r="C56" s="260" t="str">
        <f>Résultats!C57</f>
        <v>A</v>
      </c>
      <c r="D56" s="260" t="str">
        <f>Résultats!E57</f>
        <v>x</v>
      </c>
      <c r="E56" s="341" t="str">
        <f>Résultats!F57</f>
        <v xml:space="preserve">Dans chaque page web, la langue par défaut est-elle présente ?</v>
      </c>
      <c r="F56" s="345" t="s">
        <v>14</v>
      </c>
      <c r="G56" s="345"/>
      <c r="H56" s="97"/>
      <c r="I56" s="97"/>
      <c r="J56" s="97"/>
      <c r="K56" s="97"/>
      <c r="L56" s="97"/>
      <c r="M56" s="308"/>
      <c r="N56" s="308"/>
      <c r="O56" s="308"/>
      <c r="P56" s="308"/>
      <c r="Q56" s="308"/>
      <c r="R56" s="308"/>
      <c r="S56" s="308"/>
      <c r="T56" s="308"/>
      <c r="U56" s="308"/>
    </row>
    <row r="57" ht="62.25" customHeight="1">
      <c r="A57" s="36"/>
      <c r="B57" s="358" t="str">
        <f>Résultats!B58</f>
        <v>8.4</v>
      </c>
      <c r="C57" s="260" t="str">
        <f>Résultats!C58</f>
        <v>A</v>
      </c>
      <c r="D57" s="260" t="str">
        <f>Résultats!E58</f>
        <v>x</v>
      </c>
      <c r="E57" s="341" t="str">
        <f>Résultats!F58</f>
        <v xml:space="preserve">Pour chaque page web ayant une langue par défaut, le code de langue est-il pertinent ?</v>
      </c>
      <c r="F57" s="345" t="s">
        <v>14</v>
      </c>
      <c r="G57" s="345"/>
      <c r="H57" s="97"/>
      <c r="I57" s="97"/>
      <c r="J57" s="97"/>
      <c r="K57" s="97"/>
      <c r="L57" s="97"/>
      <c r="M57" s="308"/>
      <c r="N57" s="308"/>
      <c r="O57" s="308"/>
      <c r="P57" s="308"/>
      <c r="Q57" s="308"/>
      <c r="R57" s="308"/>
      <c r="S57" s="308"/>
      <c r="T57" s="308"/>
      <c r="U57" s="308"/>
    </row>
    <row r="58" ht="62.25" customHeight="1">
      <c r="A58" s="36"/>
      <c r="B58" s="259" t="str">
        <f>Résultats!B59</f>
        <v>8.5</v>
      </c>
      <c r="C58" s="260" t="str">
        <f>Résultats!C59</f>
        <v>A</v>
      </c>
      <c r="D58" s="260" t="str">
        <f>Résultats!E59</f>
        <v>x</v>
      </c>
      <c r="E58" s="341" t="str">
        <f>Résultats!F59</f>
        <v xml:space="preserve">Chaque page web a-t-elle un titre de page ?</v>
      </c>
      <c r="F58" s="345" t="s">
        <v>14</v>
      </c>
      <c r="G58" s="345"/>
      <c r="H58" s="97"/>
      <c r="I58" s="97"/>
      <c r="J58" s="97"/>
      <c r="K58" s="97"/>
      <c r="L58" s="97"/>
      <c r="M58" s="308"/>
      <c r="N58" s="308"/>
      <c r="O58" s="308"/>
      <c r="P58" s="308"/>
      <c r="Q58" s="308"/>
      <c r="R58" s="308"/>
      <c r="S58" s="308"/>
      <c r="T58" s="308"/>
      <c r="U58" s="308"/>
    </row>
    <row r="59" ht="62.25" customHeight="1">
      <c r="A59" s="36"/>
      <c r="B59" s="259" t="str">
        <f>Résultats!B60</f>
        <v>8.6</v>
      </c>
      <c r="C59" s="260" t="str">
        <f>Résultats!C60</f>
        <v>A</v>
      </c>
      <c r="D59" s="260" t="str">
        <f>Résultats!E60</f>
        <v/>
      </c>
      <c r="E59" s="341" t="str">
        <f>Résultats!F60</f>
        <v xml:space="preserve">Pour chaque page web ayant un titre de page, ce titre est-il pertinent ?</v>
      </c>
      <c r="F59" s="345" t="s">
        <v>14</v>
      </c>
      <c r="G59" s="345"/>
      <c r="H59" s="97"/>
      <c r="I59" s="97"/>
      <c r="J59" s="97"/>
      <c r="K59" s="97"/>
      <c r="L59" s="97"/>
      <c r="M59" s="308"/>
      <c r="N59" s="308"/>
      <c r="O59" s="308"/>
      <c r="P59" s="308"/>
      <c r="Q59" s="308"/>
      <c r="R59" s="308"/>
      <c r="S59" s="308"/>
      <c r="T59" s="308"/>
      <c r="U59" s="308"/>
    </row>
    <row r="60" ht="62.25" customHeight="1">
      <c r="A60" s="36"/>
      <c r="B60" s="259" t="str">
        <f>Résultats!B61</f>
        <v>8.7</v>
      </c>
      <c r="C60" s="260" t="str">
        <f>Résultats!C61</f>
        <v>AA</v>
      </c>
      <c r="D60" s="260" t="str">
        <f>Résultats!E61</f>
        <v/>
      </c>
      <c r="E60" s="341" t="str">
        <f>Résultats!F61</f>
        <v xml:space="preserve">Dans chaque page web, chaque changement de langue est-il indiqué dans le code source (hors cas particuliers) ?</v>
      </c>
      <c r="F60" s="345" t="s">
        <v>14</v>
      </c>
      <c r="G60" s="345"/>
      <c r="H60" s="97"/>
      <c r="I60" s="97"/>
      <c r="J60" s="97"/>
      <c r="K60" s="97"/>
      <c r="L60" s="97"/>
      <c r="M60" s="308"/>
      <c r="N60" s="308"/>
      <c r="O60" s="308"/>
      <c r="P60" s="308"/>
      <c r="Q60" s="308"/>
      <c r="R60" s="308"/>
      <c r="S60" s="308"/>
      <c r="T60" s="308"/>
      <c r="U60" s="308"/>
    </row>
    <row r="61" ht="62.25" customHeight="1">
      <c r="A61" s="36"/>
      <c r="B61" s="259" t="str">
        <f>Résultats!B62</f>
        <v>8.8</v>
      </c>
      <c r="C61" s="260" t="str">
        <f>Résultats!C62</f>
        <v>AA</v>
      </c>
      <c r="D61" s="260" t="str">
        <f>Résultats!E62</f>
        <v/>
      </c>
      <c r="E61" s="341" t="str">
        <f>Résultats!F62</f>
        <v xml:space="preserve">Dans chaque page web, le code de langue de chaque changement de langue est-il valide et pertinent ?</v>
      </c>
      <c r="F61" s="345" t="s">
        <v>14</v>
      </c>
      <c r="G61" s="345"/>
      <c r="H61" s="97"/>
      <c r="I61" s="97"/>
      <c r="J61" s="97"/>
      <c r="K61" s="97"/>
      <c r="L61" s="97"/>
      <c r="M61" s="308"/>
      <c r="N61" s="308"/>
      <c r="O61" s="308"/>
      <c r="P61" s="308"/>
      <c r="Q61" s="308"/>
      <c r="R61" s="308"/>
      <c r="S61" s="308"/>
      <c r="T61" s="308"/>
      <c r="U61" s="308"/>
    </row>
    <row r="62" ht="62.25" customHeight="1">
      <c r="A62" s="36"/>
      <c r="B62" s="259" t="str">
        <f>Résultats!B63</f>
        <v>8.9</v>
      </c>
      <c r="C62" s="260" t="str">
        <f>Résultats!C63</f>
        <v>A</v>
      </c>
      <c r="D62" s="260" t="str">
        <f>Résultats!E63</f>
        <v/>
      </c>
      <c r="E62" s="341" t="str">
        <f>Résultats!F63</f>
        <v xml:space="preserve">Dans chaque page web, les balises ne doivent pas être utilisées uniquement à des fins de présentation. Cette règle est-elle respectée ?</v>
      </c>
      <c r="F62" s="345" t="s">
        <v>14</v>
      </c>
      <c r="G62" s="345"/>
      <c r="H62" s="97"/>
      <c r="I62" s="97"/>
      <c r="J62" s="97"/>
      <c r="K62" s="97"/>
      <c r="L62" s="97"/>
      <c r="M62" s="308"/>
      <c r="N62" s="308"/>
      <c r="O62" s="308"/>
      <c r="P62" s="308"/>
      <c r="Q62" s="308"/>
      <c r="R62" s="308"/>
      <c r="S62" s="308"/>
      <c r="T62" s="308"/>
      <c r="U62" s="308"/>
    </row>
    <row r="63" ht="62.25" customHeight="1">
      <c r="A63" s="46"/>
      <c r="B63" s="358" t="str">
        <f>Résultats!B64</f>
        <v>8.10</v>
      </c>
      <c r="C63" s="260" t="str">
        <f>Résultats!C64</f>
        <v>A</v>
      </c>
      <c r="D63" s="260" t="str">
        <f>Résultats!E64</f>
        <v/>
      </c>
      <c r="E63" s="341" t="str">
        <f>Résultats!F64</f>
        <v xml:space="preserve">Dans chaque page web, les changements du sens de lecture sont-ils signalés ?</v>
      </c>
      <c r="F63" s="345" t="s">
        <v>14</v>
      </c>
      <c r="G63" s="345"/>
      <c r="H63" s="97"/>
      <c r="I63" s="97"/>
      <c r="J63" s="97"/>
      <c r="K63" s="97"/>
      <c r="L63" s="97"/>
      <c r="M63" s="308"/>
      <c r="N63" s="308"/>
      <c r="O63" s="308"/>
      <c r="P63" s="308"/>
      <c r="Q63" s="308"/>
      <c r="R63" s="308"/>
      <c r="S63" s="308"/>
      <c r="T63" s="308"/>
      <c r="U63" s="308"/>
    </row>
    <row r="64" ht="62.25" customHeight="1">
      <c r="A64" s="355" t="s">
        <v>454</v>
      </c>
      <c r="B64" s="358" t="str">
        <f>Résultats!B65</f>
        <v>9.1</v>
      </c>
      <c r="C64" s="260" t="str">
        <f>Résultats!C65</f>
        <v>A</v>
      </c>
      <c r="D64" s="260" t="str">
        <f>Résultats!E65</f>
        <v>x</v>
      </c>
      <c r="E64" s="341" t="str">
        <f>Résultats!F65</f>
        <v xml:space="preserve">Dans chaque page web, l’information est-elle structurée par l’utilisation appropriée de titres ?</v>
      </c>
      <c r="F64" s="345" t="s">
        <v>14</v>
      </c>
      <c r="G64" s="345"/>
      <c r="H64" s="97"/>
      <c r="I64" s="97"/>
      <c r="J64" s="97"/>
      <c r="K64" s="97"/>
      <c r="L64" s="97"/>
      <c r="M64" s="308"/>
      <c r="N64" s="308"/>
      <c r="O64" s="308"/>
      <c r="P64" s="308"/>
      <c r="Q64" s="308"/>
      <c r="R64" s="308"/>
      <c r="S64" s="308"/>
      <c r="T64" s="308"/>
      <c r="U64" s="308"/>
    </row>
    <row r="65" ht="62.25" customHeight="1">
      <c r="A65" s="36"/>
      <c r="B65" s="358" t="str">
        <f>Résultats!B66</f>
        <v>9.2</v>
      </c>
      <c r="C65" s="260" t="str">
        <f>Résultats!C66</f>
        <v>A</v>
      </c>
      <c r="D65" s="260" t="str">
        <f>Résultats!E66</f>
        <v/>
      </c>
      <c r="E65" s="341" t="str">
        <f>Résultats!F66</f>
        <v xml:space="preserve">Dans chaque page web, la structure du document est-elle cohérente (hors cas particuliers) ?</v>
      </c>
      <c r="F65" s="345" t="s">
        <v>14</v>
      </c>
      <c r="G65" s="345"/>
      <c r="H65" s="97"/>
      <c r="I65" s="97"/>
      <c r="J65" s="97"/>
      <c r="K65" s="97"/>
      <c r="L65" s="97"/>
      <c r="M65" s="308"/>
      <c r="N65" s="308"/>
      <c r="O65" s="308"/>
      <c r="P65" s="308"/>
      <c r="Q65" s="308"/>
      <c r="R65" s="308"/>
      <c r="S65" s="308"/>
      <c r="T65" s="308"/>
      <c r="U65" s="308"/>
    </row>
    <row r="66" ht="62.25" customHeight="1">
      <c r="A66" s="36"/>
      <c r="B66" s="358" t="str">
        <f>Résultats!B67</f>
        <v>9.3</v>
      </c>
      <c r="C66" s="260" t="str">
        <f>Résultats!C67</f>
        <v>A</v>
      </c>
      <c r="D66" s="260" t="str">
        <f>Résultats!E67</f>
        <v/>
      </c>
      <c r="E66" s="341" t="str">
        <f>Résultats!F67</f>
        <v xml:space="preserve">Dans chaque page web, chaque liste est-elle correctement structurée ?</v>
      </c>
      <c r="F66" s="345" t="s">
        <v>14</v>
      </c>
      <c r="G66" s="345"/>
      <c r="H66" s="97"/>
      <c r="I66" s="97"/>
      <c r="J66" s="97"/>
      <c r="K66" s="97"/>
      <c r="L66" s="97"/>
      <c r="M66" s="308"/>
      <c r="N66" s="308"/>
      <c r="O66" s="308"/>
      <c r="P66" s="308"/>
      <c r="Q66" s="308"/>
      <c r="R66" s="308"/>
      <c r="S66" s="308"/>
      <c r="T66" s="308"/>
      <c r="U66" s="308"/>
    </row>
    <row r="67" ht="62.25" customHeight="1">
      <c r="A67" s="46"/>
      <c r="B67" s="358" t="str">
        <f>Résultats!B68</f>
        <v>9.4</v>
      </c>
      <c r="C67" s="260" t="str">
        <f>Résultats!C68</f>
        <v>A</v>
      </c>
      <c r="D67" s="260" t="str">
        <f>Résultats!E68</f>
        <v/>
      </c>
      <c r="E67" s="341" t="str">
        <f>Résultats!F68</f>
        <v xml:space="preserve">Dans chaque page web, chaque citation est-elle correctement indiquée ?</v>
      </c>
      <c r="F67" s="345" t="s">
        <v>14</v>
      </c>
      <c r="G67" s="345"/>
      <c r="H67" s="97"/>
      <c r="I67" s="97"/>
      <c r="J67" s="97"/>
      <c r="K67" s="97"/>
      <c r="L67" s="97"/>
      <c r="M67" s="308"/>
      <c r="N67" s="308"/>
      <c r="O67" s="308"/>
      <c r="P67" s="308"/>
      <c r="Q67" s="308"/>
      <c r="R67" s="308"/>
      <c r="S67" s="308"/>
      <c r="T67" s="308"/>
      <c r="U67" s="308"/>
    </row>
    <row r="68" ht="62.25" customHeight="1">
      <c r="A68" s="355" t="s">
        <v>455</v>
      </c>
      <c r="B68" s="358" t="str">
        <f>Résultats!B69</f>
        <v>10.1</v>
      </c>
      <c r="C68" s="260" t="str">
        <f>Résultats!C69</f>
        <v>A</v>
      </c>
      <c r="D68" s="260" t="str">
        <f>Résultats!E69</f>
        <v/>
      </c>
      <c r="E68" s="341" t="str">
        <f>Résultats!F69</f>
        <v xml:space="preserve">Dans le site web, des feuilles de styles sont-elles utilisées pour contrôler la présentation de l’information ?</v>
      </c>
      <c r="F68" s="345" t="s">
        <v>14</v>
      </c>
      <c r="G68" s="345"/>
      <c r="H68" s="97"/>
      <c r="I68" s="97"/>
      <c r="J68" s="97"/>
      <c r="K68" s="97"/>
      <c r="L68" s="97"/>
      <c r="M68" s="308"/>
      <c r="N68" s="308"/>
      <c r="O68" s="308"/>
      <c r="P68" s="308"/>
      <c r="Q68" s="308"/>
      <c r="R68" s="308"/>
      <c r="S68" s="308"/>
      <c r="T68" s="308"/>
      <c r="U68" s="308"/>
    </row>
    <row r="69" ht="62.25" customHeight="1">
      <c r="A69" s="36"/>
      <c r="B69" s="358" t="str">
        <f>Résultats!B70</f>
        <v>10.2</v>
      </c>
      <c r="C69" s="260" t="str">
        <f>Résultats!C70</f>
        <v>A</v>
      </c>
      <c r="D69" s="260" t="str">
        <f>Résultats!E70</f>
        <v/>
      </c>
      <c r="E69" s="341" t="str">
        <f>Résultats!F70</f>
        <v xml:space="preserve">Dans chaque page web, le contenu visible porteur d’information reste-t-il présent lorsque les feuilles de styles sont désactivées ?</v>
      </c>
      <c r="F69" s="345" t="s">
        <v>14</v>
      </c>
      <c r="G69" s="345"/>
      <c r="H69" s="97"/>
      <c r="I69" s="97"/>
      <c r="J69" s="97"/>
      <c r="K69" s="97"/>
      <c r="L69" s="97"/>
      <c r="M69" s="308"/>
      <c r="N69" s="308"/>
      <c r="O69" s="308"/>
      <c r="P69" s="308"/>
      <c r="Q69" s="308"/>
      <c r="R69" s="308"/>
      <c r="S69" s="308"/>
      <c r="T69" s="308"/>
      <c r="U69" s="308"/>
    </row>
    <row r="70" ht="62.25" customHeight="1">
      <c r="A70" s="36"/>
      <c r="B70" s="358" t="str">
        <f>Résultats!B71</f>
        <v>10.3</v>
      </c>
      <c r="C70" s="260" t="str">
        <f>Résultats!C71</f>
        <v>A</v>
      </c>
      <c r="D70" s="260" t="str">
        <f>Résultats!E71</f>
        <v>x</v>
      </c>
      <c r="E70" s="341" t="str">
        <f>Résultats!F71</f>
        <v xml:space="preserve">Dans chaque page web, l’information reste-t-elle compréhensible lorsque les feuilles de styles sont désactivées ?</v>
      </c>
      <c r="F70" s="345" t="s">
        <v>14</v>
      </c>
      <c r="G70" s="345"/>
      <c r="H70" s="97"/>
      <c r="I70" s="97"/>
      <c r="J70" s="97"/>
      <c r="K70" s="97"/>
      <c r="L70" s="97"/>
      <c r="M70" s="308"/>
      <c r="N70" s="308"/>
      <c r="O70" s="308"/>
      <c r="P70" s="308"/>
      <c r="Q70" s="308"/>
      <c r="R70" s="308"/>
      <c r="S70" s="308"/>
      <c r="T70" s="308"/>
      <c r="U70" s="308"/>
    </row>
    <row r="71" ht="62.25" customHeight="1">
      <c r="A71" s="36"/>
      <c r="B71" s="358" t="str">
        <f>Résultats!B72</f>
        <v>10.4</v>
      </c>
      <c r="C71" s="260" t="str">
        <f>Résultats!C72</f>
        <v>AA</v>
      </c>
      <c r="D71" s="260" t="str">
        <f>Résultats!E72</f>
        <v/>
      </c>
      <c r="E71" s="341" t="str">
        <f>Résultats!F72</f>
        <v xml:space="preserve">Dans chaque page web, le texte reste-t-il lisible lorsque la taille des caractères est augmentée jusqu’à 200%, au moins (hors cas particuliers) ?</v>
      </c>
      <c r="F71" s="345" t="s">
        <v>14</v>
      </c>
      <c r="G71" s="345"/>
      <c r="H71" s="97"/>
      <c r="I71" s="97"/>
      <c r="J71" s="97"/>
      <c r="K71" s="97"/>
      <c r="L71" s="97"/>
      <c r="M71" s="308"/>
      <c r="N71" s="308"/>
      <c r="O71" s="308"/>
      <c r="P71" s="308"/>
      <c r="Q71" s="308"/>
      <c r="R71" s="308"/>
      <c r="S71" s="308"/>
      <c r="T71" s="308"/>
      <c r="U71" s="308"/>
    </row>
    <row r="72" ht="62.25" customHeight="1">
      <c r="A72" s="36"/>
      <c r="B72" s="358" t="str">
        <f>Résultats!B73</f>
        <v>10.5</v>
      </c>
      <c r="C72" s="260" t="str">
        <f>Résultats!C73</f>
        <v>AA</v>
      </c>
      <c r="D72" s="260" t="str">
        <f>Résultats!E73</f>
        <v/>
      </c>
      <c r="E72" s="341" t="str">
        <f>Résultats!F73</f>
        <v xml:space="preserve">Dans chaque page web, les déclarations CSS de couleurs de fond d’élément et de police sont-elles correctement utilisées ?</v>
      </c>
      <c r="F72" s="345" t="s">
        <v>14</v>
      </c>
      <c r="G72" s="345"/>
      <c r="H72" s="97"/>
      <c r="I72" s="97"/>
      <c r="J72" s="97"/>
      <c r="K72" s="97"/>
      <c r="L72" s="97"/>
      <c r="M72" s="308"/>
      <c r="N72" s="308"/>
      <c r="O72" s="308"/>
      <c r="P72" s="308"/>
      <c r="Q72" s="308"/>
      <c r="R72" s="308"/>
      <c r="S72" s="308"/>
      <c r="T72" s="308"/>
      <c r="U72" s="308"/>
    </row>
    <row r="73" ht="62.25" customHeight="1">
      <c r="A73" s="36"/>
      <c r="B73" s="358" t="str">
        <f>Résultats!B74</f>
        <v>10.6</v>
      </c>
      <c r="C73" s="260" t="str">
        <f>Résultats!C74</f>
        <v>A</v>
      </c>
      <c r="D73" s="260" t="str">
        <f>Résultats!E74</f>
        <v>x</v>
      </c>
      <c r="E73" s="341" t="str">
        <f>Résultats!F74</f>
        <v xml:space="preserve">Dans chaque page web, chaque lien dont la nature n’est pas évidente est-il visible par rapport au texte environnant ?</v>
      </c>
      <c r="F73" s="345" t="s">
        <v>14</v>
      </c>
      <c r="G73" s="345"/>
      <c r="H73" s="97"/>
      <c r="I73" s="97"/>
      <c r="J73" s="97"/>
      <c r="K73" s="97"/>
      <c r="L73" s="97"/>
      <c r="M73" s="308"/>
      <c r="N73" s="308"/>
      <c r="O73" s="308"/>
      <c r="P73" s="308"/>
      <c r="Q73" s="308"/>
      <c r="R73" s="308"/>
      <c r="S73" s="308"/>
      <c r="T73" s="308"/>
      <c r="U73" s="308"/>
    </row>
    <row r="74" ht="62.25" customHeight="1">
      <c r="A74" s="36"/>
      <c r="B74" s="358" t="str">
        <f>Résultats!B75</f>
        <v>10.7</v>
      </c>
      <c r="C74" s="260" t="str">
        <f>Résultats!C75</f>
        <v>A</v>
      </c>
      <c r="D74" s="260" t="str">
        <f>Résultats!E75</f>
        <v>x</v>
      </c>
      <c r="E74" s="341" t="str">
        <f>Résultats!F75</f>
        <v xml:space="preserve">Dans chaque page web, pour chaque élément recevant le focus, la prise de focus est-elle visible ?</v>
      </c>
      <c r="F74" s="345" t="s">
        <v>14</v>
      </c>
      <c r="G74" s="345"/>
      <c r="H74" s="97"/>
      <c r="I74" s="97"/>
      <c r="J74" s="97"/>
      <c r="K74" s="97"/>
      <c r="L74" s="97"/>
      <c r="M74" s="308"/>
      <c r="N74" s="308"/>
      <c r="O74" s="308"/>
      <c r="P74" s="308"/>
      <c r="Q74" s="308"/>
      <c r="R74" s="308"/>
      <c r="S74" s="308"/>
      <c r="T74" s="308"/>
      <c r="U74" s="308"/>
    </row>
    <row r="75" ht="62.25" customHeight="1">
      <c r="A75" s="36"/>
      <c r="B75" s="358" t="str">
        <f>Résultats!B76</f>
        <v>10.8</v>
      </c>
      <c r="C75" s="260" t="str">
        <f>Résultats!C76</f>
        <v>A</v>
      </c>
      <c r="D75" s="260" t="str">
        <f>Résultats!E76</f>
        <v/>
      </c>
      <c r="E75" s="341" t="str">
        <f>Résultats!F76</f>
        <v xml:space="preserve">Pour chaque page web, les contenus cachés ont-ils vocation à être ignorés par les technologies d’assistance ?</v>
      </c>
      <c r="F75" s="345" t="s">
        <v>14</v>
      </c>
      <c r="G75" s="345"/>
      <c r="H75" s="97"/>
      <c r="I75" s="97"/>
      <c r="J75" s="97"/>
      <c r="K75" s="97"/>
      <c r="L75" s="97"/>
      <c r="M75" s="308"/>
      <c r="N75" s="308"/>
      <c r="O75" s="308"/>
      <c r="P75" s="308"/>
      <c r="Q75" s="308"/>
      <c r="R75" s="308"/>
      <c r="S75" s="308"/>
      <c r="T75" s="308"/>
      <c r="U75" s="308"/>
    </row>
    <row r="76" ht="62.25" customHeight="1">
      <c r="A76" s="36"/>
      <c r="B76" s="358" t="str">
        <f>Résultats!B77</f>
        <v>10.9</v>
      </c>
      <c r="C76" s="260" t="str">
        <f>Résultats!C77</f>
        <v>A</v>
      </c>
      <c r="D76" s="260" t="str">
        <f>Résultats!E77</f>
        <v/>
      </c>
      <c r="E76" s="341" t="str">
        <f>Résultats!F77</f>
        <v xml:space="preserve">Dans chaque page web, l’information ne doit pas être donnée uniquement par la forme, taille ou position. Cette règle est-elle respectée ?</v>
      </c>
      <c r="F76" s="345" t="s">
        <v>14</v>
      </c>
      <c r="G76" s="345"/>
      <c r="H76" s="97"/>
      <c r="I76" s="97"/>
      <c r="J76" s="97"/>
      <c r="K76" s="97"/>
      <c r="L76" s="97"/>
      <c r="M76" s="308"/>
      <c r="N76" s="308"/>
      <c r="O76" s="308"/>
      <c r="P76" s="308"/>
      <c r="Q76" s="308"/>
      <c r="R76" s="308"/>
      <c r="S76" s="308"/>
      <c r="T76" s="308"/>
      <c r="U76" s="308"/>
    </row>
    <row r="77" ht="62.25" customHeight="1">
      <c r="A77" s="36"/>
      <c r="B77" s="358" t="str">
        <f>Résultats!B78</f>
        <v>10.10</v>
      </c>
      <c r="C77" s="260" t="str">
        <f>Résultats!C78</f>
        <v>A</v>
      </c>
      <c r="D77" s="260" t="str">
        <f>Résultats!E78</f>
        <v/>
      </c>
      <c r="E77" s="341" t="str">
        <f>Résultats!F78</f>
        <v xml:space="preserve">Dans chaque page web, l’information ne doit pas être donnée par la forme, taille ou position uniquement. Cette règle est-elle implémentée de façon pertinente ?</v>
      </c>
      <c r="F77" s="345" t="s">
        <v>14</v>
      </c>
      <c r="G77" s="345"/>
      <c r="H77" s="97"/>
      <c r="I77" s="97"/>
      <c r="J77" s="97"/>
      <c r="K77" s="97"/>
      <c r="L77" s="97"/>
      <c r="M77" s="308"/>
      <c r="N77" s="308"/>
      <c r="O77" s="308"/>
      <c r="P77" s="308"/>
      <c r="Q77" s="308"/>
      <c r="R77" s="308"/>
      <c r="S77" s="308"/>
      <c r="T77" s="308"/>
      <c r="U77" s="308"/>
    </row>
    <row r="78" ht="62.25" customHeight="1">
      <c r="A78" s="36"/>
      <c r="B78" s="358" t="str">
        <f>Résultats!B79</f>
        <v>10.11</v>
      </c>
      <c r="C78" s="260" t="str">
        <f>Résultats!C79</f>
        <v>AA</v>
      </c>
      <c r="D78" s="260" t="str">
        <f>Résultats!E79</f>
        <v/>
      </c>
      <c r="E78" s="341" t="str">
        <f>Résultats!F79</f>
        <v xml:space="preserve">Pour chaque page web, les contenus peuvent-ils être présentés sans perte d’information ou de fonctionnalité et sans avoir recours soit à un défilement vertical pour une fenêtre ayant une hauteur de 256 px, soit à un défilement horizontal pour une fenêtre ayant une largeur de 320 px (hors cas particuliers) ?</v>
      </c>
      <c r="F78" s="345" t="s">
        <v>14</v>
      </c>
      <c r="G78" s="345"/>
      <c r="H78" s="97"/>
      <c r="I78" s="97"/>
      <c r="J78" s="97"/>
      <c r="K78" s="97"/>
      <c r="L78" s="97"/>
      <c r="M78" s="308"/>
      <c r="N78" s="308"/>
      <c r="O78" s="308"/>
      <c r="P78" s="308"/>
      <c r="Q78" s="308"/>
      <c r="R78" s="308"/>
      <c r="S78" s="308"/>
      <c r="T78" s="308"/>
      <c r="U78" s="308"/>
    </row>
    <row r="79" ht="62.25" customHeight="1">
      <c r="A79" s="36"/>
      <c r="B79" s="358" t="str">
        <f>Résultats!B80</f>
        <v>10.12</v>
      </c>
      <c r="C79" s="260" t="str">
        <f>Résultats!C80</f>
        <v>AA</v>
      </c>
      <c r="D79" s="260" t="str">
        <f>Résultats!E80</f>
        <v/>
      </c>
      <c r="E79" s="341" t="str">
        <f>Résultats!F80</f>
        <v xml:space="preserve">Dans chaque page web, les propriétés d’espacement du texte peuvent-elles être redéfinies par l’utilisateur sans perte de contenu ou de fonctionnalité (hors cas particuliers) ?</v>
      </c>
      <c r="F79" s="345" t="s">
        <v>14</v>
      </c>
      <c r="G79" s="345"/>
      <c r="H79" s="97"/>
      <c r="I79" s="97"/>
      <c r="J79" s="97"/>
      <c r="K79" s="97"/>
      <c r="L79" s="97"/>
      <c r="M79" s="308"/>
      <c r="N79" s="308"/>
      <c r="O79" s="308"/>
      <c r="P79" s="308"/>
      <c r="Q79" s="308"/>
      <c r="R79" s="308"/>
      <c r="S79" s="308"/>
      <c r="T79" s="308"/>
      <c r="U79" s="308"/>
    </row>
    <row r="80" ht="62.25" customHeight="1">
      <c r="A80" s="36"/>
      <c r="B80" s="358" t="str">
        <f>Résultats!B81</f>
        <v>10.13</v>
      </c>
      <c r="C80" s="260" t="str">
        <f>Résultats!C81</f>
        <v>AA</v>
      </c>
      <c r="D80" s="260" t="str">
        <f>Résultats!E81</f>
        <v/>
      </c>
      <c r="E80" s="341" t="str">
        <f>Résultats!F81</f>
        <v xml:space="preserve">Dans chaque page web, les contenus additionnels apparaissant à la prise de focus ou au survol d’un composant d’interface sont-ils contrôlables par l’utilisateur (hors cas particuliers) ?</v>
      </c>
      <c r="F80" s="345" t="s">
        <v>14</v>
      </c>
      <c r="G80" s="345"/>
      <c r="H80" s="97"/>
      <c r="I80" s="97"/>
      <c r="J80" s="97"/>
      <c r="K80" s="97"/>
      <c r="L80" s="97"/>
      <c r="M80" s="308"/>
      <c r="N80" s="308"/>
      <c r="O80" s="308"/>
      <c r="P80" s="308"/>
      <c r="Q80" s="308"/>
      <c r="R80" s="308"/>
      <c r="S80" s="308"/>
      <c r="T80" s="308"/>
      <c r="U80" s="308"/>
    </row>
    <row r="81" ht="62.25" customHeight="1">
      <c r="A81" s="46"/>
      <c r="B81" s="358" t="str">
        <f>Résultats!B82</f>
        <v>10.14</v>
      </c>
      <c r="C81" s="260" t="str">
        <f>Résultats!C82</f>
        <v>A</v>
      </c>
      <c r="D81" s="260" t="str">
        <f>Résultats!E82</f>
        <v/>
      </c>
      <c r="E81" s="341" t="str">
        <f>Résultats!F82</f>
        <v xml:space="preserve">Dans chaque page web, les contenus additionnels apparaissant via les styles CSS uniquement peuvent-ils être rendus visibles au clavier et par tout dispositif de pointage ?</v>
      </c>
      <c r="F81" s="345" t="s">
        <v>14</v>
      </c>
      <c r="G81" s="345"/>
      <c r="H81" s="97"/>
      <c r="I81" s="97"/>
      <c r="J81" s="97"/>
      <c r="K81" s="97"/>
      <c r="L81" s="97"/>
      <c r="M81" s="308"/>
      <c r="N81" s="308"/>
      <c r="O81" s="308"/>
      <c r="P81" s="308"/>
      <c r="Q81" s="308"/>
      <c r="R81" s="308"/>
      <c r="S81" s="308"/>
      <c r="T81" s="308"/>
      <c r="U81" s="308"/>
    </row>
    <row r="82" ht="62.25" customHeight="1">
      <c r="A82" s="355" t="s">
        <v>456</v>
      </c>
      <c r="B82" s="358" t="str">
        <f>Résultats!B83</f>
        <v>11.1</v>
      </c>
      <c r="C82" s="260" t="str">
        <f>Résultats!C83</f>
        <v>A</v>
      </c>
      <c r="D82" s="260" t="str">
        <f>Résultats!E83</f>
        <v>x</v>
      </c>
      <c r="E82" s="341" t="str">
        <f>Résultats!F83</f>
        <v xml:space="preserve">Chaque champ de formulaire a-t-il une étiquette ?</v>
      </c>
      <c r="F82" s="345" t="s">
        <v>14</v>
      </c>
      <c r="G82" s="345"/>
      <c r="H82" s="97"/>
      <c r="I82" s="97"/>
      <c r="J82" s="97"/>
      <c r="K82" s="97"/>
      <c r="L82" s="97"/>
      <c r="M82" s="308"/>
      <c r="N82" s="308"/>
      <c r="O82" s="308"/>
      <c r="P82" s="308"/>
      <c r="Q82" s="308"/>
      <c r="R82" s="308"/>
      <c r="S82" s="308"/>
      <c r="T82" s="308"/>
      <c r="U82" s="308"/>
    </row>
    <row r="83" ht="62.25" customHeight="1">
      <c r="A83" s="36"/>
      <c r="B83" s="358" t="str">
        <f>Résultats!B84</f>
        <v>11.2</v>
      </c>
      <c r="C83" s="260" t="str">
        <f>Résultats!C84</f>
        <v>A</v>
      </c>
      <c r="D83" s="260" t="str">
        <f>Résultats!E84</f>
        <v>x</v>
      </c>
      <c r="E83" s="341" t="str">
        <f>Résultats!F84</f>
        <v xml:space="preserve">Chaque étiquette associée à un champ de formulaire est-elle pertinente (hors cas particuliers) ?</v>
      </c>
      <c r="F83" s="345" t="s">
        <v>14</v>
      </c>
      <c r="G83" s="345"/>
      <c r="H83" s="97"/>
      <c r="I83" s="97"/>
      <c r="J83" s="97"/>
      <c r="K83" s="97"/>
      <c r="L83" s="97"/>
      <c r="M83" s="308"/>
      <c r="N83" s="308"/>
      <c r="O83" s="308"/>
      <c r="P83" s="308"/>
      <c r="Q83" s="308"/>
      <c r="R83" s="308"/>
      <c r="S83" s="308"/>
      <c r="T83" s="308"/>
      <c r="U83" s="308"/>
    </row>
    <row r="84" ht="62.25" customHeight="1">
      <c r="A84" s="36"/>
      <c r="B84" s="259" t="str">
        <f>Résultats!B85</f>
        <v>11.3</v>
      </c>
      <c r="C84" s="260" t="str">
        <f>Résultats!C85</f>
        <v>AA</v>
      </c>
      <c r="D84" s="260" t="str">
        <f>Résultats!E85</f>
        <v/>
      </c>
      <c r="E84" s="341" t="str">
        <f>Résultats!F85</f>
        <v xml:space="preserve">Dans chaque formulaire, chaque étiquette associée à un champ de formulaire ayant la même fonction et répétée plusieurs fois dans une même page ou dans un ensemble de pages est-elle cohérente ?</v>
      </c>
      <c r="F84" s="345" t="s">
        <v>14</v>
      </c>
      <c r="G84" s="345"/>
      <c r="H84" s="97"/>
      <c r="I84" s="97"/>
      <c r="J84" s="97"/>
      <c r="K84" s="97"/>
      <c r="L84" s="97"/>
      <c r="M84" s="308"/>
      <c r="N84" s="308"/>
      <c r="O84" s="308"/>
      <c r="P84" s="308"/>
      <c r="Q84" s="308"/>
      <c r="R84" s="308"/>
      <c r="S84" s="308"/>
      <c r="T84" s="308"/>
      <c r="U84" s="308"/>
    </row>
    <row r="85" ht="62.25" customHeight="1">
      <c r="A85" s="36"/>
      <c r="B85" s="259" t="str">
        <f>Résultats!B86</f>
        <v>11.4</v>
      </c>
      <c r="C85" s="260" t="str">
        <f>Résultats!C86</f>
        <v>AA</v>
      </c>
      <c r="D85" s="260" t="str">
        <f>Résultats!E86</f>
        <v/>
      </c>
      <c r="E85" s="341" t="str">
        <f>Résultats!F86</f>
        <v xml:space="preserve">Dans chaque formulaire, chaque étiquette de champ et son champ associé sont-ils accolés (hors cas particuliers) ?</v>
      </c>
      <c r="F85" s="345" t="s">
        <v>14</v>
      </c>
      <c r="G85" s="345"/>
      <c r="H85" s="97"/>
      <c r="I85" s="97"/>
      <c r="J85" s="97"/>
      <c r="K85" s="97"/>
      <c r="L85" s="97"/>
      <c r="M85" s="308"/>
      <c r="N85" s="308"/>
      <c r="O85" s="308"/>
      <c r="P85" s="308"/>
      <c r="Q85" s="308"/>
      <c r="R85" s="308"/>
      <c r="S85" s="308"/>
      <c r="T85" s="308"/>
      <c r="U85" s="308"/>
    </row>
    <row r="86" ht="62.25" customHeight="1">
      <c r="A86" s="36"/>
      <c r="B86" s="259" t="str">
        <f>Résultats!B87</f>
        <v>11.5</v>
      </c>
      <c r="C86" s="260" t="str">
        <f>Résultats!C87</f>
        <v>A</v>
      </c>
      <c r="D86" s="260" t="str">
        <f>Résultats!E87</f>
        <v>x</v>
      </c>
      <c r="E86" s="341" t="str">
        <f>Résultats!F87</f>
        <v xml:space="preserve">Dans chaque formulaire, les champs de même nature sont-ils regroupés, si nécessaire ?</v>
      </c>
      <c r="F86" s="345" t="s">
        <v>14</v>
      </c>
      <c r="G86" s="345"/>
      <c r="H86" s="97"/>
      <c r="I86" s="97"/>
      <c r="J86" s="97"/>
      <c r="K86" s="97"/>
      <c r="L86" s="97"/>
      <c r="M86" s="308"/>
      <c r="N86" s="308"/>
      <c r="O86" s="308"/>
      <c r="P86" s="308"/>
      <c r="Q86" s="308"/>
      <c r="R86" s="308"/>
      <c r="S86" s="308"/>
      <c r="T86" s="308"/>
      <c r="U86" s="308"/>
    </row>
    <row r="87" ht="62.25" customHeight="1">
      <c r="A87" s="36"/>
      <c r="B87" s="259" t="str">
        <f>Résultats!B88</f>
        <v>11.6</v>
      </c>
      <c r="C87" s="260" t="str">
        <f>Résultats!C88</f>
        <v>A</v>
      </c>
      <c r="D87" s="260" t="str">
        <f>Résultats!E88</f>
        <v>x</v>
      </c>
      <c r="E87" s="341" t="str">
        <f>Résultats!F88</f>
        <v xml:space="preserve">Dans chaque formulaire, chaque regroupement de champs de même nature a-t-il une légende ?</v>
      </c>
      <c r="F87" s="345" t="s">
        <v>14</v>
      </c>
      <c r="G87" s="345"/>
      <c r="H87" s="97"/>
      <c r="I87" s="97"/>
      <c r="J87" s="97"/>
      <c r="K87" s="97"/>
      <c r="L87" s="97"/>
      <c r="M87" s="308"/>
      <c r="N87" s="308"/>
      <c r="O87" s="308"/>
      <c r="P87" s="308"/>
      <c r="Q87" s="308"/>
      <c r="R87" s="308"/>
      <c r="S87" s="308"/>
      <c r="T87" s="308"/>
      <c r="U87" s="308"/>
    </row>
    <row r="88" ht="62.25" customHeight="1">
      <c r="A88" s="36"/>
      <c r="B88" s="259" t="str">
        <f>Résultats!B89</f>
        <v>11.7</v>
      </c>
      <c r="C88" s="260" t="str">
        <f>Résultats!C89</f>
        <v>A</v>
      </c>
      <c r="D88" s="260" t="str">
        <f>Résultats!E89</f>
        <v/>
      </c>
      <c r="E88" s="341" t="str">
        <f>Résultats!F89</f>
        <v xml:space="preserve">Dans chaque formulaire, chaque légende associée à un regroupement de champs de même nature est-elle pertinente ?</v>
      </c>
      <c r="F88" s="345" t="s">
        <v>14</v>
      </c>
      <c r="G88" s="345"/>
      <c r="H88" s="97"/>
      <c r="I88" s="97"/>
      <c r="J88" s="97"/>
      <c r="K88" s="97"/>
      <c r="L88" s="97"/>
      <c r="M88" s="308"/>
      <c r="N88" s="308"/>
      <c r="O88" s="308"/>
      <c r="P88" s="308"/>
      <c r="Q88" s="308"/>
      <c r="R88" s="308"/>
      <c r="S88" s="308"/>
      <c r="T88" s="308"/>
      <c r="U88" s="308"/>
    </row>
    <row r="89" ht="62.25" customHeight="1">
      <c r="A89" s="36"/>
      <c r="B89" s="259" t="str">
        <f>Résultats!B90</f>
        <v>11.8</v>
      </c>
      <c r="C89" s="260" t="str">
        <f>Résultats!C90</f>
        <v>A</v>
      </c>
      <c r="D89" s="260" t="str">
        <f>Résultats!E90</f>
        <v/>
      </c>
      <c r="E89" s="341" t="str">
        <f>Résultats!F90</f>
        <v xml:space="preserve">Dans chaque formulaire, les items de même nature d’une liste de choix sont-ils regroupés de manière pertinente ?</v>
      </c>
      <c r="F89" s="345" t="s">
        <v>14</v>
      </c>
      <c r="G89" s="345"/>
      <c r="H89" s="97"/>
      <c r="I89" s="97"/>
      <c r="J89" s="97"/>
      <c r="K89" s="97"/>
      <c r="L89" s="97"/>
      <c r="M89" s="308"/>
      <c r="N89" s="308"/>
      <c r="O89" s="308"/>
      <c r="P89" s="308"/>
      <c r="Q89" s="308"/>
      <c r="R89" s="308"/>
      <c r="S89" s="308"/>
      <c r="T89" s="308"/>
      <c r="U89" s="308"/>
    </row>
    <row r="90" ht="62.25" customHeight="1">
      <c r="A90" s="36"/>
      <c r="B90" s="259" t="str">
        <f>Résultats!B91</f>
        <v>11.9</v>
      </c>
      <c r="C90" s="260" t="str">
        <f>Résultats!C91</f>
        <v>A</v>
      </c>
      <c r="D90" s="260" t="str">
        <f>Résultats!E91</f>
        <v>x</v>
      </c>
      <c r="E90" s="341" t="str">
        <f>Résultats!F91</f>
        <v xml:space="preserve">Dans chaque formulaire, l’intitulé de chaque bouton est-il pertinent (hors cas particuliers) ?</v>
      </c>
      <c r="F90" s="345" t="s">
        <v>14</v>
      </c>
      <c r="G90" s="345"/>
      <c r="H90" s="97"/>
      <c r="I90" s="97"/>
      <c r="J90" s="97"/>
      <c r="K90" s="97"/>
      <c r="L90" s="97"/>
      <c r="M90" s="308"/>
      <c r="N90" s="308"/>
      <c r="O90" s="308"/>
      <c r="P90" s="308"/>
      <c r="Q90" s="308"/>
      <c r="R90" s="308"/>
      <c r="S90" s="308"/>
      <c r="T90" s="308"/>
      <c r="U90" s="308"/>
    </row>
    <row r="91" ht="62.25" customHeight="1">
      <c r="A91" s="36"/>
      <c r="B91" s="259" t="str">
        <f>Résultats!B92</f>
        <v>11.10</v>
      </c>
      <c r="C91" s="260" t="str">
        <f>Résultats!C92</f>
        <v>A</v>
      </c>
      <c r="D91" s="260" t="str">
        <f>Résultats!E92</f>
        <v>x</v>
      </c>
      <c r="E91" s="341" t="str">
        <f>Résultats!F92</f>
        <v xml:space="preserve">Dans chaque formulaire, le contrôle de saisie est-il utilisé de manière pertinente (hors cas particuliers) ?</v>
      </c>
      <c r="F91" s="345" t="s">
        <v>14</v>
      </c>
      <c r="G91" s="345"/>
      <c r="H91" s="97"/>
      <c r="I91" s="97"/>
      <c r="J91" s="97"/>
      <c r="K91" s="97"/>
      <c r="L91" s="97"/>
      <c r="M91" s="308"/>
      <c r="N91" s="308"/>
      <c r="O91" s="308"/>
      <c r="P91" s="308"/>
      <c r="Q91" s="308"/>
      <c r="R91" s="308"/>
      <c r="S91" s="308"/>
      <c r="T91" s="308"/>
      <c r="U91" s="308"/>
    </row>
    <row r="92" ht="62.25" customHeight="1">
      <c r="A92" s="36"/>
      <c r="B92" s="259" t="str">
        <f>Résultats!B93</f>
        <v>11.11</v>
      </c>
      <c r="C92" s="260" t="str">
        <f>Résultats!C93</f>
        <v>AA</v>
      </c>
      <c r="D92" s="260" t="str">
        <f>Résultats!E93</f>
        <v/>
      </c>
      <c r="E92" s="341" t="str">
        <f>Résultats!F93</f>
        <v xml:space="preserve">Dans chaque formulaire, le contrôle de saisie est-il accompagné, si nécessaire, de suggestions facilitant la correction des erreurs de saisie ?</v>
      </c>
      <c r="F92" s="345" t="s">
        <v>14</v>
      </c>
      <c r="G92" s="345"/>
      <c r="H92" s="97"/>
      <c r="I92" s="97"/>
      <c r="J92" s="97"/>
      <c r="K92" s="97"/>
      <c r="L92" s="97"/>
      <c r="M92" s="308"/>
      <c r="N92" s="308"/>
      <c r="O92" s="308"/>
      <c r="P92" s="308"/>
      <c r="Q92" s="308"/>
      <c r="R92" s="308"/>
      <c r="S92" s="308"/>
      <c r="T92" s="308"/>
      <c r="U92" s="308"/>
    </row>
    <row r="93" ht="62.25" customHeight="1">
      <c r="A93" s="36"/>
      <c r="B93" s="259" t="str">
        <f>Résultats!B94</f>
        <v>11.12</v>
      </c>
      <c r="C93" s="260" t="str">
        <f>Résultats!C94</f>
        <v>AA</v>
      </c>
      <c r="D93" s="260" t="str">
        <f>Résultats!E94</f>
        <v/>
      </c>
      <c r="E93" s="341" t="str">
        <f>Résultats!F94</f>
        <v xml:space="preserve">Pour chaque formulaire qui modifie ou supprime des données, ou qui transmet des réponses à un test ou à un examen, ou dont la validation a des conséquences financières ou juridiques, les données saisies peuvent-elles être modifiées, mises à jour ou récupérées par l’utilisateur ?</v>
      </c>
      <c r="F93" s="345" t="s">
        <v>14</v>
      </c>
      <c r="G93" s="345"/>
      <c r="H93" s="97"/>
      <c r="I93" s="97"/>
      <c r="J93" s="97"/>
      <c r="K93" s="97"/>
      <c r="L93" s="97"/>
      <c r="M93" s="308"/>
      <c r="N93" s="308"/>
      <c r="O93" s="308"/>
      <c r="P93" s="308"/>
      <c r="Q93" s="308"/>
      <c r="R93" s="308"/>
      <c r="S93" s="308"/>
      <c r="T93" s="308"/>
      <c r="U93" s="308"/>
    </row>
    <row r="94" ht="62.25" customHeight="1">
      <c r="A94" s="46"/>
      <c r="B94" s="259" t="str">
        <f>Résultats!B95</f>
        <v>11.13</v>
      </c>
      <c r="C94" s="260" t="str">
        <f>Résultats!C95</f>
        <v>AA</v>
      </c>
      <c r="D94" s="260" t="str">
        <f>Résultats!E95</f>
        <v/>
      </c>
      <c r="E94" s="341" t="str">
        <f>Résultats!F95</f>
        <v xml:space="preserve">La finalité d’un champ de saisie peut-elle être déduite pour faciliter le remplissage automatique des champs avec les données de l’utilisateur ?</v>
      </c>
      <c r="F94" s="345" t="s">
        <v>14</v>
      </c>
      <c r="G94" s="345"/>
      <c r="H94" s="97"/>
      <c r="I94" s="97"/>
      <c r="J94" s="97"/>
      <c r="K94" s="97"/>
      <c r="L94" s="97"/>
      <c r="M94" s="308"/>
      <c r="N94" s="308"/>
      <c r="O94" s="308"/>
      <c r="P94" s="308"/>
      <c r="Q94" s="308"/>
      <c r="R94" s="308"/>
      <c r="S94" s="308"/>
      <c r="T94" s="308"/>
      <c r="U94" s="308"/>
    </row>
    <row r="95" ht="62.25" customHeight="1">
      <c r="A95" s="355" t="s">
        <v>457</v>
      </c>
      <c r="B95" s="259" t="str">
        <f>Résultats!B96</f>
        <v>12.1</v>
      </c>
      <c r="C95" s="260" t="str">
        <f>Résultats!C96</f>
        <v>AA</v>
      </c>
      <c r="D95" s="260" t="str">
        <f>Résultats!E96</f>
        <v/>
      </c>
      <c r="E95" s="341" t="str">
        <f>Résultats!F96</f>
        <v xml:space="preserve">Chaque ensemble de pages dispose-t-il de deux systèmes de navigation différents, au moins (hors cas particuliers) ?</v>
      </c>
      <c r="F95" s="345" t="s">
        <v>14</v>
      </c>
      <c r="G95" s="345"/>
      <c r="H95" s="97"/>
      <c r="I95" s="97"/>
      <c r="J95" s="97"/>
      <c r="K95" s="97"/>
      <c r="L95" s="97"/>
      <c r="M95" s="308"/>
      <c r="N95" s="308"/>
      <c r="O95" s="308"/>
      <c r="P95" s="308"/>
      <c r="Q95" s="308"/>
      <c r="R95" s="308"/>
      <c r="S95" s="308"/>
      <c r="T95" s="308"/>
      <c r="U95" s="308"/>
    </row>
    <row r="96" ht="62.25" customHeight="1">
      <c r="A96" s="36"/>
      <c r="B96" s="259" t="str">
        <f>Résultats!B97</f>
        <v>12.2</v>
      </c>
      <c r="C96" s="260" t="str">
        <f>Résultats!C97</f>
        <v>AA</v>
      </c>
      <c r="D96" s="260" t="str">
        <f>Résultats!E97</f>
        <v/>
      </c>
      <c r="E96" s="341" t="str">
        <f>Résultats!F97</f>
        <v xml:space="preserve">Dans chaque ensemble de pages, le menu et les barres de navigation sont-ils toujours à la même place (hors cas particuliers) ?</v>
      </c>
      <c r="F96" s="345" t="s">
        <v>14</v>
      </c>
      <c r="G96" s="345"/>
      <c r="H96" s="97"/>
      <c r="I96" s="97"/>
      <c r="J96" s="97"/>
      <c r="K96" s="97"/>
      <c r="L96" s="97"/>
      <c r="M96" s="308"/>
      <c r="N96" s="308"/>
      <c r="O96" s="308"/>
      <c r="P96" s="308"/>
      <c r="Q96" s="308"/>
      <c r="R96" s="308"/>
      <c r="S96" s="308"/>
      <c r="T96" s="308"/>
      <c r="U96" s="308"/>
    </row>
    <row r="97" ht="62.25" customHeight="1">
      <c r="A97" s="36"/>
      <c r="B97" s="259" t="str">
        <f>Résultats!B98</f>
        <v>12.3</v>
      </c>
      <c r="C97" s="260" t="str">
        <f>Résultats!C98</f>
        <v>AA</v>
      </c>
      <c r="D97" s="260" t="str">
        <f>Résultats!E98</f>
        <v/>
      </c>
      <c r="E97" s="341" t="str">
        <f>Résultats!F98</f>
        <v xml:space="preserve">La page « plan du site » est-elle pertinente ?</v>
      </c>
      <c r="F97" s="345" t="s">
        <v>14</v>
      </c>
      <c r="G97" s="345"/>
      <c r="H97" s="97"/>
      <c r="I97" s="97"/>
      <c r="J97" s="97"/>
      <c r="K97" s="97"/>
      <c r="L97" s="97"/>
      <c r="M97" s="308"/>
      <c r="N97" s="308"/>
      <c r="O97" s="308"/>
      <c r="P97" s="308"/>
      <c r="Q97" s="308"/>
      <c r="R97" s="308"/>
      <c r="S97" s="308"/>
      <c r="T97" s="308"/>
      <c r="U97" s="308"/>
    </row>
    <row r="98" ht="62.25" customHeight="1">
      <c r="A98" s="36"/>
      <c r="B98" s="259" t="str">
        <f>Résultats!B99</f>
        <v>12.4</v>
      </c>
      <c r="C98" s="260" t="str">
        <f>Résultats!C99</f>
        <v>AA</v>
      </c>
      <c r="D98" s="260" t="str">
        <f>Résultats!E99</f>
        <v/>
      </c>
      <c r="E98" s="341" t="str">
        <f>Résultats!F99</f>
        <v xml:space="preserve">Dans chaque ensemble de pages, la page « plan du site » est-elle atteignable de manière identique ?</v>
      </c>
      <c r="F98" s="345" t="s">
        <v>14</v>
      </c>
      <c r="G98" s="345"/>
      <c r="H98" s="97"/>
      <c r="I98" s="97"/>
      <c r="J98" s="97"/>
      <c r="K98" s="97"/>
      <c r="L98" s="97"/>
      <c r="M98" s="308"/>
      <c r="N98" s="308"/>
      <c r="O98" s="308"/>
      <c r="P98" s="308"/>
      <c r="Q98" s="308"/>
      <c r="R98" s="308"/>
      <c r="S98" s="308"/>
      <c r="T98" s="308"/>
      <c r="U98" s="308"/>
    </row>
    <row r="99" ht="62.25" customHeight="1">
      <c r="A99" s="36"/>
      <c r="B99" s="358" t="str">
        <f>'Résultats'!B100</f>
        <v>12.5</v>
      </c>
      <c r="C99" s="260" t="str">
        <f>'Résultats'!C100</f>
        <v>AA</v>
      </c>
      <c r="D99" s="260" t="str">
        <f>'Résultats'!E100</f>
        <v/>
      </c>
      <c r="E99" s="341" t="str">
        <f>'Résultats'!F100</f>
        <v xml:space="preserve">Dans chaque ensemble de pages, le moteur de recherche est-il atteignable de manière identique ?</v>
      </c>
      <c r="F99" s="345" t="s">
        <v>14</v>
      </c>
      <c r="G99" s="345"/>
      <c r="H99" s="97"/>
      <c r="I99" s="97"/>
      <c r="J99" s="97"/>
      <c r="K99" s="97"/>
      <c r="L99" s="97"/>
      <c r="M99" s="308"/>
      <c r="N99" s="308"/>
      <c r="O99" s="308"/>
      <c r="P99" s="308"/>
      <c r="Q99" s="308"/>
      <c r="R99" s="308"/>
      <c r="S99" s="308"/>
      <c r="T99" s="308"/>
      <c r="U99" s="308"/>
    </row>
    <row r="100" ht="62.25" customHeight="1">
      <c r="A100" s="36"/>
      <c r="B100" s="358" t="str">
        <f>Résultats!B101</f>
        <v>12.6</v>
      </c>
      <c r="C100" s="260" t="str">
        <f>Résultats!C101</f>
        <v>A</v>
      </c>
      <c r="D100" s="260" t="str">
        <f>Résultats!E101</f>
        <v/>
      </c>
      <c r="E100" s="341" t="str">
        <f>Résultats!F101</f>
        <v xml:space="preserve">Les zones de regroupement de contenus présentes dans plusieurs pages web (zones d’en-tête, de navigation principale, de contenu principal, de pied de page et de moteur de recherche) peuvent-elles être atteintes ou évitées ?</v>
      </c>
      <c r="F100" s="345" t="s">
        <v>14</v>
      </c>
      <c r="G100" s="345"/>
      <c r="H100" s="97"/>
      <c r="I100" s="97"/>
      <c r="J100" s="97"/>
      <c r="K100" s="97"/>
      <c r="L100" s="97"/>
      <c r="M100" s="308"/>
      <c r="N100" s="308"/>
      <c r="O100" s="308"/>
      <c r="P100" s="308"/>
      <c r="Q100" s="308"/>
      <c r="R100" s="308"/>
      <c r="S100" s="308"/>
      <c r="T100" s="308"/>
      <c r="U100" s="308"/>
    </row>
    <row r="101" ht="62.25" customHeight="1">
      <c r="A101" s="36"/>
      <c r="B101" s="358" t="str">
        <f>Résultats!B102</f>
        <v>12.7</v>
      </c>
      <c r="C101" s="260" t="str">
        <f>Résultats!C102</f>
        <v>A</v>
      </c>
      <c r="D101" s="260" t="str">
        <f>Résultats!E102</f>
        <v/>
      </c>
      <c r="E101" s="341" t="str">
        <f>Résultats!F102</f>
        <v xml:space="preserve">Dans chaque page web, un lien d’évitement ou d’accès rapide à la zone de contenu principal est-il présent (hors cas particuliers) ?</v>
      </c>
      <c r="F101" s="345" t="s">
        <v>14</v>
      </c>
      <c r="G101" s="345"/>
      <c r="H101" s="97"/>
      <c r="I101" s="97"/>
      <c r="J101" s="97"/>
      <c r="K101" s="97"/>
      <c r="L101" s="97"/>
      <c r="M101" s="308"/>
      <c r="N101" s="308"/>
      <c r="O101" s="308"/>
      <c r="P101" s="308"/>
      <c r="Q101" s="308"/>
      <c r="R101" s="308"/>
      <c r="S101" s="308"/>
      <c r="T101" s="308"/>
      <c r="U101" s="308"/>
    </row>
    <row r="102" ht="62.25" customHeight="1">
      <c r="A102" s="36"/>
      <c r="B102" s="358" t="str">
        <f>Résultats!B103</f>
        <v>12.8</v>
      </c>
      <c r="C102" s="260" t="str">
        <f>Résultats!C103</f>
        <v>A</v>
      </c>
      <c r="D102" s="260" t="str">
        <f>Résultats!E103</f>
        <v>x</v>
      </c>
      <c r="E102" s="341" t="str">
        <f>Résultats!F103</f>
        <v xml:space="preserve">Dans chaque page web, l’ordre de tabulation est-il cohérent ?</v>
      </c>
      <c r="F102" s="345" t="s">
        <v>14</v>
      </c>
      <c r="G102" s="345"/>
      <c r="H102" s="97"/>
      <c r="I102" s="97"/>
      <c r="J102" s="97"/>
      <c r="K102" s="97"/>
      <c r="L102" s="97"/>
      <c r="M102" s="308"/>
      <c r="N102" s="308"/>
      <c r="O102" s="308"/>
      <c r="P102" s="308"/>
      <c r="Q102" s="308"/>
      <c r="R102" s="308"/>
      <c r="S102" s="308"/>
      <c r="T102" s="308"/>
      <c r="U102" s="308"/>
    </row>
    <row r="103" ht="62.25" customHeight="1">
      <c r="A103" s="36"/>
      <c r="B103" s="358" t="str">
        <f>Résultats!B104</f>
        <v>12.9</v>
      </c>
      <c r="C103" s="260" t="str">
        <f>Résultats!C104</f>
        <v>A</v>
      </c>
      <c r="D103" s="260" t="str">
        <f>Résultats!E104</f>
        <v>x</v>
      </c>
      <c r="E103" s="341" t="str">
        <f>Résultats!F104</f>
        <v xml:space="preserve">Dans chaque page web, la navigation ne doit pas contenir de piège au clavier. Cette règle est-elle respectée ?</v>
      </c>
      <c r="F103" s="345" t="s">
        <v>14</v>
      </c>
      <c r="G103" s="345"/>
      <c r="H103" s="97"/>
      <c r="I103" s="97"/>
      <c r="J103" s="97"/>
      <c r="K103" s="97"/>
      <c r="L103" s="97"/>
      <c r="M103" s="308"/>
      <c r="N103" s="308"/>
      <c r="O103" s="308"/>
      <c r="P103" s="308"/>
      <c r="Q103" s="308"/>
      <c r="R103" s="308"/>
      <c r="S103" s="308"/>
      <c r="T103" s="308"/>
      <c r="U103" s="308"/>
    </row>
    <row r="104" ht="62.25" customHeight="1">
      <c r="A104" s="36"/>
      <c r="B104" s="358" t="str">
        <f>Résultats!B105</f>
        <v>12.10</v>
      </c>
      <c r="C104" s="260" t="str">
        <f>Résultats!C105</f>
        <v>A</v>
      </c>
      <c r="D104" s="260" t="str">
        <f>Résultats!E105</f>
        <v/>
      </c>
      <c r="E104" s="341" t="str">
        <f>Résultats!F105</f>
        <v xml:space="preserve">Dans chaque page web, les raccourcis clavier n’utilisant qu’une seule touche (lettre minuscule ou majuscule, ponctuation, chiffre ou symbole) sont-ils contrôlables par l’utilisateur ?</v>
      </c>
      <c r="F104" s="345" t="s">
        <v>14</v>
      </c>
      <c r="G104" s="345"/>
      <c r="H104" s="97"/>
      <c r="I104" s="97"/>
      <c r="J104" s="97"/>
      <c r="K104" s="97"/>
      <c r="L104" s="97"/>
      <c r="M104" s="308"/>
      <c r="N104" s="308"/>
      <c r="O104" s="308"/>
      <c r="P104" s="308"/>
      <c r="Q104" s="308"/>
      <c r="R104" s="308"/>
      <c r="S104" s="308"/>
      <c r="T104" s="308"/>
      <c r="U104" s="308"/>
    </row>
    <row r="105" ht="62.25" customHeight="1">
      <c r="A105" s="46"/>
      <c r="B105" s="358" t="str">
        <f>Résultats!B106</f>
        <v>12.11</v>
      </c>
      <c r="C105" s="260" t="str">
        <f>Résultats!C106</f>
        <v>A</v>
      </c>
      <c r="D105" s="260" t="str">
        <f>Résultats!E106</f>
        <v/>
      </c>
      <c r="E105" s="341" t="str">
        <f>Résultats!F106</f>
        <v xml:space="preserve">Dans chaque page web, les contenus additionnels apparaissant au survol, à la prise de focus ou à l’activation d’un composant d’interface sont-ils si nécessaire atteignables au clavier ?</v>
      </c>
      <c r="F105" s="345" t="s">
        <v>14</v>
      </c>
      <c r="G105" s="345"/>
      <c r="H105" s="97"/>
      <c r="I105" s="97"/>
      <c r="J105" s="97"/>
      <c r="K105" s="97"/>
      <c r="L105" s="97"/>
      <c r="M105" s="308"/>
      <c r="N105" s="308"/>
      <c r="O105" s="308"/>
      <c r="P105" s="308"/>
      <c r="Q105" s="308"/>
      <c r="R105" s="308"/>
      <c r="S105" s="308"/>
      <c r="T105" s="308"/>
      <c r="U105" s="308"/>
    </row>
    <row r="106" ht="62.25" customHeight="1">
      <c r="A106" s="355" t="s">
        <v>458</v>
      </c>
      <c r="B106" s="358" t="str">
        <f>Résultats!B107</f>
        <v>13.1</v>
      </c>
      <c r="C106" s="260" t="str">
        <f>Résultats!C107</f>
        <v>A</v>
      </c>
      <c r="D106" s="260" t="str">
        <f>Résultats!E107</f>
        <v/>
      </c>
      <c r="E106" s="341" t="str">
        <f>Résultats!F107</f>
        <v xml:space="preserve">Pour chaque page web, l’utilisateur a-t-il le contrôle de chaque limite de temps modifiant le contenu (hors cas particuliers) ?</v>
      </c>
      <c r="F106" s="345" t="s">
        <v>14</v>
      </c>
      <c r="G106" s="345"/>
      <c r="H106" s="97"/>
      <c r="I106" s="97"/>
      <c r="J106" s="97"/>
      <c r="K106" s="97"/>
      <c r="L106" s="97"/>
      <c r="M106" s="308"/>
      <c r="N106" s="308"/>
      <c r="O106" s="308"/>
      <c r="P106" s="308"/>
      <c r="Q106" s="308"/>
      <c r="R106" s="308"/>
      <c r="S106" s="308"/>
      <c r="T106" s="308"/>
      <c r="U106" s="308"/>
    </row>
    <row r="107" ht="62.25" customHeight="1">
      <c r="A107" s="36"/>
      <c r="B107" s="358" t="str">
        <f>Résultats!B108</f>
        <v>13.2</v>
      </c>
      <c r="C107" s="260" t="str">
        <f>Résultats!C108</f>
        <v>A</v>
      </c>
      <c r="D107" s="260" t="str">
        <f>Résultats!E108</f>
        <v/>
      </c>
      <c r="E107" s="341" t="str">
        <f>Résultats!F108</f>
        <v xml:space="preserve">Dans chaque page web, l’ouverture d’une nouvelle fenêtre ne doit pas être déclenchée sans action de l’utilisateur. Cette règle est-elle respectée ?</v>
      </c>
      <c r="F107" s="345" t="s">
        <v>14</v>
      </c>
      <c r="G107" s="345"/>
      <c r="H107" s="97"/>
      <c r="I107" s="97"/>
      <c r="J107" s="97"/>
      <c r="K107" s="97"/>
      <c r="L107" s="97"/>
      <c r="M107" s="308"/>
      <c r="N107" s="308"/>
      <c r="O107" s="308"/>
      <c r="P107" s="308"/>
      <c r="Q107" s="308"/>
      <c r="R107" s="308"/>
      <c r="S107" s="308"/>
      <c r="T107" s="308"/>
      <c r="U107" s="308"/>
    </row>
    <row r="108" ht="62.25" customHeight="1">
      <c r="A108" s="36"/>
      <c r="B108" s="358" t="str">
        <f>Résultats!B109</f>
        <v>13.3</v>
      </c>
      <c r="C108" s="260" t="str">
        <f>Résultats!C109</f>
        <v>A</v>
      </c>
      <c r="D108" s="260" t="str">
        <f>Résultats!E109</f>
        <v/>
      </c>
      <c r="E108" s="341" t="str">
        <f>Résultats!F109</f>
        <v xml:space="preserve">Dans chaque page web, chaque document bureautique en téléchargement possède-t-il, si nécessaire, une version accessible (hors cas particuliers) ?</v>
      </c>
      <c r="F108" s="345" t="s">
        <v>14</v>
      </c>
      <c r="G108" s="345"/>
      <c r="H108" s="97"/>
      <c r="I108" s="97"/>
      <c r="J108" s="97"/>
      <c r="K108" s="97"/>
      <c r="L108" s="97"/>
      <c r="M108" s="308"/>
      <c r="N108" s="308"/>
      <c r="O108" s="308"/>
      <c r="P108" s="308"/>
      <c r="Q108" s="308"/>
      <c r="R108" s="308"/>
      <c r="S108" s="308"/>
      <c r="T108" s="308"/>
      <c r="U108" s="308"/>
    </row>
    <row r="109" ht="62.25" customHeight="1">
      <c r="A109" s="36"/>
      <c r="B109" s="358" t="str">
        <f>Résultats!B110</f>
        <v>13.4</v>
      </c>
      <c r="C109" s="260" t="str">
        <f>Résultats!C110</f>
        <v>A</v>
      </c>
      <c r="D109" s="260" t="str">
        <f>Résultats!E110</f>
        <v/>
      </c>
      <c r="E109" s="341" t="str">
        <f>Résultats!F110</f>
        <v xml:space="preserve">Pour chaque document bureautique ayant une version accessible, cette version offre-t-elle la même information ?</v>
      </c>
      <c r="F109" s="345" t="s">
        <v>14</v>
      </c>
      <c r="G109" s="345"/>
      <c r="H109" s="97"/>
      <c r="I109" s="97"/>
      <c r="J109" s="97"/>
      <c r="K109" s="97"/>
      <c r="L109" s="97"/>
      <c r="M109" s="308"/>
      <c r="N109" s="308"/>
      <c r="O109" s="308"/>
      <c r="P109" s="308"/>
      <c r="Q109" s="308"/>
      <c r="R109" s="308"/>
      <c r="S109" s="308"/>
      <c r="T109" s="308"/>
      <c r="U109" s="308"/>
    </row>
    <row r="110" ht="62.25" customHeight="1">
      <c r="A110" s="36"/>
      <c r="B110" s="358" t="str">
        <f>Résultats!B111</f>
        <v>13.5</v>
      </c>
      <c r="C110" s="260" t="str">
        <f>Résultats!C111</f>
        <v>A</v>
      </c>
      <c r="D110" s="260" t="str">
        <f>Résultats!E111</f>
        <v/>
      </c>
      <c r="E110" s="341" t="str">
        <f>Résultats!F111</f>
        <v xml:space="preserve">Dans chaque page web, chaque contenu cryptique (art ASCII, émoticône, syntaxe cryptique) a-t-il une alternative ?</v>
      </c>
      <c r="F110" s="345" t="s">
        <v>14</v>
      </c>
      <c r="G110" s="345"/>
      <c r="H110" s="97"/>
      <c r="I110" s="97"/>
      <c r="J110" s="97"/>
      <c r="K110" s="97"/>
      <c r="L110" s="97"/>
      <c r="M110" s="308"/>
      <c r="N110" s="308"/>
      <c r="O110" s="308"/>
      <c r="P110" s="308"/>
      <c r="Q110" s="308"/>
      <c r="R110" s="308"/>
      <c r="S110" s="308"/>
      <c r="T110" s="308"/>
      <c r="U110" s="308"/>
    </row>
    <row r="111" ht="62.25" customHeight="1">
      <c r="A111" s="36"/>
      <c r="B111" s="358" t="str">
        <f>Résultats!B112</f>
        <v>13.6</v>
      </c>
      <c r="C111" s="260" t="str">
        <f>Résultats!C112</f>
        <v>A</v>
      </c>
      <c r="D111" s="260" t="str">
        <f>Résultats!E112</f>
        <v/>
      </c>
      <c r="E111" s="341" t="str">
        <f>Résultats!F112</f>
        <v xml:space="preserve">Dans chaque page web, pour chaque contenu cryptique (art ASCII, émoticône, syntaxe cryptique) ayant une alternative, cette alternative est-elle pertinente ?</v>
      </c>
      <c r="F111" s="345" t="s">
        <v>14</v>
      </c>
      <c r="G111" s="345"/>
      <c r="H111" s="97"/>
      <c r="I111" s="97"/>
      <c r="J111" s="97"/>
      <c r="K111" s="97"/>
      <c r="L111" s="97"/>
      <c r="M111" s="308"/>
      <c r="N111" s="308"/>
      <c r="O111" s="308"/>
      <c r="P111" s="308"/>
      <c r="Q111" s="308"/>
      <c r="R111" s="308"/>
      <c r="S111" s="308"/>
      <c r="T111" s="308"/>
      <c r="U111" s="308"/>
    </row>
    <row r="112" ht="62.25" customHeight="1">
      <c r="A112" s="36"/>
      <c r="B112" s="358" t="str">
        <f>Résultats!B113</f>
        <v>13.7</v>
      </c>
      <c r="C112" s="260" t="str">
        <f>Résultats!C113</f>
        <v>A</v>
      </c>
      <c r="D112" s="260" t="str">
        <f>Résultats!E113</f>
        <v/>
      </c>
      <c r="E112" s="341" t="str">
        <f>Résultats!F113</f>
        <v xml:space="preserve">Dans chaque page web, les changements brusques de luminosité ou les effets de flash sont-ils correctement utilisés ?</v>
      </c>
      <c r="F112" s="345" t="s">
        <v>14</v>
      </c>
      <c r="G112" s="345"/>
      <c r="H112" s="97"/>
      <c r="I112" s="97"/>
      <c r="J112" s="97"/>
      <c r="K112" s="97"/>
      <c r="L112" s="97"/>
      <c r="M112" s="308"/>
      <c r="N112" s="308"/>
      <c r="O112" s="308"/>
      <c r="P112" s="308"/>
      <c r="Q112" s="308"/>
      <c r="R112" s="308"/>
      <c r="S112" s="308"/>
      <c r="T112" s="308"/>
      <c r="U112" s="308"/>
    </row>
    <row r="113" ht="62.25" customHeight="1">
      <c r="A113" s="36"/>
      <c r="B113" s="358" t="str">
        <f>Résultats!B114</f>
        <v>13.8</v>
      </c>
      <c r="C113" s="260" t="str">
        <f>Résultats!C114</f>
        <v>A</v>
      </c>
      <c r="D113" s="260" t="str">
        <f>Résultats!E114</f>
        <v/>
      </c>
      <c r="E113" s="341" t="str">
        <f>Résultats!F114</f>
        <v xml:space="preserve">Dans chaque page web, chaque contenu en mouvement ou clignotant est-il contrôlable par l’utilisateur ?</v>
      </c>
      <c r="F113" s="345" t="s">
        <v>14</v>
      </c>
      <c r="G113" s="345"/>
      <c r="H113" s="97"/>
      <c r="I113" s="97"/>
      <c r="J113" s="97"/>
      <c r="K113" s="97"/>
      <c r="L113" s="97"/>
      <c r="M113" s="308"/>
      <c r="N113" s="308"/>
      <c r="O113" s="308"/>
      <c r="P113" s="308"/>
      <c r="Q113" s="308"/>
      <c r="R113" s="308"/>
      <c r="S113" s="308"/>
      <c r="T113" s="308"/>
      <c r="U113" s="308"/>
    </row>
    <row r="114" ht="62.25" customHeight="1">
      <c r="A114" s="36"/>
      <c r="B114" s="358" t="str">
        <f>Résultats!B115</f>
        <v>13.9</v>
      </c>
      <c r="C114" s="260" t="str">
        <f>Résultats!C115</f>
        <v>AA</v>
      </c>
      <c r="D114" s="260" t="str">
        <f>Résultats!E115</f>
        <v/>
      </c>
      <c r="E114" s="341" t="str">
        <f>Résultats!F115</f>
        <v xml:space="preserve">Dans chaque page web, le contenu proposé est-il consultable quelle que soit l’orientation de l’écran (portrait ou paysage) (hors cas particuliers) ?</v>
      </c>
      <c r="F114" s="345" t="s">
        <v>14</v>
      </c>
      <c r="G114" s="345"/>
      <c r="H114" s="97"/>
      <c r="I114" s="97"/>
      <c r="J114" s="97"/>
      <c r="K114" s="97"/>
      <c r="L114" s="97"/>
      <c r="M114" s="308"/>
      <c r="N114" s="308"/>
      <c r="O114" s="308"/>
      <c r="P114" s="308"/>
      <c r="Q114" s="308"/>
      <c r="R114" s="308"/>
      <c r="S114" s="308"/>
      <c r="T114" s="308"/>
      <c r="U114" s="308"/>
    </row>
    <row r="115" ht="62.25" customHeight="1">
      <c r="A115" s="36"/>
      <c r="B115" s="358" t="str">
        <f>Résultats!B116</f>
        <v>13.10</v>
      </c>
      <c r="C115" s="260" t="str">
        <f>Résultats!C116</f>
        <v>A</v>
      </c>
      <c r="D115" s="260" t="str">
        <f>Résultats!E116</f>
        <v/>
      </c>
      <c r="E115" s="341" t="str">
        <f>Résultats!F116</f>
        <v xml:space="preserve">Dans chaque page web, les fonctionnalités utilisables ou disponibles au moyen d’un geste complexe peuvent-elles être également disponibles au moyen d’un geste simple (hors cas particuliers) ?</v>
      </c>
      <c r="F115" s="345" t="s">
        <v>14</v>
      </c>
      <c r="G115" s="345"/>
      <c r="H115" s="97"/>
      <c r="I115" s="97"/>
      <c r="J115" s="97"/>
      <c r="K115" s="97"/>
      <c r="L115" s="97"/>
      <c r="M115" s="78"/>
      <c r="N115" s="78"/>
      <c r="O115" s="78"/>
      <c r="P115" s="78"/>
      <c r="Q115" s="78"/>
      <c r="R115" s="78"/>
      <c r="S115" s="78"/>
      <c r="T115" s="78"/>
      <c r="U115" s="78"/>
    </row>
    <row r="116" ht="59.25" customHeight="1">
      <c r="A116" s="36"/>
      <c r="B116" s="358" t="str">
        <f>Résultats!B117</f>
        <v>13.11</v>
      </c>
      <c r="C116" s="260" t="str">
        <f>Résultats!C117</f>
        <v>A</v>
      </c>
      <c r="D116" s="260" t="str">
        <f>Résultats!E117</f>
        <v/>
      </c>
      <c r="E116" s="341" t="str">
        <f>Résultats!F117</f>
        <v xml:space="preserve">Dans chaque page web, les actions déclenchées au moyen d’un dispositif de pointage sur un point unique de l’écran peuvent-elles faire l’objet d’une annulation (hors cas particuliers) ?</v>
      </c>
      <c r="F116" s="345" t="s">
        <v>14</v>
      </c>
      <c r="G116" s="345"/>
      <c r="H116" s="97"/>
      <c r="I116" s="97"/>
      <c r="J116" s="97"/>
      <c r="K116" s="97"/>
      <c r="L116" s="97"/>
      <c r="M116" s="308"/>
      <c r="N116" s="308"/>
      <c r="O116" s="308"/>
      <c r="P116" s="308"/>
      <c r="Q116" s="308"/>
      <c r="R116" s="308"/>
      <c r="S116" s="308"/>
      <c r="T116" s="308"/>
      <c r="U116" s="308"/>
    </row>
    <row r="117">
      <c r="A117" s="46"/>
      <c r="B117" s="358" t="str">
        <f>Résultats!B118</f>
        <v>13.12</v>
      </c>
      <c r="C117" s="260" t="str">
        <f>Résultats!C118</f>
        <v>A</v>
      </c>
      <c r="D117" s="260" t="str">
        <f>Résultats!E118</f>
        <v/>
      </c>
      <c r="E117" s="341" t="str">
        <f>Résultats!F118</f>
        <v xml:space="preserve">Dans chaque page web, les fonctionnalités qui impliquent un mouvement de l’appareil ou vers l’appareil peuvent-elles être satisfaites de manière alternative (hors cas particuliers) ?</v>
      </c>
      <c r="F117" s="345" t="s">
        <v>14</v>
      </c>
      <c r="G117" s="345"/>
      <c r="H117" s="97"/>
      <c r="I117" s="97"/>
      <c r="J117" s="97"/>
      <c r="K117" s="97"/>
      <c r="L117" s="97"/>
      <c r="M117" s="308"/>
      <c r="N117" s="308"/>
      <c r="O117" s="308"/>
      <c r="P117" s="308"/>
      <c r="Q117" s="308"/>
      <c r="R117" s="308"/>
      <c r="S117" s="308"/>
      <c r="T117" s="308"/>
      <c r="U117" s="308"/>
    </row>
  </sheetData>
  <autoFilter ref="$B$11:$L$117"/>
  <mergeCells count="23">
    <mergeCell ref="C3:F3"/>
    <mergeCell ref="B4:B10"/>
    <mergeCell ref="C4:C10"/>
    <mergeCell ref="D4:D10"/>
    <mergeCell ref="G4:G10"/>
    <mergeCell ref="H4:H10"/>
    <mergeCell ref="I4:I10"/>
    <mergeCell ref="J4:J10"/>
    <mergeCell ref="K4:K10"/>
    <mergeCell ref="L4:L10"/>
    <mergeCell ref="A12:A20"/>
    <mergeCell ref="A21:A22"/>
    <mergeCell ref="A23:A25"/>
    <mergeCell ref="A26:A38"/>
    <mergeCell ref="A39:A46"/>
    <mergeCell ref="A47:A48"/>
    <mergeCell ref="A49:A53"/>
    <mergeCell ref="A54:A63"/>
    <mergeCell ref="A64:A67"/>
    <mergeCell ref="A68:A81"/>
    <mergeCell ref="A82:A94"/>
    <mergeCell ref="A95:A105"/>
    <mergeCell ref="A106:A117"/>
  </mergeCells>
  <dataValidations count="2" disablePrompts="0">
    <dataValidation sqref="H12:H117" type="list" allowBlank="1" errorStyle="stop" imeMode="noControl" operator="between" showDropDown="0" showErrorMessage="0" showInputMessage="0">
      <formula1>'Paramètres'!$A$2:$A$5</formula1>
    </dataValidation>
    <dataValidation sqref="I12:I117" type="list" allowBlank="1" errorStyle="stop" imeMode="noControl" operator="between" showDropDown="0" showErrorMessage="0" showInputMessage="0">
      <formula1>'Paramètres'!$D$2:$D$5</formula1>
    </dataValidation>
  </dataValidations>
  <hyperlinks>
    <hyperlink r:id="rId1" ref="L54"/>
    <hyperlink r:id="rId1" ref="L55"/>
  </hyperlinks>
  <printOptions headings="0" gridLines="0"/>
  <pageMargins left="0.69999999999999996" right="0.69999999999999996" top="0.75" bottom="0.75" header="0" footer="0"/>
  <pageSetup paperSize="9" scale="100" fitToWidth="1" fitToHeight="1" pageOrder="downThenOver" orientation="landscape" usePrinterDefaults="1" blackAndWhite="0" draft="0" cellComments="none" useFirstPageNumber="0" errors="displayed" horizontalDpi="600" verticalDpi="600" copies="1"/>
  <headerFooter/>
  <extLst>
    <ext xmlns:x14="http://schemas.microsoft.com/office/spreadsheetml/2009/9/main" uri="{78C0D931-6437-407d-A8EE-F0AAD7539E65}">
      <x14:conditionalFormattings>
        <x14:conditionalFormatting xmlns:xm="http://schemas.microsoft.com/office/excel/2006/main">
          <x14:cfRule type="cellIs" priority="25" operator="equal" id="{000C00EE-00C2-40CB-9A85-005000D800D6}">
            <xm:f>"na"</xm:f>
            <x14:dxf>
              <font/>
              <fill>
                <patternFill patternType="solid">
                  <fgColor rgb="FFFCE8B2"/>
                  <bgColor rgb="FFFCE8B2"/>
                </patternFill>
              </fill>
              <border>
                <left style="none"/>
                <right style="none"/>
                <top style="none"/>
                <bottom style="none"/>
                <diagonal style="none"/>
              </border>
            </x14:dxf>
          </x14:cfRule>
          <xm:sqref>F1:F2 C2 F4:F117</xm:sqref>
        </x14:conditionalFormatting>
        <x14:conditionalFormatting xmlns:xm="http://schemas.microsoft.com/office/excel/2006/main">
          <x14:cfRule type="cellIs" priority="24" operator="equal" id="{00C40095-00BC-4F73-BC08-005B00520052}">
            <xm:f>"nt"</xm:f>
            <x14:dxf>
              <font>
                <color indexed="65"/>
              </font>
              <fill>
                <patternFill patternType="solid">
                  <fgColor rgb="FF757575"/>
                  <bgColor rgb="FF757575"/>
                </patternFill>
              </fill>
              <border>
                <left style="none"/>
                <right style="none"/>
                <top style="none"/>
                <bottom style="none"/>
                <diagonal style="none"/>
              </border>
            </x14:dxf>
          </x14:cfRule>
          <xm:sqref>F11:F117</xm:sqref>
        </x14:conditionalFormatting>
        <x14:conditionalFormatting xmlns:xm="http://schemas.microsoft.com/office/excel/2006/main">
          <x14:cfRule type="cellIs" priority="23" operator="equal" id="{00A700B3-00BA-495B-B3F6-00A000C30070}">
            <xm:f>"nc"</xm:f>
            <x14:dxf>
              <font/>
              <fill>
                <patternFill patternType="solid">
                  <fgColor rgb="FFF4C7C3"/>
                  <bgColor rgb="FFF4C7C3"/>
                </patternFill>
              </fill>
              <border>
                <left style="none"/>
                <right style="none"/>
                <top style="none"/>
                <bottom style="none"/>
                <diagonal style="none"/>
              </border>
            </x14:dxf>
          </x14:cfRule>
          <xm:sqref>F11:F117</xm:sqref>
        </x14:conditionalFormatting>
        <x14:conditionalFormatting xmlns:xm="http://schemas.microsoft.com/office/excel/2006/main">
          <x14:cfRule type="cellIs" priority="22" operator="equal" id="{00E500D3-0028-410F-A116-00FF00C50027}">
            <xm:f>"c"</xm:f>
            <x14:dxf>
              <font/>
              <fill>
                <patternFill patternType="solid">
                  <fgColor rgb="FFB7E1CD"/>
                  <bgColor rgb="FFB7E1CD"/>
                </patternFill>
              </fill>
              <border>
                <left style="none"/>
                <right style="none"/>
                <top style="none"/>
                <bottom style="none"/>
                <diagonal style="none"/>
              </border>
            </x14:dxf>
          </x14:cfRule>
          <xm:sqref>F11:F117</xm:sqref>
        </x14:conditionalFormatting>
        <x14:conditionalFormatting xmlns:xm="http://schemas.microsoft.com/office/excel/2006/main">
          <x14:cfRule type="cellIs" priority="21" operator="equal" id="{003800D8-00FD-4DE5-AA12-000F00230001}">
            <xm:f>"NT"</xm:f>
            <x14:dxf>
              <font/>
              <fill>
                <patternFill patternType="solid">
                  <fgColor indexed="65"/>
                  <bgColor indexed="65"/>
                </patternFill>
              </fill>
              <border>
                <left style="none"/>
                <right style="none"/>
                <top style="none"/>
                <bottom style="none"/>
                <diagonal style="none"/>
              </border>
            </x14:dxf>
          </x14:cfRule>
          <xm:sqref>O4:R4</xm:sqref>
        </x14:conditionalFormatting>
        <x14:conditionalFormatting xmlns:xm="http://schemas.microsoft.com/office/excel/2006/main">
          <x14:cfRule type="cellIs" priority="20" operator="equal" id="{00600087-0034-43F0-A9A3-009F0033004F}">
            <xm:f>"NA"</xm:f>
            <x14:dxf>
              <font/>
              <fill>
                <patternFill patternType="solid">
                  <fgColor rgb="FFFCE8B2"/>
                  <bgColor rgb="FFFCE8B2"/>
                </patternFill>
              </fill>
              <border>
                <left style="none"/>
                <right style="none"/>
                <top style="none"/>
                <bottom style="none"/>
                <diagonal style="none"/>
              </border>
            </x14:dxf>
          </x14:cfRule>
          <xm:sqref>O4:R4</xm:sqref>
        </x14:conditionalFormatting>
        <x14:conditionalFormatting xmlns:xm="http://schemas.microsoft.com/office/excel/2006/main">
          <x14:cfRule type="cellIs" priority="19" operator="equal" id="{000900FA-00C9-48E2-91D8-0015002800F7}">
            <xm:f>"NC"</xm:f>
            <x14:dxf>
              <font/>
              <fill>
                <patternFill patternType="solid">
                  <fgColor rgb="FFF4C7C3"/>
                  <bgColor rgb="FFF4C7C3"/>
                </patternFill>
              </fill>
              <border>
                <left style="none"/>
                <right style="none"/>
                <top style="none"/>
                <bottom style="none"/>
                <diagonal style="none"/>
              </border>
            </x14:dxf>
          </x14:cfRule>
          <xm:sqref>O4:R4</xm:sqref>
        </x14:conditionalFormatting>
        <x14:conditionalFormatting xmlns:xm="http://schemas.microsoft.com/office/excel/2006/main">
          <x14:cfRule type="cellIs" priority="18" operator="equal" id="{00230082-007F-4D22-95B9-00AC00F9008E}">
            <xm:f>"C"</xm:f>
            <x14:dxf>
              <font/>
              <fill>
                <patternFill patternType="solid">
                  <fgColor rgb="FFB7E1CD"/>
                  <bgColor rgb="FFB7E1CD"/>
                </patternFill>
              </fill>
              <border>
                <left style="none"/>
                <right style="none"/>
                <top style="none"/>
                <bottom style="none"/>
                <diagonal style="none"/>
              </border>
            </x14:dxf>
          </x14:cfRule>
          <xm:sqref>O4:R4</xm:sqref>
        </x14:conditionalFormatting>
        <x14:conditionalFormatting xmlns:xm="http://schemas.microsoft.com/office/excel/2006/main">
          <x14:cfRule type="cellIs" priority="17" operator="equal" id="{00DE00C0-00C7-4E8E-8003-00EF009100A2}">
            <xm:f>"d"</xm:f>
            <x14:dxf>
              <font/>
              <fill>
                <patternFill patternType="solid">
                  <fgColor rgb="FFFFD966"/>
                  <bgColor rgb="FFFFD966"/>
                </patternFill>
              </fill>
              <border>
                <left style="none"/>
                <right style="none"/>
                <top style="none"/>
                <bottom style="none"/>
                <diagonal style="none"/>
              </border>
            </x14:dxf>
          </x14:cfRule>
          <xm:sqref>G20:G25</xm:sqref>
        </x14:conditionalFormatting>
        <x14:conditionalFormatting xmlns:xm="http://schemas.microsoft.com/office/excel/2006/main">
          <x14:cfRule type="cellIs" priority="16" operator="equal" id="{008B004B-0028-4694-AE73-00A1005F00FA}">
            <xm:f>"d"</xm:f>
            <x14:dxf>
              <font/>
              <fill>
                <patternFill patternType="solid">
                  <fgColor rgb="FFFFD966"/>
                  <bgColor rgb="FFFFD966"/>
                </patternFill>
              </fill>
              <border>
                <left style="none"/>
                <right style="none"/>
                <top style="none"/>
                <bottom style="none"/>
                <diagonal style="none"/>
              </border>
            </x14:dxf>
          </x14:cfRule>
          <xm:sqref>G26:G33</xm:sqref>
        </x14:conditionalFormatting>
        <x14:conditionalFormatting xmlns:xm="http://schemas.microsoft.com/office/excel/2006/main">
          <x14:cfRule type="cellIs" priority="15" operator="equal" id="{00B8003C-00D9-4E29-9A04-00DE00600050}">
            <xm:f>"d"</xm:f>
            <x14:dxf>
              <font/>
              <fill>
                <patternFill patternType="solid">
                  <fgColor rgb="FFFFD966"/>
                  <bgColor rgb="FFFFD966"/>
                </patternFill>
              </fill>
              <border>
                <left style="none"/>
                <right style="none"/>
                <top style="none"/>
                <bottom style="none"/>
                <diagonal style="none"/>
              </border>
            </x14:dxf>
          </x14:cfRule>
          <xm:sqref>G34:G37</xm:sqref>
        </x14:conditionalFormatting>
        <x14:conditionalFormatting xmlns:xm="http://schemas.microsoft.com/office/excel/2006/main">
          <x14:cfRule type="cellIs" priority="14" operator="equal" id="{000A0017-00D8-4868-BD5C-005500E800D2}">
            <xm:f>"d"</xm:f>
            <x14:dxf>
              <font/>
              <fill>
                <patternFill patternType="solid">
                  <fgColor rgb="FFFFD966"/>
                  <bgColor rgb="FFFFD966"/>
                </patternFill>
              </fill>
              <border>
                <left style="none"/>
                <right style="none"/>
                <top style="none"/>
                <bottom style="none"/>
                <diagonal style="none"/>
              </border>
            </x14:dxf>
          </x14:cfRule>
          <xm:sqref>G38:G50</xm:sqref>
        </x14:conditionalFormatting>
        <x14:conditionalFormatting xmlns:xm="http://schemas.microsoft.com/office/excel/2006/main">
          <x14:cfRule type="cellIs" priority="13" operator="equal" id="{00C800D6-0052-43CD-8B4E-009200060069}">
            <xm:f>"d"</xm:f>
            <x14:dxf>
              <font/>
              <fill>
                <patternFill patternType="solid">
                  <fgColor rgb="FFFFD966"/>
                  <bgColor rgb="FFFFD966"/>
                </patternFill>
              </fill>
              <border>
                <left style="none"/>
                <right style="none"/>
                <top style="none"/>
                <bottom style="none"/>
                <diagonal style="none"/>
              </border>
            </x14:dxf>
          </x14:cfRule>
          <xm:sqref>G51:G56</xm:sqref>
        </x14:conditionalFormatting>
        <x14:conditionalFormatting xmlns:xm="http://schemas.microsoft.com/office/excel/2006/main">
          <x14:cfRule type="cellIs" priority="12" operator="equal" id="{00F000D1-00FD-409F-A685-00B2007700B2}">
            <xm:f>"d"</xm:f>
            <x14:dxf>
              <font/>
              <fill>
                <patternFill patternType="solid">
                  <fgColor rgb="FFFFD966"/>
                  <bgColor rgb="FFFFD966"/>
                </patternFill>
              </fill>
              <border>
                <left style="none"/>
                <right style="none"/>
                <top style="none"/>
                <bottom style="none"/>
                <diagonal style="none"/>
              </border>
            </x14:dxf>
          </x14:cfRule>
          <xm:sqref>G57:G69</xm:sqref>
        </x14:conditionalFormatting>
        <x14:conditionalFormatting xmlns:xm="http://schemas.microsoft.com/office/excel/2006/main">
          <x14:cfRule type="cellIs" priority="11" operator="equal" id="{005B003F-005E-4089-B1D6-002200B0005E}">
            <xm:f>"d"</xm:f>
            <x14:dxf>
              <font/>
              <fill>
                <patternFill patternType="solid">
                  <fgColor rgb="FFFFD966"/>
                  <bgColor rgb="FFFFD966"/>
                </patternFill>
              </fill>
              <border>
                <left style="none"/>
                <right style="none"/>
                <top style="none"/>
                <bottom style="none"/>
                <diagonal style="none"/>
              </border>
            </x14:dxf>
          </x14:cfRule>
          <xm:sqref>G70:G77</xm:sqref>
        </x14:conditionalFormatting>
        <x14:conditionalFormatting xmlns:xm="http://schemas.microsoft.com/office/excel/2006/main">
          <x14:cfRule type="cellIs" priority="10" operator="equal" id="{00D600B9-0067-456D-8BB7-005000950047}">
            <xm:f>"d"</xm:f>
            <x14:dxf>
              <font/>
              <fill>
                <patternFill patternType="solid">
                  <fgColor rgb="FFFFD966"/>
                  <bgColor rgb="FFFFD966"/>
                </patternFill>
              </fill>
              <border>
                <left style="none"/>
                <right style="none"/>
                <top style="none"/>
                <bottom style="none"/>
                <diagonal style="none"/>
              </border>
            </x14:dxf>
          </x14:cfRule>
          <xm:sqref>G78:G92</xm:sqref>
        </x14:conditionalFormatting>
        <x14:conditionalFormatting xmlns:xm="http://schemas.microsoft.com/office/excel/2006/main">
          <x14:cfRule type="cellIs" priority="9" operator="equal" id="{00500003-00A4-429E-81EC-00CE004C006E}">
            <xm:f>"d"</xm:f>
            <x14:dxf>
              <font/>
              <fill>
                <patternFill patternType="solid">
                  <fgColor rgb="FFFFD966"/>
                  <bgColor rgb="FFFFD966"/>
                </patternFill>
              </fill>
              <border>
                <left style="none"/>
                <right style="none"/>
                <top style="none"/>
                <bottom style="none"/>
                <diagonal style="none"/>
              </border>
            </x14:dxf>
          </x14:cfRule>
          <xm:sqref>G93:G99</xm:sqref>
        </x14:conditionalFormatting>
        <x14:conditionalFormatting xmlns:xm="http://schemas.microsoft.com/office/excel/2006/main">
          <x14:cfRule type="cellIs" priority="8" operator="equal" id="{001100AB-0068-4AB3-A4D1-009600B6001B}">
            <xm:f>"d"</xm:f>
            <x14:dxf>
              <font/>
              <fill>
                <patternFill patternType="solid">
                  <fgColor rgb="FFFFD966"/>
                  <bgColor rgb="FFFFD966"/>
                </patternFill>
              </fill>
              <border>
                <left style="none"/>
                <right style="none"/>
                <top style="none"/>
                <bottom style="none"/>
                <diagonal style="none"/>
              </border>
            </x14:dxf>
          </x14:cfRule>
          <xm:sqref>G100:G101</xm:sqref>
        </x14:conditionalFormatting>
        <x14:conditionalFormatting xmlns:xm="http://schemas.microsoft.com/office/excel/2006/main">
          <x14:cfRule type="cellIs" priority="7" operator="equal" id="{007300FC-00D8-4B2C-AADC-009900CD0018}">
            <xm:f>"d"</xm:f>
            <x14:dxf>
              <font/>
              <fill>
                <patternFill patternType="solid">
                  <fgColor rgb="FFFFD966"/>
                  <bgColor rgb="FFFFD966"/>
                </patternFill>
              </fill>
              <border>
                <left style="none"/>
                <right style="none"/>
                <top style="none"/>
                <bottom style="none"/>
                <diagonal style="none"/>
              </border>
            </x14:dxf>
          </x14:cfRule>
          <xm:sqref>G102:G106</xm:sqref>
        </x14:conditionalFormatting>
        <x14:conditionalFormatting xmlns:xm="http://schemas.microsoft.com/office/excel/2006/main">
          <x14:cfRule type="cellIs" priority="6" operator="equal" id="{002200B1-00DB-44B4-8207-0022004C006D}">
            <xm:f>"d"</xm:f>
            <x14:dxf>
              <font/>
              <fill>
                <patternFill patternType="solid">
                  <fgColor rgb="FFFFD966"/>
                  <bgColor rgb="FFFFD966"/>
                </patternFill>
              </fill>
              <border>
                <left style="none"/>
                <right style="none"/>
                <top style="none"/>
                <bottom style="none"/>
                <diagonal style="none"/>
              </border>
            </x14:dxf>
          </x14:cfRule>
          <xm:sqref>G107:G109</xm:sqref>
        </x14:conditionalFormatting>
        <x14:conditionalFormatting xmlns:xm="http://schemas.microsoft.com/office/excel/2006/main">
          <x14:cfRule type="cellIs" priority="5" operator="equal" id="{003F0016-0061-4B24-AAB2-005D007F0027}">
            <xm:f>"d"</xm:f>
            <x14:dxf>
              <font/>
              <fill>
                <patternFill patternType="solid">
                  <fgColor rgb="FFFFD966"/>
                  <bgColor rgb="FFFFD966"/>
                </patternFill>
              </fill>
              <border>
                <left style="none"/>
                <right style="none"/>
                <top style="none"/>
                <bottom style="none"/>
                <diagonal style="none"/>
              </border>
            </x14:dxf>
          </x14:cfRule>
          <xm:sqref>G110:G111</xm:sqref>
        </x14:conditionalFormatting>
        <x14:conditionalFormatting xmlns:xm="http://schemas.microsoft.com/office/excel/2006/main">
          <x14:cfRule type="cellIs" priority="4" operator="equal" id="{002D00DC-00A5-4C15-A5D9-00FA00AD0017}">
            <xm:f>"d"</xm:f>
            <x14:dxf>
              <font/>
              <fill>
                <patternFill patternType="solid">
                  <fgColor rgb="FFFFD966"/>
                  <bgColor rgb="FFFFD966"/>
                </patternFill>
              </fill>
              <border>
                <left style="none"/>
                <right style="none"/>
                <top style="none"/>
                <bottom style="none"/>
                <diagonal style="none"/>
              </border>
            </x14:dxf>
          </x14:cfRule>
          <xm:sqref>G112</xm:sqref>
        </x14:conditionalFormatting>
        <x14:conditionalFormatting xmlns:xm="http://schemas.microsoft.com/office/excel/2006/main">
          <x14:cfRule type="cellIs" priority="3" operator="equal" id="{00BB0012-00CA-414D-8BA5-00CE00750073}">
            <xm:f>"d"</xm:f>
            <x14:dxf>
              <font/>
              <fill>
                <patternFill patternType="solid">
                  <fgColor rgb="FFFFD966"/>
                  <bgColor rgb="FFFFD966"/>
                </patternFill>
              </fill>
              <border>
                <left style="none"/>
                <right style="none"/>
                <top style="none"/>
                <bottom style="none"/>
                <diagonal style="none"/>
              </border>
            </x14:dxf>
          </x14:cfRule>
          <xm:sqref>G12:G117</xm:sqref>
        </x14:conditionalFormatting>
        <x14:conditionalFormatting xmlns:xm="http://schemas.microsoft.com/office/excel/2006/main">
          <x14:cfRule type="cellIs" priority="2" operator="equal" id="{003700ED-0046-4A0F-B88C-009500340017}">
            <xm:f>"NT"</xm:f>
            <x14:dxf>
              <font>
                <color indexed="65"/>
              </font>
              <fill>
                <patternFill patternType="solid">
                  <fgColor rgb="FF757575"/>
                  <bgColor rgb="FF757575"/>
                </patternFill>
              </fill>
              <border>
                <left style="none"/>
                <right style="none"/>
                <top style="none"/>
                <bottom style="none"/>
                <diagonal style="none"/>
              </border>
            </x14:dxf>
          </x14:cfRule>
          <xm:sqref>O4:R4</xm:sqref>
        </x14:conditionalFormatting>
        <x14:conditionalFormatting xmlns:xm="http://schemas.microsoft.com/office/excel/2006/main">
          <x14:cfRule type="cellIs" priority="1" operator="equal" id="{00C20029-0013-4AAB-9E3A-00FD004A00C6}">
            <xm:f>"x"</xm:f>
            <x14:dxf>
              <font>
                <color theme="0"/>
              </font>
              <fill>
                <patternFill patternType="solid">
                  <fgColor rgb="FF007891"/>
                  <bgColor rgb="FF007891"/>
                </patternFill>
              </fill>
              <border>
                <left style="none"/>
                <right style="none"/>
                <top style="none"/>
                <bottom style="none"/>
                <diagonal style="none"/>
              </border>
            </x14:dxf>
          </x14:cfRule>
          <xm:sqref>D12:D117</xm:sqref>
        </x14:conditionalFormatting>
      </x14:conditionalFormattings>
    </ext>
    <ext xmlns:x14="http://schemas.microsoft.com/office/spreadsheetml/2009/9/main" uri="{CCE6A557-97BC-4b89-ADB6-D9C93CAAB3DF}">
      <x14:dataValidations xmlns:xm="http://schemas.microsoft.com/office/excel/2006/main" count="3" disablePrompts="0">
        <x14:dataValidation xr:uid="{003C0002-0069-44C9-9382-008D002400C0}" type="list" allowBlank="1" errorStyle="stop" imeMode="noControl" operator="between" showDropDown="0" showErrorMessage="1" showInputMessage="0">
          <x14:formula1>
            <xm:f>"nt,na,c"</xm:f>
          </x14:formula1>
          <xm:sqref>F54:F55</xm:sqref>
        </x14:dataValidation>
        <x14:dataValidation xr:uid="{00B200E6-00ED-409B-BFA9-00DB00D000DE}" type="list" allowBlank="1" errorStyle="stop" imeMode="noControl" operator="between" showDropDown="0" showErrorMessage="1" showInputMessage="0">
          <x14:formula1>
            <xm:f>"nt,na,c,nc"</xm:f>
          </x14:formula1>
          <xm:sqref>F12:F53 F56:F117</xm:sqref>
        </x14:dataValidation>
        <x14:dataValidation xr:uid="{00880068-006A-42C2-8969-007D007C0021}" type="list" allowBlank="1" errorStyle="stop" imeMode="noControl" operator="between" showDropDown="0" showErrorMessage="0" showInputMessage="0">
          <x14:formula1>
            <xm:f>"d"</xm:f>
          </x14:formula1>
          <xm:sqref>G12:G117</xm:sqref>
        </x14:dataValidation>
      </x14:dataValidations>
    </ext>
  </extLs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666666"/>
    <outlinePr applyStyles="0" summaryBelow="0" summaryRight="0" showOutlineSymbols="1"/>
    <pageSetUpPr autoPageBreaks="1" fitToPage="0"/>
  </sheetPr>
  <sheetViews>
    <sheetView showGridLines="0" zoomScale="100" workbookViewId="0">
      <pane xSplit="6" ySplit="11" topLeftCell="G12" activePane="bottomRight" state="frozen"/>
      <selection activeCell="G12" activeCellId="0" sqref="G12"/>
    </sheetView>
  </sheetViews>
  <sheetFormatPr defaultColWidth="14.43" defaultRowHeight="15" customHeight="1"/>
  <cols>
    <col customWidth="1" min="1" max="1" width="9"/>
    <col customWidth="1" min="2" max="2" width="7.29"/>
    <col customWidth="1" min="3" max="3" width="4"/>
    <col customWidth="1" min="4" max="4" width="3.4300000000000002"/>
    <col customWidth="1" min="5" max="5" width="50.859999999999999"/>
    <col customWidth="1" min="6" max="6" width="10.710000000000001"/>
    <col customWidth="1" min="7" max="7" width="5.1399999999999997"/>
    <col customWidth="1" min="8" max="8" width="9"/>
    <col customWidth="1" min="9" max="9" width="14.859999999999999"/>
    <col customWidth="1" min="10" max="10" width="43.57"/>
    <col customWidth="1" min="11" max="11" width="40.859999999999999"/>
    <col customWidth="1" min="12" max="12" width="46.289999999999999"/>
    <col customWidth="1" min="13" max="13" width="4"/>
    <col customWidth="1" min="14" max="14" width="19"/>
    <col customWidth="1" min="15" max="17" width="4.1399999999999997"/>
    <col customWidth="1" min="18" max="18" width="5.1399999999999997"/>
    <col customWidth="1" min="19" max="19" width="16.43"/>
    <col customWidth="1" min="20" max="20" width="15.43"/>
    <col customWidth="1" min="21" max="21" width="19.289999999999999"/>
  </cols>
  <sheetData>
    <row r="1" ht="0.75" customHeight="1">
      <c r="A1" s="310"/>
      <c r="B1" s="308"/>
      <c r="C1" s="308"/>
      <c r="D1" s="308"/>
      <c r="E1" s="308"/>
      <c r="F1" s="308"/>
      <c r="G1" s="308"/>
      <c r="H1" s="308"/>
      <c r="I1" s="308"/>
      <c r="J1" s="308"/>
      <c r="K1" s="308"/>
      <c r="L1" s="308"/>
      <c r="M1" s="308"/>
      <c r="N1" s="308"/>
      <c r="O1" s="308"/>
      <c r="P1" s="308"/>
      <c r="Q1" s="308"/>
      <c r="R1" s="308"/>
      <c r="S1" s="308"/>
      <c r="T1" s="308"/>
      <c r="U1" s="308"/>
    </row>
    <row r="2" ht="16.5" customHeight="1">
      <c r="A2" s="310"/>
      <c r="B2" s="311" t="str">
        <f>F4</f>
        <v>#NAME?</v>
      </c>
      <c r="C2" s="312" t="str">
        <f>Echantillon!C27</f>
        <v/>
      </c>
      <c r="D2" s="313"/>
      <c r="E2" s="313"/>
      <c r="F2" s="314"/>
      <c r="G2" s="315"/>
      <c r="H2" s="315"/>
      <c r="I2" s="315"/>
      <c r="J2" s="315"/>
      <c r="K2" s="316"/>
      <c r="L2" s="316"/>
      <c r="M2" s="317"/>
      <c r="N2" s="317"/>
      <c r="O2" s="308"/>
      <c r="P2" s="308"/>
      <c r="Q2" s="308"/>
      <c r="R2" s="308"/>
      <c r="S2" s="308"/>
      <c r="T2" s="308"/>
      <c r="U2" s="308"/>
    </row>
    <row r="3" ht="18.75" customHeight="1">
      <c r="A3" s="310"/>
      <c r="B3" s="311" t="s">
        <v>481</v>
      </c>
      <c r="C3" s="315" t="str">
        <f>Echantillon!D27</f>
        <v/>
      </c>
      <c r="G3" s="315"/>
      <c r="H3" s="315"/>
      <c r="I3" s="315"/>
      <c r="J3" s="315"/>
      <c r="K3" s="315"/>
      <c r="L3" s="315"/>
      <c r="M3" s="308"/>
      <c r="N3" s="308"/>
      <c r="O3" s="308"/>
      <c r="P3" s="308"/>
      <c r="Q3" s="308"/>
      <c r="R3" s="308"/>
      <c r="S3" s="308"/>
      <c r="T3" s="308"/>
      <c r="U3" s="308"/>
    </row>
    <row r="4" ht="13.5" customHeight="1">
      <c r="A4" s="310"/>
      <c r="B4" s="319" t="s">
        <v>141</v>
      </c>
      <c r="C4" s="320" t="s">
        <v>482</v>
      </c>
      <c r="D4" s="320" t="s">
        <v>144</v>
      </c>
      <c r="E4" s="321" t="s">
        <v>145</v>
      </c>
      <c r="F4" s="321" t="str">
        <f>sheetName()</f>
        <v>#NAME?</v>
      </c>
      <c r="G4" s="320" t="s">
        <v>483</v>
      </c>
      <c r="H4" s="319" t="s">
        <v>82</v>
      </c>
      <c r="I4" s="319" t="s">
        <v>80</v>
      </c>
      <c r="J4" s="319" t="s">
        <v>484</v>
      </c>
      <c r="K4" s="319" t="s">
        <v>485</v>
      </c>
      <c r="L4" s="319" t="s">
        <v>146</v>
      </c>
      <c r="M4" s="322"/>
      <c r="N4" s="323"/>
      <c r="O4" s="324" t="s">
        <v>434</v>
      </c>
      <c r="P4" s="325" t="s">
        <v>435</v>
      </c>
      <c r="Q4" s="325" t="s">
        <v>441</v>
      </c>
      <c r="R4" s="326" t="s">
        <v>437</v>
      </c>
      <c r="S4" s="327" t="s">
        <v>486</v>
      </c>
      <c r="T4" s="328" t="s">
        <v>487</v>
      </c>
      <c r="U4" s="329" t="s">
        <v>154</v>
      </c>
    </row>
    <row r="5" ht="13.5" customHeight="1">
      <c r="A5" s="310"/>
      <c r="B5" s="36"/>
      <c r="C5" s="36"/>
      <c r="D5" s="36"/>
      <c r="E5" s="321" t="s">
        <v>147</v>
      </c>
      <c r="F5" s="321">
        <f>COUNTIF($F$12:$F$117,"c")</f>
        <v>0</v>
      </c>
      <c r="G5" s="36"/>
      <c r="H5" s="36"/>
      <c r="I5" s="36"/>
      <c r="J5" s="36"/>
      <c r="K5" s="36"/>
      <c r="L5" s="36"/>
      <c r="M5" s="308"/>
      <c r="N5" s="330" t="s">
        <v>8</v>
      </c>
      <c r="O5" s="331">
        <f>COUNTIFS($C$12:$C$117,"A",$F$12:$F$117,"c")</f>
        <v>0</v>
      </c>
      <c r="P5" s="331">
        <f>COUNTIFS($C$12:$C$117,"A",$F$12:$F$117,"nc")</f>
        <v>0</v>
      </c>
      <c r="Q5" s="331">
        <f>COUNTIFS($C$12:$C$117,"A",$F$12:$F$117,"na")</f>
        <v>0</v>
      </c>
      <c r="R5" s="331">
        <f>COUNTIFS($C$12:$C$117,"A",$F$12:$F$117,"nt")</f>
        <v>82</v>
      </c>
      <c r="S5" s="332">
        <f t="shared" ref="S5:S7" si="316">O5+P5</f>
        <v>0</v>
      </c>
      <c r="T5" s="333" t="str">
        <f t="shared" ref="T5:T7" si="317">IF(S5&gt;0,O5/S5,"-")</f>
        <v>-</v>
      </c>
      <c r="U5" s="334" t="str">
        <f>T5</f>
        <v>-</v>
      </c>
    </row>
    <row r="6" ht="13.5" customHeight="1">
      <c r="A6" s="310"/>
      <c r="B6" s="36"/>
      <c r="C6" s="36"/>
      <c r="D6" s="36"/>
      <c r="E6" s="321" t="s">
        <v>148</v>
      </c>
      <c r="F6" s="321">
        <f>COUNTIF(F12:F117,"nc")</f>
        <v>0</v>
      </c>
      <c r="G6" s="36"/>
      <c r="H6" s="36"/>
      <c r="I6" s="36"/>
      <c r="J6" s="36"/>
      <c r="K6" s="36"/>
      <c r="L6" s="36"/>
      <c r="M6" s="308"/>
      <c r="N6" s="330" t="s">
        <v>15</v>
      </c>
      <c r="O6" s="331">
        <f>COUNTIFS($C$12:$C$117,"AA",$F$12:$F$117,"c")</f>
        <v>0</v>
      </c>
      <c r="P6" s="331">
        <f>COUNTIFS($C$12:$C$117,"AA",$F$12:$F$117,"nc")</f>
        <v>0</v>
      </c>
      <c r="Q6" s="331">
        <f>COUNTIFS($C$12:$C$117,"AA",$F$12:$F$117,"na")</f>
        <v>0</v>
      </c>
      <c r="R6" s="331">
        <f>COUNTIFS($C$12:$C$117,"AA",$F$12:$F$117,"nt")</f>
        <v>24</v>
      </c>
      <c r="S6" s="332">
        <f t="shared" si="316"/>
        <v>0</v>
      </c>
      <c r="T6" s="333" t="str">
        <f t="shared" si="317"/>
        <v>-</v>
      </c>
      <c r="U6" s="335" t="str">
        <f>IF(S6&gt;0,SUM(O5:O6)/SUM(S5:S6),"-")</f>
        <v>-</v>
      </c>
    </row>
    <row r="7" ht="13.5" customHeight="1">
      <c r="A7" s="310"/>
      <c r="B7" s="36"/>
      <c r="C7" s="36"/>
      <c r="D7" s="36"/>
      <c r="E7" s="321" t="s">
        <v>488</v>
      </c>
      <c r="F7" s="321">
        <f>COUNTIF(F12:F117,"na")</f>
        <v>0</v>
      </c>
      <c r="G7" s="36"/>
      <c r="H7" s="36"/>
      <c r="I7" s="36"/>
      <c r="J7" s="36"/>
      <c r="K7" s="36"/>
      <c r="L7" s="36"/>
      <c r="M7" s="308"/>
      <c r="N7" s="330" t="s">
        <v>17</v>
      </c>
      <c r="O7" s="336">
        <f>COUNTIFS($C$12:$C$117,"AAA",$F$12:$F$117,"c")</f>
        <v>0</v>
      </c>
      <c r="P7" s="336">
        <f>COUNTIFS($C$12:$C$117,"AAA",$F$12:$F$117,"nc")</f>
        <v>0</v>
      </c>
      <c r="Q7" s="336">
        <f>COUNTIFS($C$12:$C$117,"AAA",$F$12:$F$117,"na")</f>
        <v>0</v>
      </c>
      <c r="R7" s="336">
        <f>COUNTIFS($C$12:$C$117,"AAA",$F$12:$F$117,"nt")</f>
        <v>0</v>
      </c>
      <c r="S7" s="332">
        <f t="shared" si="316"/>
        <v>0</v>
      </c>
      <c r="T7" s="333" t="str">
        <f t="shared" si="317"/>
        <v>-</v>
      </c>
      <c r="U7" s="334" t="str">
        <f>IF(S7&gt;0,SUM(O5:O7)/SUM(S5:S7),"-")</f>
        <v>-</v>
      </c>
    </row>
    <row r="8" ht="13.5" customHeight="1">
      <c r="A8" s="310"/>
      <c r="B8" s="36"/>
      <c r="C8" s="36"/>
      <c r="D8" s="36"/>
      <c r="E8" s="321" t="s">
        <v>150</v>
      </c>
      <c r="F8" s="321">
        <f>COUNTIF(F12:F117,"nt")</f>
        <v>106</v>
      </c>
      <c r="G8" s="36"/>
      <c r="H8" s="36"/>
      <c r="I8" s="36"/>
      <c r="J8" s="36"/>
      <c r="K8" s="36"/>
      <c r="L8" s="36"/>
      <c r="M8" s="308"/>
      <c r="N8" s="337" t="s">
        <v>489</v>
      </c>
      <c r="O8" s="338">
        <f t="shared" ref="O8:S8" si="318">SUM(O5:O7)</f>
        <v>0</v>
      </c>
      <c r="P8" s="338">
        <f t="shared" si="318"/>
        <v>0</v>
      </c>
      <c r="Q8" s="338">
        <f t="shared" si="318"/>
        <v>0</v>
      </c>
      <c r="R8" s="338">
        <f t="shared" si="318"/>
        <v>106</v>
      </c>
      <c r="S8" s="339">
        <f t="shared" si="318"/>
        <v>0</v>
      </c>
      <c r="T8" s="333"/>
      <c r="U8" s="330"/>
    </row>
    <row r="9" ht="13.5" customHeight="1">
      <c r="A9" s="310"/>
      <c r="B9" s="36"/>
      <c r="C9" s="36"/>
      <c r="D9" s="36"/>
      <c r="E9" s="321" t="s">
        <v>465</v>
      </c>
      <c r="F9" s="340" t="str">
        <f>F5/SUM(F5:F6)</f>
        <v>#DIV/0!</v>
      </c>
      <c r="G9" s="36"/>
      <c r="H9" s="36"/>
      <c r="I9" s="36"/>
      <c r="J9" s="36"/>
      <c r="K9" s="36"/>
      <c r="L9" s="36"/>
      <c r="M9" s="308"/>
      <c r="N9" s="308"/>
      <c r="O9" s="308"/>
      <c r="P9" s="308"/>
      <c r="Q9" s="308"/>
      <c r="R9" s="308"/>
      <c r="S9" s="308"/>
      <c r="T9" s="308"/>
      <c r="U9" s="308"/>
    </row>
    <row r="10" ht="13.5" customHeight="1">
      <c r="A10" s="310"/>
      <c r="B10" s="46"/>
      <c r="C10" s="46"/>
      <c r="D10" s="46"/>
      <c r="E10" s="321" t="s">
        <v>466</v>
      </c>
      <c r="F10" s="340" t="str">
        <f>F6/SUM(F5:F6)</f>
        <v>#DIV/0!</v>
      </c>
      <c r="G10" s="46"/>
      <c r="H10" s="46"/>
      <c r="I10" s="46"/>
      <c r="J10" s="46"/>
      <c r="K10" s="46"/>
      <c r="L10" s="46"/>
      <c r="M10" s="308"/>
      <c r="N10" s="308"/>
      <c r="O10" s="308"/>
      <c r="P10" s="308"/>
      <c r="Q10" s="308"/>
      <c r="R10" s="308"/>
      <c r="S10" s="308"/>
      <c r="T10" s="308"/>
      <c r="U10" s="308"/>
    </row>
    <row r="11">
      <c r="A11" s="310"/>
      <c r="B11" s="260"/>
      <c r="C11" s="260"/>
      <c r="D11" s="260"/>
      <c r="E11" s="341"/>
      <c r="F11" s="260"/>
      <c r="G11" s="260"/>
      <c r="H11" s="342"/>
      <c r="I11" s="342"/>
      <c r="J11" s="342"/>
      <c r="K11" s="342"/>
      <c r="L11" s="342"/>
      <c r="M11" s="308"/>
      <c r="N11" s="308"/>
      <c r="O11" s="308"/>
      <c r="P11" s="308"/>
      <c r="Q11" s="308"/>
      <c r="R11" s="308"/>
      <c r="S11" s="308"/>
      <c r="T11" s="308"/>
      <c r="U11" s="308"/>
    </row>
    <row r="12" ht="62.25" customHeight="1">
      <c r="A12" s="355" t="s">
        <v>440</v>
      </c>
      <c r="B12" s="358" t="str">
        <f>'Résultats'!B13</f>
        <v>1.1</v>
      </c>
      <c r="C12" s="260" t="str">
        <f>'Résultats'!C13</f>
        <v>A</v>
      </c>
      <c r="D12" s="260" t="str">
        <f>'Résultats'!E13</f>
        <v>x</v>
      </c>
      <c r="E12" s="341" t="str">
        <f>'Résultats'!F13</f>
        <v xml:space="preserve">Chaque image porteuse d’information a-t-elle une alternative textuelle ?</v>
      </c>
      <c r="F12" s="345" t="s">
        <v>14</v>
      </c>
      <c r="G12" s="345"/>
      <c r="H12" s="97"/>
      <c r="I12" s="97"/>
      <c r="J12" s="97"/>
      <c r="K12" s="97"/>
      <c r="L12" s="97"/>
      <c r="M12" s="308"/>
      <c r="N12" s="308"/>
      <c r="O12" s="308"/>
      <c r="P12" s="308"/>
      <c r="Q12" s="308"/>
      <c r="R12" s="308"/>
      <c r="S12" s="308"/>
      <c r="T12" s="308"/>
      <c r="U12" s="308"/>
    </row>
    <row r="13" ht="62.25" customHeight="1">
      <c r="A13" s="36"/>
      <c r="B13" s="358" t="str">
        <f>Résultats!B14</f>
        <v>1.2</v>
      </c>
      <c r="C13" s="260" t="str">
        <f>Résultats!C14</f>
        <v>A</v>
      </c>
      <c r="D13" s="260" t="str">
        <f>Résultats!E14</f>
        <v/>
      </c>
      <c r="E13" s="341" t="str">
        <f>Résultats!F14</f>
        <v xml:space="preserve">Chaque image de décoration est-elle correctement ignorée par les technologies d’assistance ?</v>
      </c>
      <c r="F13" s="345" t="s">
        <v>14</v>
      </c>
      <c r="G13" s="345"/>
      <c r="H13" s="97"/>
      <c r="I13" s="97"/>
      <c r="J13" s="97"/>
      <c r="K13" s="97"/>
      <c r="L13" s="97"/>
      <c r="M13" s="308"/>
      <c r="N13" s="308"/>
      <c r="O13" s="308"/>
      <c r="P13" s="308"/>
      <c r="Q13" s="308"/>
      <c r="R13" s="308"/>
      <c r="S13" s="308"/>
      <c r="T13" s="308"/>
      <c r="U13" s="308"/>
    </row>
    <row r="14" ht="62.25" customHeight="1">
      <c r="A14" s="36"/>
      <c r="B14" s="358" t="str">
        <f>Résultats!B15</f>
        <v>1.3</v>
      </c>
      <c r="C14" s="260" t="str">
        <f>Résultats!C15</f>
        <v>A</v>
      </c>
      <c r="D14" s="260" t="str">
        <f>Résultats!E15</f>
        <v/>
      </c>
      <c r="E14" s="341" t="str">
        <f>Résultats!F15</f>
        <v xml:space="preserve">Pour chaque image porteuse d’information ayant une alternative textuelle, cette alternative est-elle pertinente (hors cas particuliers) ?</v>
      </c>
      <c r="F14" s="345" t="s">
        <v>14</v>
      </c>
      <c r="G14" s="345"/>
      <c r="H14" s="97"/>
      <c r="I14" s="97"/>
      <c r="J14" s="97"/>
      <c r="K14" s="97"/>
      <c r="L14" s="97"/>
      <c r="M14" s="308"/>
      <c r="N14" s="308"/>
      <c r="O14" s="308"/>
      <c r="P14" s="308"/>
      <c r="Q14" s="308"/>
      <c r="R14" s="308"/>
      <c r="S14" s="308"/>
      <c r="T14" s="308"/>
      <c r="U14" s="308"/>
    </row>
    <row r="15" ht="62.25" customHeight="1">
      <c r="A15" s="36"/>
      <c r="B15" s="358" t="str">
        <f>Résultats!B16</f>
        <v>1.4</v>
      </c>
      <c r="C15" s="260" t="str">
        <f>Résultats!C16</f>
        <v>A</v>
      </c>
      <c r="D15" s="260" t="str">
        <f>Résultats!E16</f>
        <v/>
      </c>
      <c r="E15" s="341" t="str">
        <f>Résultats!F16</f>
        <v xml:space="preserve">Pour chaque image utilisée comme CAPTCHA ou comme image-test, ayant une alternative textuelle, cette alternative permet-elle d’identifier la nature et la fonction de l’image ?</v>
      </c>
      <c r="F15" s="345" t="s">
        <v>14</v>
      </c>
      <c r="G15" s="345"/>
      <c r="H15" s="97"/>
      <c r="I15" s="97"/>
      <c r="J15" s="97"/>
      <c r="K15" s="97"/>
      <c r="L15" s="97"/>
      <c r="M15" s="308"/>
      <c r="N15" s="308"/>
      <c r="O15" s="308"/>
      <c r="P15" s="308"/>
      <c r="Q15" s="308"/>
      <c r="R15" s="308"/>
      <c r="S15" s="308"/>
      <c r="T15" s="308"/>
      <c r="U15" s="308"/>
    </row>
    <row r="16" ht="62.25" customHeight="1">
      <c r="A16" s="36"/>
      <c r="B16" s="358" t="str">
        <f>Résultats!B17</f>
        <v>1.5</v>
      </c>
      <c r="C16" s="260" t="str">
        <f>Résultats!C17</f>
        <v>A</v>
      </c>
      <c r="D16" s="260" t="str">
        <f>Résultats!E17</f>
        <v/>
      </c>
      <c r="E16" s="341" t="str">
        <f>Résultats!F17</f>
        <v xml:space="preserve">Pour chaque image utilisée comme CAPTCHA, une solution d’accès alternatif au contenu ou à la fonction du CAPTCHA est-elle présente ?</v>
      </c>
      <c r="F16" s="345" t="s">
        <v>14</v>
      </c>
      <c r="G16" s="345"/>
      <c r="H16" s="97"/>
      <c r="I16" s="97"/>
      <c r="J16" s="97"/>
      <c r="K16" s="97"/>
      <c r="L16" s="97"/>
      <c r="M16" s="308"/>
      <c r="N16" s="308"/>
      <c r="O16" s="308"/>
      <c r="P16" s="308"/>
      <c r="Q16" s="308"/>
      <c r="R16" s="308"/>
      <c r="S16" s="308"/>
      <c r="T16" s="308"/>
      <c r="U16" s="308"/>
    </row>
    <row r="17" ht="62.25" customHeight="1">
      <c r="A17" s="36"/>
      <c r="B17" s="358" t="str">
        <f>Résultats!B18</f>
        <v>1.6</v>
      </c>
      <c r="C17" s="260" t="str">
        <f>Résultats!C18</f>
        <v>A</v>
      </c>
      <c r="D17" s="260" t="str">
        <f>Résultats!E18</f>
        <v/>
      </c>
      <c r="E17" s="341" t="str">
        <f>Résultats!F18</f>
        <v xml:space="preserve">Chaque image porteuse d’information a-t-elle, si nécessaire, une description détaillée ?</v>
      </c>
      <c r="F17" s="345" t="s">
        <v>14</v>
      </c>
      <c r="G17" s="345"/>
      <c r="H17" s="97"/>
      <c r="I17" s="97"/>
      <c r="J17" s="97"/>
      <c r="K17" s="97"/>
      <c r="L17" s="97"/>
      <c r="M17" s="308"/>
      <c r="N17" s="308"/>
      <c r="O17" s="308"/>
      <c r="P17" s="308"/>
      <c r="Q17" s="308"/>
      <c r="R17" s="308"/>
      <c r="S17" s="308"/>
      <c r="T17" s="308"/>
      <c r="U17" s="308"/>
    </row>
    <row r="18" ht="62.25" customHeight="1">
      <c r="A18" s="36"/>
      <c r="B18" s="358" t="str">
        <f>Résultats!B19</f>
        <v>1.7</v>
      </c>
      <c r="C18" s="260" t="str">
        <f>Résultats!C19</f>
        <v>A</v>
      </c>
      <c r="D18" s="260" t="str">
        <f>Résultats!E19</f>
        <v/>
      </c>
      <c r="E18" s="341" t="str">
        <f>Résultats!F19</f>
        <v xml:space="preserve">Pour chaque image porteuse d’information ayant une description détaillée, cette description est-elle pertinente ?</v>
      </c>
      <c r="F18" s="345" t="s">
        <v>14</v>
      </c>
      <c r="G18" s="345"/>
      <c r="H18" s="97"/>
      <c r="I18" s="97"/>
      <c r="J18" s="97"/>
      <c r="K18" s="97"/>
      <c r="L18" s="97"/>
      <c r="M18" s="356"/>
      <c r="N18" s="356"/>
      <c r="O18" s="356"/>
      <c r="P18" s="356"/>
      <c r="Q18" s="356"/>
      <c r="R18" s="356"/>
      <c r="S18" s="356"/>
      <c r="T18" s="356"/>
      <c r="U18" s="356"/>
    </row>
    <row r="19" ht="62.25" customHeight="1">
      <c r="A19" s="36"/>
      <c r="B19" s="358" t="str">
        <f>Résultats!B20</f>
        <v>1.8</v>
      </c>
      <c r="C19" s="260" t="str">
        <f>Résultats!C20</f>
        <v>AA</v>
      </c>
      <c r="D19" s="260" t="str">
        <f>Résultats!E20</f>
        <v/>
      </c>
      <c r="E19" s="359" t="str">
        <f>Résultats!F20</f>
        <v xml:space="preserve">Chaque image texte porteuse d’information, en l’absence d’un mécanisme de remplacement, doit si possible être remplacée par du texte stylé. Cette règle est-elle respectée (hors cas particuliers) ?</v>
      </c>
      <c r="F19" s="345" t="s">
        <v>14</v>
      </c>
      <c r="G19" s="345"/>
      <c r="H19" s="97"/>
      <c r="I19" s="97"/>
      <c r="J19" s="97"/>
      <c r="K19" s="97"/>
      <c r="L19" s="97"/>
      <c r="M19" s="322"/>
      <c r="N19" s="322"/>
      <c r="O19" s="322"/>
      <c r="P19" s="322"/>
      <c r="Q19" s="322"/>
      <c r="R19" s="322"/>
      <c r="S19" s="357"/>
      <c r="T19" s="308"/>
      <c r="U19" s="308"/>
    </row>
    <row r="20" ht="62.25" customHeight="1">
      <c r="A20" s="46"/>
      <c r="B20" s="358" t="str">
        <f>Résultats!B21</f>
        <v>1.9</v>
      </c>
      <c r="C20" s="260" t="str">
        <f>Résultats!C21</f>
        <v>A</v>
      </c>
      <c r="D20" s="260" t="str">
        <f>Résultats!E21</f>
        <v/>
      </c>
      <c r="E20" s="341" t="str">
        <f>Résultats!F21</f>
        <v xml:space="preserve">Chaque légende d’image est-elle, si nécessaire, correctement reliée à l’image correspondante ?</v>
      </c>
      <c r="F20" s="345" t="s">
        <v>14</v>
      </c>
      <c r="G20" s="345"/>
      <c r="H20" s="97"/>
      <c r="I20" s="97"/>
      <c r="J20" s="97"/>
      <c r="K20" s="97"/>
      <c r="L20" s="97"/>
      <c r="M20" s="308"/>
      <c r="N20" s="308"/>
      <c r="O20" s="308"/>
      <c r="P20" s="308"/>
      <c r="Q20" s="308"/>
      <c r="R20" s="308"/>
      <c r="S20" s="308"/>
      <c r="T20" s="308"/>
      <c r="U20" s="308"/>
    </row>
    <row r="21" ht="62.25" customHeight="1">
      <c r="A21" s="355" t="s">
        <v>443</v>
      </c>
      <c r="B21" s="358" t="str">
        <f>Résultats!B22</f>
        <v>2.1</v>
      </c>
      <c r="C21" s="260" t="str">
        <f>Résultats!C22</f>
        <v>A</v>
      </c>
      <c r="D21" s="260" t="str">
        <f>Résultats!E22</f>
        <v/>
      </c>
      <c r="E21" s="341" t="str">
        <f>Résultats!F22</f>
        <v xml:space="preserve">Chaque cadre a-t-il un titre de cadre ?</v>
      </c>
      <c r="F21" s="345" t="s">
        <v>14</v>
      </c>
      <c r="G21" s="345"/>
      <c r="H21" s="97"/>
      <c r="I21" s="97"/>
      <c r="J21" s="97"/>
      <c r="K21" s="97"/>
      <c r="L21" s="97"/>
      <c r="M21" s="308"/>
      <c r="N21" s="308"/>
      <c r="O21" s="308"/>
      <c r="P21" s="308"/>
      <c r="Q21" s="308"/>
      <c r="R21" s="308"/>
      <c r="S21" s="308"/>
      <c r="T21" s="308"/>
      <c r="U21" s="308"/>
    </row>
    <row r="22" ht="62.25" customHeight="1">
      <c r="A22" s="46"/>
      <c r="B22" s="358" t="str">
        <f>Résultats!B23</f>
        <v>2.2</v>
      </c>
      <c r="C22" s="260" t="str">
        <f>Résultats!C23</f>
        <v>A</v>
      </c>
      <c r="D22" s="260" t="str">
        <f>Résultats!E23</f>
        <v/>
      </c>
      <c r="E22" s="341" t="str">
        <f>Résultats!F23</f>
        <v xml:space="preserve">Pour chaque cadre ayant un titre de cadre, ce titre de cadre est-il pertinent ?</v>
      </c>
      <c r="F22" s="345" t="s">
        <v>14</v>
      </c>
      <c r="G22" s="345"/>
      <c r="H22" s="97"/>
      <c r="I22" s="97"/>
      <c r="J22" s="97"/>
      <c r="K22" s="97"/>
      <c r="L22" s="97"/>
      <c r="M22" s="308"/>
      <c r="N22" s="308"/>
      <c r="O22" s="308"/>
      <c r="P22" s="308"/>
      <c r="Q22" s="308"/>
      <c r="R22" s="308"/>
      <c r="S22" s="308"/>
      <c r="T22" s="308"/>
      <c r="U22" s="308"/>
    </row>
    <row r="23" ht="62.25" customHeight="1">
      <c r="A23" s="355" t="s">
        <v>444</v>
      </c>
      <c r="B23" s="358" t="str">
        <f>Résultats!B24</f>
        <v>3.1</v>
      </c>
      <c r="C23" s="260" t="str">
        <f>Résultats!C24</f>
        <v>A</v>
      </c>
      <c r="D23" s="260" t="str">
        <f>Résultats!E24</f>
        <v>x</v>
      </c>
      <c r="E23" s="341" t="str">
        <f>Résultats!F24</f>
        <v xml:space="preserve">Dans chaque page web, l’information ne doit pas être donnée uniquement par la couleur. Cette règle est-elle respectée ?</v>
      </c>
      <c r="F23" s="345" t="s">
        <v>14</v>
      </c>
      <c r="G23" s="345"/>
      <c r="H23" s="97"/>
      <c r="I23" s="97"/>
      <c r="J23" s="97"/>
      <c r="K23" s="97"/>
      <c r="L23" s="97"/>
      <c r="M23" s="308"/>
      <c r="N23" s="308"/>
      <c r="O23" s="308"/>
      <c r="P23" s="308"/>
      <c r="Q23" s="308"/>
      <c r="R23" s="308"/>
      <c r="S23" s="308"/>
      <c r="T23" s="308"/>
      <c r="U23" s="308"/>
    </row>
    <row r="24" ht="62.25" customHeight="1">
      <c r="A24" s="36"/>
      <c r="B24" s="358" t="str">
        <f>Résultats!B25</f>
        <v>3.2</v>
      </c>
      <c r="C24" s="260" t="str">
        <f>Résultats!C25</f>
        <v>AA</v>
      </c>
      <c r="D24" s="260" t="str">
        <f>Résultats!E25</f>
        <v/>
      </c>
      <c r="E24" s="341" t="str">
        <f>Résultats!F25</f>
        <v xml:space="preserve">Dans chaque page web, le contraste entre la couleur du texte et la couleur de son arrière-plan est-il suffisamment élevé (hors cas particuliers) ?</v>
      </c>
      <c r="F24" s="345" t="s">
        <v>14</v>
      </c>
      <c r="G24" s="345"/>
      <c r="H24" s="97"/>
      <c r="I24" s="97"/>
      <c r="J24" s="97"/>
      <c r="K24" s="97"/>
      <c r="L24" s="97"/>
      <c r="M24" s="308"/>
      <c r="N24" s="308"/>
      <c r="O24" s="308"/>
      <c r="P24" s="308"/>
      <c r="Q24" s="308"/>
      <c r="R24" s="308"/>
      <c r="S24" s="308"/>
      <c r="T24" s="308"/>
      <c r="U24" s="308"/>
    </row>
    <row r="25" ht="62.25" customHeight="1">
      <c r="A25" s="46"/>
      <c r="B25" s="358" t="str">
        <f>Résultats!B26</f>
        <v>3.3</v>
      </c>
      <c r="C25" s="260" t="str">
        <f>Résultats!C26</f>
        <v>AA</v>
      </c>
      <c r="D25" s="260" t="str">
        <f>Résultats!E26</f>
        <v/>
      </c>
      <c r="E25" s="341" t="str">
        <f>Résultats!F26</f>
        <v xml:space="preserve">Dans chaque page web, les couleurs utilisées dans les composants d’interface ou les éléments graphiques porteurs d’informations sont-elles suffisamment contrastées (hors cas particuliers) ?</v>
      </c>
      <c r="F25" s="345" t="s">
        <v>14</v>
      </c>
      <c r="G25" s="345"/>
      <c r="H25" s="97"/>
      <c r="I25" s="97"/>
      <c r="J25" s="97"/>
      <c r="K25" s="97"/>
      <c r="L25" s="97"/>
      <c r="M25" s="308"/>
      <c r="N25" s="308"/>
      <c r="O25" s="308"/>
      <c r="P25" s="308"/>
      <c r="Q25" s="308"/>
      <c r="R25" s="308"/>
      <c r="S25" s="308"/>
      <c r="T25" s="308"/>
      <c r="U25" s="308"/>
    </row>
    <row r="26" ht="62.25" customHeight="1">
      <c r="A26" s="355" t="s">
        <v>445</v>
      </c>
      <c r="B26" s="358" t="str">
        <f>Résultats!B27</f>
        <v>4.1</v>
      </c>
      <c r="C26" s="260" t="str">
        <f>Résultats!C27</f>
        <v>A</v>
      </c>
      <c r="D26" s="260" t="str">
        <f>Résultats!E27</f>
        <v>x</v>
      </c>
      <c r="E26" s="341" t="str">
        <f>Résultats!F27</f>
        <v xml:space="preserve">Chaque média temporel pré-enregistré a-t-il, si nécessaire, une transcription textuelle ou une audiodescription (hors cas particuliers) ?</v>
      </c>
      <c r="F26" s="345" t="s">
        <v>14</v>
      </c>
      <c r="G26" s="345"/>
      <c r="H26" s="97"/>
      <c r="I26" s="97"/>
      <c r="J26" s="97"/>
      <c r="K26" s="97"/>
      <c r="L26" s="97"/>
      <c r="M26" s="308"/>
      <c r="N26" s="308"/>
      <c r="O26" s="308"/>
      <c r="P26" s="308"/>
      <c r="Q26" s="308"/>
      <c r="R26" s="308"/>
      <c r="S26" s="308"/>
      <c r="T26" s="308"/>
      <c r="U26" s="308"/>
    </row>
    <row r="27" ht="62.25" customHeight="1">
      <c r="A27" s="36"/>
      <c r="B27" s="358" t="str">
        <f>Résultats!B28</f>
        <v>4.2</v>
      </c>
      <c r="C27" s="260" t="str">
        <f>Résultats!C28</f>
        <v>A</v>
      </c>
      <c r="D27" s="260" t="str">
        <f>Résultats!E28</f>
        <v/>
      </c>
      <c r="E27" s="341" t="str">
        <f>Résultats!F28</f>
        <v xml:space="preserve">Pour chaque média temporel pré-enregistré ayant une transcription textuelle ou une audiodescription synchronisée, celles-ci sont-elles pertinentes (hors cas particuliers) ?</v>
      </c>
      <c r="F27" s="345" t="s">
        <v>14</v>
      </c>
      <c r="G27" s="345"/>
      <c r="H27" s="97"/>
      <c r="I27" s="97"/>
      <c r="J27" s="97"/>
      <c r="K27" s="97"/>
      <c r="L27" s="97"/>
      <c r="M27" s="308"/>
      <c r="N27" s="308"/>
      <c r="O27" s="308"/>
      <c r="P27" s="308"/>
      <c r="Q27" s="308"/>
      <c r="R27" s="308"/>
      <c r="S27" s="308"/>
      <c r="T27" s="308"/>
      <c r="U27" s="308"/>
    </row>
    <row r="28" ht="62.25" customHeight="1">
      <c r="A28" s="36"/>
      <c r="B28" s="358" t="str">
        <f>Résultats!B29</f>
        <v>4.3</v>
      </c>
      <c r="C28" s="260" t="str">
        <f>Résultats!C29</f>
        <v>A</v>
      </c>
      <c r="D28" s="260" t="str">
        <f>Résultats!E29</f>
        <v/>
      </c>
      <c r="E28" s="341" t="str">
        <f>Résultats!F29</f>
        <v xml:space="preserve">Chaque média temporel synchronisé pré-enregistré a-t-il, si nécessaire, des sous-titres synchronisés (hors cas particuliers) ?</v>
      </c>
      <c r="F28" s="345" t="s">
        <v>14</v>
      </c>
      <c r="G28" s="345"/>
      <c r="H28" s="97"/>
      <c r="I28" s="97"/>
      <c r="J28" s="97"/>
      <c r="K28" s="97"/>
      <c r="L28" s="97"/>
      <c r="M28" s="308"/>
      <c r="N28" s="308"/>
      <c r="O28" s="308"/>
      <c r="P28" s="308"/>
      <c r="Q28" s="308"/>
      <c r="R28" s="308"/>
      <c r="S28" s="308"/>
      <c r="T28" s="308"/>
      <c r="U28" s="308"/>
    </row>
    <row r="29" ht="62.25" customHeight="1">
      <c r="A29" s="36"/>
      <c r="B29" s="358" t="str">
        <f>Résultats!B30</f>
        <v>4.4</v>
      </c>
      <c r="C29" s="260" t="str">
        <f>Résultats!C30</f>
        <v>A</v>
      </c>
      <c r="D29" s="260" t="str">
        <f>Résultats!E30</f>
        <v/>
      </c>
      <c r="E29" s="341" t="str">
        <f>Résultats!F30</f>
        <v xml:space="preserve">Pour chaque média temporel synchronisé pré-enregistré ayant des sous-titres synchronisés, ces sous-titres sont-ils pertinents ?</v>
      </c>
      <c r="F29" s="345" t="s">
        <v>14</v>
      </c>
      <c r="G29" s="345"/>
      <c r="H29" s="97"/>
      <c r="I29" s="97"/>
      <c r="J29" s="97"/>
      <c r="K29" s="97"/>
      <c r="L29" s="97"/>
      <c r="M29" s="308"/>
      <c r="N29" s="308"/>
      <c r="O29" s="308"/>
      <c r="P29" s="308"/>
      <c r="Q29" s="308"/>
      <c r="R29" s="308"/>
      <c r="S29" s="308"/>
      <c r="T29" s="308"/>
      <c r="U29" s="308"/>
    </row>
    <row r="30" ht="62.25" customHeight="1">
      <c r="A30" s="36"/>
      <c r="B30" s="358" t="str">
        <f>Résultats!B31</f>
        <v>4.5</v>
      </c>
      <c r="C30" s="260" t="str">
        <f>Résultats!C31</f>
        <v>AA</v>
      </c>
      <c r="D30" s="260" t="str">
        <f>Résultats!E31</f>
        <v/>
      </c>
      <c r="E30" s="341" t="str">
        <f>Résultats!F31</f>
        <v xml:space="preserve">Chaque média temporel pré-enregistré a-t-il, si nécessaire, une audiodescription synchronisée (hors cas particuliers) ?</v>
      </c>
      <c r="F30" s="345" t="s">
        <v>14</v>
      </c>
      <c r="G30" s="345"/>
      <c r="H30" s="97"/>
      <c r="I30" s="97"/>
      <c r="J30" s="97"/>
      <c r="K30" s="97"/>
      <c r="L30" s="97"/>
      <c r="M30" s="308"/>
      <c r="N30" s="308"/>
      <c r="O30" s="308"/>
      <c r="P30" s="308"/>
      <c r="Q30" s="308"/>
      <c r="R30" s="308"/>
      <c r="S30" s="308"/>
      <c r="T30" s="308"/>
      <c r="U30" s="308"/>
    </row>
    <row r="31" ht="62.25" customHeight="1">
      <c r="A31" s="36"/>
      <c r="B31" s="358" t="str">
        <f>Résultats!B32</f>
        <v>4.6</v>
      </c>
      <c r="C31" s="260" t="str">
        <f>Résultats!C32</f>
        <v>AA</v>
      </c>
      <c r="D31" s="260" t="str">
        <f>Résultats!E32</f>
        <v/>
      </c>
      <c r="E31" s="341" t="str">
        <f>Résultats!F32</f>
        <v xml:space="preserve">Pour chaque média temporel pré-enregistré ayant une audiodescription synchronisée, celle-ci est-elle pertinente ?</v>
      </c>
      <c r="F31" s="345" t="s">
        <v>14</v>
      </c>
      <c r="G31" s="345"/>
      <c r="H31" s="97"/>
      <c r="I31" s="97"/>
      <c r="J31" s="97"/>
      <c r="K31" s="97"/>
      <c r="L31" s="97"/>
      <c r="M31" s="308"/>
      <c r="N31" s="308"/>
      <c r="O31" s="308"/>
      <c r="P31" s="308"/>
      <c r="Q31" s="308"/>
      <c r="R31" s="308"/>
      <c r="S31" s="308"/>
      <c r="T31" s="308"/>
      <c r="U31" s="308"/>
    </row>
    <row r="32" ht="62.25" customHeight="1">
      <c r="A32" s="36"/>
      <c r="B32" s="358" t="str">
        <f>Résultats!B33</f>
        <v>4.7</v>
      </c>
      <c r="C32" s="260" t="str">
        <f>Résultats!C33</f>
        <v>A</v>
      </c>
      <c r="D32" s="260" t="str">
        <f>Résultats!E33</f>
        <v/>
      </c>
      <c r="E32" s="341" t="str">
        <f>Résultats!F33</f>
        <v xml:space="preserve">Chaque média temporel est-il clairement identifiable (hors cas particuliers) ?</v>
      </c>
      <c r="F32" s="345" t="s">
        <v>14</v>
      </c>
      <c r="G32" s="345"/>
      <c r="H32" s="97"/>
      <c r="I32" s="97"/>
      <c r="J32" s="97"/>
      <c r="K32" s="97"/>
      <c r="L32" s="97"/>
      <c r="M32" s="308"/>
      <c r="N32" s="308"/>
      <c r="O32" s="308"/>
      <c r="P32" s="308"/>
      <c r="Q32" s="308"/>
      <c r="R32" s="308"/>
      <c r="S32" s="308"/>
      <c r="T32" s="308"/>
      <c r="U32" s="308"/>
    </row>
    <row r="33" ht="62.25" customHeight="1">
      <c r="A33" s="36"/>
      <c r="B33" s="358" t="str">
        <f>Résultats!B34</f>
        <v>4.8</v>
      </c>
      <c r="C33" s="260" t="str">
        <f>Résultats!C34</f>
        <v>A</v>
      </c>
      <c r="D33" s="260" t="str">
        <f>Résultats!E34</f>
        <v/>
      </c>
      <c r="E33" s="341" t="str">
        <f>Résultats!F34</f>
        <v xml:space="preserve">Chaque média non temporel a-t-il, si nécessaire, une alternative (hors cas particuliers) ?</v>
      </c>
      <c r="F33" s="345" t="s">
        <v>14</v>
      </c>
      <c r="G33" s="345"/>
      <c r="H33" s="97"/>
      <c r="I33" s="97"/>
      <c r="J33" s="97"/>
      <c r="K33" s="97"/>
      <c r="L33" s="97"/>
      <c r="M33" s="308"/>
      <c r="N33" s="308"/>
      <c r="O33" s="308"/>
      <c r="P33" s="308"/>
      <c r="Q33" s="308"/>
      <c r="R33" s="308"/>
      <c r="S33" s="308"/>
      <c r="T33" s="308"/>
      <c r="U33" s="308"/>
    </row>
    <row r="34" ht="62.25" customHeight="1">
      <c r="A34" s="36"/>
      <c r="B34" s="358" t="str">
        <f>Résultats!B35</f>
        <v>4.9</v>
      </c>
      <c r="C34" s="260" t="str">
        <f>Résultats!C35</f>
        <v>A</v>
      </c>
      <c r="D34" s="260" t="str">
        <f>Résultats!E35</f>
        <v/>
      </c>
      <c r="E34" s="341" t="str">
        <f>Résultats!F35</f>
        <v xml:space="preserve">Pour chaque média non temporel ayant une alternative, cette alternative est-elle pertinente ?</v>
      </c>
      <c r="F34" s="345" t="s">
        <v>14</v>
      </c>
      <c r="G34" s="345"/>
      <c r="H34" s="97"/>
      <c r="I34" s="97"/>
      <c r="J34" s="97"/>
      <c r="K34" s="97"/>
      <c r="L34" s="97"/>
      <c r="M34" s="308"/>
      <c r="N34" s="308"/>
      <c r="O34" s="308"/>
      <c r="P34" s="308"/>
      <c r="Q34" s="308"/>
      <c r="R34" s="308"/>
      <c r="S34" s="308"/>
      <c r="T34" s="308"/>
      <c r="U34" s="308"/>
    </row>
    <row r="35" ht="62.25" customHeight="1">
      <c r="A35" s="36"/>
      <c r="B35" s="358" t="str">
        <f>Résultats!B36</f>
        <v>4.10</v>
      </c>
      <c r="C35" s="260" t="str">
        <f>Résultats!C36</f>
        <v>A</v>
      </c>
      <c r="D35" s="260" t="str">
        <f>Résultats!E36</f>
        <v>x</v>
      </c>
      <c r="E35" s="341" t="str">
        <f>Résultats!F36</f>
        <v xml:space="preserve">Chaque son déclenché automatiquement est-il contrôlable par l’utilisateur ?</v>
      </c>
      <c r="F35" s="345" t="s">
        <v>14</v>
      </c>
      <c r="G35" s="345"/>
      <c r="H35" s="97"/>
      <c r="I35" s="97"/>
      <c r="J35" s="97"/>
      <c r="K35" s="97"/>
      <c r="L35" s="97"/>
      <c r="M35" s="308"/>
      <c r="N35" s="308"/>
      <c r="O35" s="308"/>
      <c r="P35" s="308"/>
      <c r="Q35" s="308"/>
      <c r="R35" s="308"/>
      <c r="S35" s="308"/>
      <c r="T35" s="308"/>
      <c r="U35" s="308"/>
    </row>
    <row r="36" ht="62.25" customHeight="1">
      <c r="A36" s="36"/>
      <c r="B36" s="358" t="str">
        <f>Résultats!B37</f>
        <v>4.11</v>
      </c>
      <c r="C36" s="260" t="str">
        <f>Résultats!C37</f>
        <v>A</v>
      </c>
      <c r="D36" s="260" t="str">
        <f>Résultats!E37</f>
        <v/>
      </c>
      <c r="E36" s="341" t="str">
        <f>Résultats!F37</f>
        <v xml:space="preserve">La consultation de chaque média temporel est-elle, si nécessaire, contrôlable par le clavier et tout dispositif de pointage ?</v>
      </c>
      <c r="F36" s="345" t="s">
        <v>14</v>
      </c>
      <c r="G36" s="345"/>
      <c r="H36" s="97"/>
      <c r="I36" s="97"/>
      <c r="J36" s="97"/>
      <c r="K36" s="97"/>
      <c r="L36" s="97"/>
      <c r="M36" s="308"/>
      <c r="N36" s="308"/>
      <c r="O36" s="308"/>
      <c r="P36" s="308"/>
      <c r="Q36" s="308"/>
      <c r="R36" s="308"/>
      <c r="S36" s="308"/>
      <c r="T36" s="308"/>
      <c r="U36" s="308"/>
    </row>
    <row r="37" ht="62.25" customHeight="1">
      <c r="A37" s="36"/>
      <c r="B37" s="358" t="str">
        <f>Résultats!B38</f>
        <v>4.12</v>
      </c>
      <c r="C37" s="260" t="str">
        <f>Résultats!C38</f>
        <v>A</v>
      </c>
      <c r="D37" s="260" t="str">
        <f>Résultats!E38</f>
        <v/>
      </c>
      <c r="E37" s="341" t="str">
        <f>Résultats!F38</f>
        <v xml:space="preserve">La consultation de chaque média non temporel est-elle contrôlable par le clavier et tout dispositif de pointage ?</v>
      </c>
      <c r="F37" s="345" t="s">
        <v>14</v>
      </c>
      <c r="G37" s="345"/>
      <c r="H37" s="97"/>
      <c r="I37" s="97"/>
      <c r="J37" s="97"/>
      <c r="K37" s="97"/>
      <c r="L37" s="97"/>
      <c r="M37" s="308"/>
      <c r="N37" s="308"/>
      <c r="O37" s="308"/>
      <c r="P37" s="308"/>
      <c r="Q37" s="308"/>
      <c r="R37" s="308"/>
      <c r="S37" s="308"/>
      <c r="T37" s="308"/>
      <c r="U37" s="308"/>
    </row>
    <row r="38" ht="62.25" customHeight="1">
      <c r="A38" s="46"/>
      <c r="B38" s="358" t="str">
        <f>Résultats!B39</f>
        <v>4.13</v>
      </c>
      <c r="C38" s="260" t="str">
        <f>Résultats!C39</f>
        <v>A</v>
      </c>
      <c r="D38" s="260" t="str">
        <f>Résultats!E39</f>
        <v/>
      </c>
      <c r="E38" s="341" t="str">
        <f>Résultats!F39</f>
        <v xml:space="preserve">Chaque média temporel et non temporel est-il compatible avec les technologies d’assistance (hors cas particuliers) ?</v>
      </c>
      <c r="F38" s="345" t="s">
        <v>14</v>
      </c>
      <c r="G38" s="345"/>
      <c r="H38" s="97"/>
      <c r="I38" s="97"/>
      <c r="J38" s="97"/>
      <c r="K38" s="97"/>
      <c r="L38" s="97"/>
      <c r="M38" s="308"/>
      <c r="N38" s="308"/>
      <c r="O38" s="308"/>
      <c r="P38" s="308"/>
      <c r="Q38" s="308"/>
      <c r="R38" s="308"/>
      <c r="S38" s="308"/>
      <c r="T38" s="308"/>
      <c r="U38" s="308"/>
    </row>
    <row r="39" ht="62.25" customHeight="1">
      <c r="A39" s="355" t="s">
        <v>450</v>
      </c>
      <c r="B39" s="358" t="str">
        <f>Résultats!B40</f>
        <v>5.1</v>
      </c>
      <c r="C39" s="260" t="str">
        <f>Résultats!C40</f>
        <v>A</v>
      </c>
      <c r="D39" s="260" t="str">
        <f>Résultats!E40</f>
        <v/>
      </c>
      <c r="E39" s="341" t="str">
        <f>Résultats!F40</f>
        <v xml:space="preserve">Chaque tableau de données complexe a-t-il un résumé ?</v>
      </c>
      <c r="F39" s="345" t="s">
        <v>14</v>
      </c>
      <c r="G39" s="345"/>
      <c r="H39" s="97"/>
      <c r="I39" s="97"/>
      <c r="J39" s="97"/>
      <c r="K39" s="97"/>
      <c r="L39" s="97"/>
      <c r="M39" s="308"/>
      <c r="N39" s="308"/>
      <c r="O39" s="308"/>
      <c r="P39" s="308"/>
      <c r="Q39" s="308"/>
      <c r="R39" s="308"/>
      <c r="S39" s="308"/>
      <c r="T39" s="308"/>
      <c r="U39" s="308"/>
    </row>
    <row r="40" ht="62.25" customHeight="1">
      <c r="A40" s="36"/>
      <c r="B40" s="358" t="str">
        <f>Résultats!B41</f>
        <v>5.2</v>
      </c>
      <c r="C40" s="260" t="str">
        <f>Résultats!C41</f>
        <v>A</v>
      </c>
      <c r="D40" s="260" t="str">
        <f>Résultats!E41</f>
        <v/>
      </c>
      <c r="E40" s="341" t="str">
        <f>Résultats!F41</f>
        <v xml:space="preserve">Pour chaque tableau de données complexe ayant un résumé, celui-ci est-il pertinent ?</v>
      </c>
      <c r="F40" s="345" t="s">
        <v>14</v>
      </c>
      <c r="G40" s="345"/>
      <c r="H40" s="97"/>
      <c r="I40" s="97"/>
      <c r="J40" s="97"/>
      <c r="K40" s="97"/>
      <c r="L40" s="97"/>
      <c r="M40" s="308"/>
      <c r="N40" s="308"/>
      <c r="O40" s="308"/>
      <c r="P40" s="308"/>
      <c r="Q40" s="308"/>
      <c r="R40" s="308"/>
      <c r="S40" s="308"/>
      <c r="T40" s="308"/>
      <c r="U40" s="308"/>
    </row>
    <row r="41" ht="62.25" customHeight="1">
      <c r="A41" s="36"/>
      <c r="B41" s="358" t="str">
        <f>Résultats!B42</f>
        <v>5.3</v>
      </c>
      <c r="C41" s="260" t="str">
        <f>Résultats!C42</f>
        <v>A</v>
      </c>
      <c r="D41" s="260" t="str">
        <f>Résultats!E42</f>
        <v>x</v>
      </c>
      <c r="E41" s="341" t="str">
        <f>Résultats!F42</f>
        <v xml:space="preserve">Pour chaque tableau de mise en forme, le contenu linéarisé reste-t-il compréhensible ?</v>
      </c>
      <c r="F41" s="345" t="s">
        <v>14</v>
      </c>
      <c r="G41" s="345"/>
      <c r="H41" s="97"/>
      <c r="I41" s="97"/>
      <c r="J41" s="97"/>
      <c r="K41" s="97"/>
      <c r="L41" s="97"/>
      <c r="M41" s="308"/>
      <c r="N41" s="308"/>
      <c r="O41" s="308"/>
      <c r="P41" s="308"/>
      <c r="Q41" s="308"/>
      <c r="R41" s="308"/>
      <c r="S41" s="308"/>
      <c r="T41" s="308"/>
      <c r="U41" s="308"/>
    </row>
    <row r="42" ht="62.25" customHeight="1">
      <c r="A42" s="36"/>
      <c r="B42" s="358" t="str">
        <f>Résultats!B43</f>
        <v>5.4</v>
      </c>
      <c r="C42" s="260" t="str">
        <f>Résultats!C43</f>
        <v>A</v>
      </c>
      <c r="D42" s="260" t="str">
        <f>Résultats!E43</f>
        <v/>
      </c>
      <c r="E42" s="341" t="str">
        <f>Résultats!F43</f>
        <v xml:space="preserve">Pour chaque tableau de données ayant un titre, le titre est-il correctement associé au tableau de données ?</v>
      </c>
      <c r="F42" s="345" t="s">
        <v>14</v>
      </c>
      <c r="G42" s="345"/>
      <c r="H42" s="97"/>
      <c r="I42" s="97"/>
      <c r="J42" s="97"/>
      <c r="K42" s="97"/>
      <c r="L42" s="97"/>
      <c r="M42" s="308"/>
      <c r="N42" s="308"/>
      <c r="O42" s="308"/>
      <c r="P42" s="308"/>
      <c r="Q42" s="308"/>
      <c r="R42" s="308"/>
      <c r="S42" s="308"/>
      <c r="T42" s="308"/>
      <c r="U42" s="308"/>
    </row>
    <row r="43" ht="62.25" customHeight="1">
      <c r="A43" s="36"/>
      <c r="B43" s="358" t="str">
        <f>Résultats!B44</f>
        <v>5.5</v>
      </c>
      <c r="C43" s="260" t="str">
        <f>Résultats!C44</f>
        <v>A</v>
      </c>
      <c r="D43" s="260" t="str">
        <f>Résultats!E44</f>
        <v/>
      </c>
      <c r="E43" s="341" t="str">
        <f>Résultats!F44</f>
        <v xml:space="preserve">Pour chaque tableau de données ayant un titre, celui-ci est-il pertinent ?</v>
      </c>
      <c r="F43" s="345" t="s">
        <v>14</v>
      </c>
      <c r="G43" s="345"/>
      <c r="H43" s="97"/>
      <c r="I43" s="97"/>
      <c r="J43" s="97"/>
      <c r="K43" s="97"/>
      <c r="L43" s="97"/>
      <c r="M43" s="308"/>
      <c r="N43" s="308"/>
      <c r="O43" s="308"/>
      <c r="P43" s="308"/>
      <c r="Q43" s="308"/>
      <c r="R43" s="308"/>
      <c r="S43" s="308"/>
      <c r="T43" s="308"/>
      <c r="U43" s="308"/>
    </row>
    <row r="44" ht="62.25" customHeight="1">
      <c r="A44" s="36"/>
      <c r="B44" s="358" t="str">
        <f>Résultats!B45</f>
        <v>5.6</v>
      </c>
      <c r="C44" s="260" t="str">
        <f>Résultats!C45</f>
        <v>A</v>
      </c>
      <c r="D44" s="260" t="str">
        <f>Résultats!E45</f>
        <v/>
      </c>
      <c r="E44" s="341" t="str">
        <f>Résultats!F45</f>
        <v xml:space="preserve">Pour chaque tableau de données, chaque en-tête de colonne et chaque en-tête de ligne sont-ils correctement déclarés ?</v>
      </c>
      <c r="F44" s="345" t="s">
        <v>14</v>
      </c>
      <c r="G44" s="345"/>
      <c r="H44" s="97"/>
      <c r="I44" s="97"/>
      <c r="J44" s="97"/>
      <c r="K44" s="97"/>
      <c r="L44" s="97"/>
      <c r="M44" s="308"/>
      <c r="N44" s="308"/>
      <c r="O44" s="308"/>
      <c r="P44" s="308"/>
      <c r="Q44" s="308"/>
      <c r="R44" s="308"/>
      <c r="S44" s="308"/>
      <c r="T44" s="308"/>
      <c r="U44" s="308"/>
    </row>
    <row r="45" ht="62.25" customHeight="1">
      <c r="A45" s="36"/>
      <c r="B45" s="358" t="str">
        <f>Résultats!B46</f>
        <v>5.7</v>
      </c>
      <c r="C45" s="260" t="str">
        <f>Résultats!C46</f>
        <v>A</v>
      </c>
      <c r="D45" s="260" t="str">
        <f>Résultats!E46</f>
        <v>x</v>
      </c>
      <c r="E45" s="341" t="str">
        <f>Résultats!F46</f>
        <v xml:space="preserve">Pour chaque tableau de données, la technique appropriée permettant d’associer chaque cellule avec ses en-têtes est-elle utilisée (hors cas particuliers) ?</v>
      </c>
      <c r="F45" s="345" t="s">
        <v>14</v>
      </c>
      <c r="G45" s="345"/>
      <c r="H45" s="97"/>
      <c r="I45" s="97"/>
      <c r="J45" s="97"/>
      <c r="K45" s="97"/>
      <c r="L45" s="97"/>
      <c r="M45" s="308"/>
      <c r="N45" s="308"/>
      <c r="O45" s="308"/>
      <c r="P45" s="308"/>
      <c r="Q45" s="308"/>
      <c r="R45" s="308"/>
      <c r="S45" s="308"/>
      <c r="T45" s="308"/>
      <c r="U45" s="308"/>
    </row>
    <row r="46" ht="62.25" customHeight="1">
      <c r="A46" s="46"/>
      <c r="B46" s="358" t="str">
        <f>Résultats!B47</f>
        <v>5.8</v>
      </c>
      <c r="C46" s="260" t="str">
        <f>Résultats!C47</f>
        <v>A</v>
      </c>
      <c r="D46" s="260" t="str">
        <f>Résultats!E47</f>
        <v/>
      </c>
      <c r="E46" s="341" t="str">
        <f>Résultats!F47</f>
        <v xml:space="preserve">Chaque tableau de mise en forme ne doit pas utiliser d’éléments propres aux tableaux de données. Cette règle est-elle respectée ?</v>
      </c>
      <c r="F46" s="345" t="s">
        <v>14</v>
      </c>
      <c r="G46" s="345"/>
      <c r="H46" s="97"/>
      <c r="I46" s="97"/>
      <c r="J46" s="97"/>
      <c r="K46" s="97"/>
      <c r="L46" s="97"/>
      <c r="M46" s="308"/>
      <c r="N46" s="308"/>
      <c r="O46" s="308"/>
      <c r="P46" s="308"/>
      <c r="Q46" s="308"/>
      <c r="R46" s="308"/>
      <c r="S46" s="308"/>
      <c r="T46" s="308"/>
      <c r="U46" s="308"/>
    </row>
    <row r="47" ht="62.25" customHeight="1">
      <c r="A47" s="355" t="s">
        <v>451</v>
      </c>
      <c r="B47" s="358" t="str">
        <f>Résultats!B48</f>
        <v>6.1</v>
      </c>
      <c r="C47" s="260" t="str">
        <f>Résultats!C48</f>
        <v>A</v>
      </c>
      <c r="D47" s="260" t="str">
        <f>Résultats!E48</f>
        <v>x</v>
      </c>
      <c r="E47" s="341" t="str">
        <f>Résultats!F48</f>
        <v xml:space="preserve">Chaque lien est-il explicite (hors cas particuliers) ?</v>
      </c>
      <c r="F47" s="345" t="s">
        <v>14</v>
      </c>
      <c r="G47" s="345"/>
      <c r="H47" s="97"/>
      <c r="I47" s="97"/>
      <c r="J47" s="97"/>
      <c r="K47" s="97"/>
      <c r="L47" s="97"/>
      <c r="M47" s="308"/>
      <c r="N47" s="308"/>
      <c r="O47" s="308"/>
      <c r="P47" s="308"/>
      <c r="Q47" s="308"/>
      <c r="R47" s="308"/>
      <c r="S47" s="308"/>
      <c r="T47" s="308"/>
      <c r="U47" s="308"/>
    </row>
    <row r="48" ht="62.25" customHeight="1">
      <c r="A48" s="46"/>
      <c r="B48" s="358" t="str">
        <f>Résultats!B49</f>
        <v>6.2</v>
      </c>
      <c r="C48" s="260" t="str">
        <f>Résultats!C49</f>
        <v>A</v>
      </c>
      <c r="D48" s="260" t="str">
        <f>Résultats!E49</f>
        <v>x</v>
      </c>
      <c r="E48" s="341" t="str">
        <f>Résultats!F49</f>
        <v xml:space="preserve">Dans chaque page web, chaque lien a-t-il un intitulé ?</v>
      </c>
      <c r="F48" s="345" t="s">
        <v>14</v>
      </c>
      <c r="G48" s="345"/>
      <c r="H48" s="97"/>
      <c r="I48" s="97"/>
      <c r="J48" s="97"/>
      <c r="K48" s="97"/>
      <c r="L48" s="97"/>
      <c r="M48" s="308"/>
      <c r="N48" s="308"/>
      <c r="O48" s="308"/>
      <c r="P48" s="308"/>
      <c r="Q48" s="308"/>
      <c r="R48" s="308"/>
      <c r="S48" s="308"/>
      <c r="T48" s="308"/>
      <c r="U48" s="308"/>
    </row>
    <row r="49" ht="62.25" customHeight="1">
      <c r="A49" s="355" t="s">
        <v>452</v>
      </c>
      <c r="B49" s="358" t="str">
        <f>Résultats!B50</f>
        <v>7.1</v>
      </c>
      <c r="C49" s="260" t="str">
        <f>Résultats!C50</f>
        <v>A</v>
      </c>
      <c r="D49" s="260" t="str">
        <f>Résultats!E50</f>
        <v>x</v>
      </c>
      <c r="E49" s="341" t="str">
        <f>Résultats!F50</f>
        <v xml:space="preserve">Chaque script est-il, si nécessaire, compatible avec les technologies d’assistance ?</v>
      </c>
      <c r="F49" s="345" t="s">
        <v>14</v>
      </c>
      <c r="G49" s="345"/>
      <c r="H49" s="97"/>
      <c r="I49" s="97"/>
      <c r="J49" s="97"/>
      <c r="K49" s="97"/>
      <c r="L49" s="97"/>
      <c r="M49" s="308"/>
      <c r="N49" s="308"/>
      <c r="O49" s="308"/>
      <c r="P49" s="308"/>
      <c r="Q49" s="308"/>
      <c r="R49" s="308"/>
      <c r="S49" s="308"/>
      <c r="T49" s="308"/>
      <c r="U49" s="308"/>
    </row>
    <row r="50" ht="62.25" customHeight="1">
      <c r="A50" s="36"/>
      <c r="B50" s="358" t="str">
        <f>Résultats!B51</f>
        <v>7.2</v>
      </c>
      <c r="C50" s="260" t="str">
        <f>Résultats!C51</f>
        <v>A</v>
      </c>
      <c r="D50" s="260" t="str">
        <f>Résultats!E51</f>
        <v/>
      </c>
      <c r="E50" s="341" t="str">
        <f>Résultats!F51</f>
        <v xml:space="preserve">Pour chaque script ayant une alternative, cette alternative est-elle pertinente ?</v>
      </c>
      <c r="F50" s="345" t="s">
        <v>14</v>
      </c>
      <c r="G50" s="345"/>
      <c r="H50" s="97"/>
      <c r="I50" s="97"/>
      <c r="J50" s="97"/>
      <c r="K50" s="97"/>
      <c r="L50" s="97"/>
      <c r="M50" s="308"/>
      <c r="N50" s="308"/>
      <c r="O50" s="308"/>
      <c r="P50" s="308"/>
      <c r="Q50" s="308"/>
      <c r="R50" s="308"/>
      <c r="S50" s="308"/>
      <c r="T50" s="308"/>
      <c r="U50" s="308"/>
    </row>
    <row r="51" ht="62.25" customHeight="1">
      <c r="A51" s="36"/>
      <c r="B51" s="358" t="str">
        <f>Résultats!B52</f>
        <v>7.3</v>
      </c>
      <c r="C51" s="260" t="str">
        <f>Résultats!C52</f>
        <v>A</v>
      </c>
      <c r="D51" s="260" t="str">
        <f>Résultats!E52</f>
        <v>x</v>
      </c>
      <c r="E51" s="341" t="str">
        <f>Résultats!F52</f>
        <v xml:space="preserve">Chaque script est-il contrôlable par le clavier et par tout dispositif de pointage (hors cas particuliers) ?</v>
      </c>
      <c r="F51" s="345" t="s">
        <v>14</v>
      </c>
      <c r="G51" s="345"/>
      <c r="H51" s="97"/>
      <c r="I51" s="97"/>
      <c r="J51" s="97"/>
      <c r="K51" s="97"/>
      <c r="L51" s="97"/>
      <c r="M51" s="308"/>
      <c r="N51" s="308"/>
      <c r="O51" s="308"/>
      <c r="P51" s="308"/>
      <c r="Q51" s="308"/>
      <c r="R51" s="308"/>
      <c r="S51" s="308"/>
      <c r="T51" s="308"/>
      <c r="U51" s="308"/>
    </row>
    <row r="52" ht="62.25" customHeight="1">
      <c r="A52" s="36"/>
      <c r="B52" s="358" t="str">
        <f>Résultats!B53</f>
        <v>7.4</v>
      </c>
      <c r="C52" s="260" t="str">
        <f>Résultats!C53</f>
        <v>A</v>
      </c>
      <c r="D52" s="260" t="str">
        <f>Résultats!E53</f>
        <v/>
      </c>
      <c r="E52" s="341" t="str">
        <f>Résultats!F53</f>
        <v xml:space="preserve">Pour chaque script qui initie un changement de contexte, l’utilisateur est-il averti ou en a-t-il le contrôle ?</v>
      </c>
      <c r="F52" s="345" t="s">
        <v>14</v>
      </c>
      <c r="G52" s="345"/>
      <c r="H52" s="97"/>
      <c r="I52" s="97"/>
      <c r="J52" s="97"/>
      <c r="K52" s="97"/>
      <c r="L52" s="97"/>
      <c r="M52" s="308"/>
      <c r="N52" s="308"/>
      <c r="O52" s="308"/>
      <c r="P52" s="308"/>
      <c r="Q52" s="308"/>
      <c r="R52" s="308"/>
      <c r="S52" s="308"/>
      <c r="T52" s="308"/>
      <c r="U52" s="308"/>
    </row>
    <row r="53" ht="62.25" customHeight="1">
      <c r="A53" s="46"/>
      <c r="B53" s="358" t="str">
        <f>Résultats!B54</f>
        <v>7.5</v>
      </c>
      <c r="C53" s="260" t="str">
        <f>Résultats!C54</f>
        <v>AA</v>
      </c>
      <c r="D53" s="260" t="str">
        <f>Résultats!E54</f>
        <v/>
      </c>
      <c r="E53" s="341" t="str">
        <f>Résultats!F54</f>
        <v xml:space="preserve">Dans chaque page web, les messages de statut sont-ils correctement restitués par les technologies d’assistance ?</v>
      </c>
      <c r="F53" s="345" t="s">
        <v>14</v>
      </c>
      <c r="G53" s="345"/>
      <c r="H53" s="97"/>
      <c r="I53" s="97"/>
      <c r="J53" s="97"/>
      <c r="K53" s="97"/>
      <c r="L53" s="97"/>
      <c r="M53" s="308"/>
      <c r="N53" s="308"/>
      <c r="O53" s="308"/>
      <c r="P53" s="308"/>
      <c r="Q53" s="308"/>
      <c r="R53" s="308"/>
      <c r="S53" s="308"/>
      <c r="T53" s="308"/>
      <c r="U53" s="308"/>
    </row>
    <row r="54" ht="62.25" customHeight="1">
      <c r="A54" s="355" t="s">
        <v>453</v>
      </c>
      <c r="B54" s="358" t="str">
        <f>Résultats!B55</f>
        <v>8.1</v>
      </c>
      <c r="C54" s="260" t="str">
        <f>Résultats!C55</f>
        <v>A</v>
      </c>
      <c r="D54" s="260" t="str">
        <f>Résultats!E55</f>
        <v/>
      </c>
      <c r="E54" s="341" t="str">
        <f>Résultats!F55</f>
        <v xml:space="preserve">Chaque page web est-elle définie par un type de document ?</v>
      </c>
      <c r="F54" s="345" t="s">
        <v>14</v>
      </c>
      <c r="G54" s="345"/>
      <c r="H54" s="97"/>
      <c r="I54" s="97"/>
      <c r="J54" s="97"/>
      <c r="K54" s="97"/>
      <c r="L54" s="352" t="s">
        <v>500</v>
      </c>
      <c r="M54" s="308"/>
      <c r="N54" s="308"/>
      <c r="O54" s="308"/>
      <c r="P54" s="308"/>
      <c r="Q54" s="308"/>
      <c r="R54" s="308"/>
      <c r="S54" s="308"/>
      <c r="T54" s="308"/>
      <c r="U54" s="308"/>
    </row>
    <row r="55" ht="62.25" customHeight="1">
      <c r="A55" s="36"/>
      <c r="B55" s="358" t="str">
        <f>Résultats!B56</f>
        <v>8.2</v>
      </c>
      <c r="C55" s="260" t="str">
        <f>Résultats!C56</f>
        <v>A</v>
      </c>
      <c r="D55" s="260" t="str">
        <f>Résultats!E56</f>
        <v/>
      </c>
      <c r="E55" s="341" t="str">
        <f>Résultats!F56</f>
        <v xml:space="preserve">Pour chaque page web, le code source généré est-il valide selon le type de document spécifié ?</v>
      </c>
      <c r="F55" s="345" t="s">
        <v>14</v>
      </c>
      <c r="G55" s="345"/>
      <c r="H55" s="97"/>
      <c r="I55" s="97"/>
      <c r="J55" s="97"/>
      <c r="K55" s="97"/>
      <c r="L55" s="352" t="s">
        <v>500</v>
      </c>
      <c r="M55" s="308"/>
      <c r="N55" s="308"/>
      <c r="O55" s="308"/>
      <c r="P55" s="308"/>
      <c r="Q55" s="308"/>
      <c r="R55" s="308"/>
      <c r="S55" s="308"/>
      <c r="T55" s="308"/>
      <c r="U55" s="308"/>
    </row>
    <row r="56" ht="62.25" customHeight="1">
      <c r="A56" s="36"/>
      <c r="B56" s="358" t="str">
        <f>Résultats!B57</f>
        <v>8.3</v>
      </c>
      <c r="C56" s="260" t="str">
        <f>Résultats!C57</f>
        <v>A</v>
      </c>
      <c r="D56" s="260" t="str">
        <f>Résultats!E57</f>
        <v>x</v>
      </c>
      <c r="E56" s="341" t="str">
        <f>Résultats!F57</f>
        <v xml:space="preserve">Dans chaque page web, la langue par défaut est-elle présente ?</v>
      </c>
      <c r="F56" s="345" t="s">
        <v>14</v>
      </c>
      <c r="G56" s="345"/>
      <c r="H56" s="97"/>
      <c r="I56" s="97"/>
      <c r="J56" s="97"/>
      <c r="K56" s="97"/>
      <c r="L56" s="97"/>
      <c r="M56" s="308"/>
      <c r="N56" s="308"/>
      <c r="O56" s="308"/>
      <c r="P56" s="308"/>
      <c r="Q56" s="308"/>
      <c r="R56" s="308"/>
      <c r="S56" s="308"/>
      <c r="T56" s="308"/>
      <c r="U56" s="308"/>
    </row>
    <row r="57" ht="62.25" customHeight="1">
      <c r="A57" s="36"/>
      <c r="B57" s="358" t="str">
        <f>Résultats!B58</f>
        <v>8.4</v>
      </c>
      <c r="C57" s="260" t="str">
        <f>Résultats!C58</f>
        <v>A</v>
      </c>
      <c r="D57" s="260" t="str">
        <f>Résultats!E58</f>
        <v>x</v>
      </c>
      <c r="E57" s="341" t="str">
        <f>Résultats!F58</f>
        <v xml:space="preserve">Pour chaque page web ayant une langue par défaut, le code de langue est-il pertinent ?</v>
      </c>
      <c r="F57" s="345" t="s">
        <v>14</v>
      </c>
      <c r="G57" s="345"/>
      <c r="H57" s="97"/>
      <c r="I57" s="97"/>
      <c r="J57" s="97"/>
      <c r="K57" s="97"/>
      <c r="L57" s="97"/>
      <c r="M57" s="308"/>
      <c r="N57" s="308"/>
      <c r="O57" s="308"/>
      <c r="P57" s="308"/>
      <c r="Q57" s="308"/>
      <c r="R57" s="308"/>
      <c r="S57" s="308"/>
      <c r="T57" s="308"/>
      <c r="U57" s="308"/>
    </row>
    <row r="58" ht="62.25" customHeight="1">
      <c r="A58" s="36"/>
      <c r="B58" s="259" t="str">
        <f>Résultats!B59</f>
        <v>8.5</v>
      </c>
      <c r="C58" s="260" t="str">
        <f>Résultats!C59</f>
        <v>A</v>
      </c>
      <c r="D58" s="260" t="str">
        <f>Résultats!E59</f>
        <v>x</v>
      </c>
      <c r="E58" s="341" t="str">
        <f>Résultats!F59</f>
        <v xml:space="preserve">Chaque page web a-t-elle un titre de page ?</v>
      </c>
      <c r="F58" s="345" t="s">
        <v>14</v>
      </c>
      <c r="G58" s="345"/>
      <c r="H58" s="97"/>
      <c r="I58" s="97"/>
      <c r="J58" s="97"/>
      <c r="K58" s="97"/>
      <c r="L58" s="97"/>
      <c r="M58" s="308"/>
      <c r="N58" s="308"/>
      <c r="O58" s="308"/>
      <c r="P58" s="308"/>
      <c r="Q58" s="308"/>
      <c r="R58" s="308"/>
      <c r="S58" s="308"/>
      <c r="T58" s="308"/>
      <c r="U58" s="308"/>
    </row>
    <row r="59" ht="62.25" customHeight="1">
      <c r="A59" s="36"/>
      <c r="B59" s="259" t="str">
        <f>Résultats!B60</f>
        <v>8.6</v>
      </c>
      <c r="C59" s="260" t="str">
        <f>Résultats!C60</f>
        <v>A</v>
      </c>
      <c r="D59" s="260" t="str">
        <f>Résultats!E60</f>
        <v/>
      </c>
      <c r="E59" s="341" t="str">
        <f>Résultats!F60</f>
        <v xml:space="preserve">Pour chaque page web ayant un titre de page, ce titre est-il pertinent ?</v>
      </c>
      <c r="F59" s="345" t="s">
        <v>14</v>
      </c>
      <c r="G59" s="345"/>
      <c r="H59" s="97"/>
      <c r="I59" s="97"/>
      <c r="J59" s="97"/>
      <c r="K59" s="97"/>
      <c r="L59" s="97"/>
      <c r="M59" s="308"/>
      <c r="N59" s="308"/>
      <c r="O59" s="308"/>
      <c r="P59" s="308"/>
      <c r="Q59" s="308"/>
      <c r="R59" s="308"/>
      <c r="S59" s="308"/>
      <c r="T59" s="308"/>
      <c r="U59" s="308"/>
    </row>
    <row r="60" ht="62.25" customHeight="1">
      <c r="A60" s="36"/>
      <c r="B60" s="259" t="str">
        <f>Résultats!B61</f>
        <v>8.7</v>
      </c>
      <c r="C60" s="260" t="str">
        <f>Résultats!C61</f>
        <v>AA</v>
      </c>
      <c r="D60" s="260" t="str">
        <f>Résultats!E61</f>
        <v/>
      </c>
      <c r="E60" s="341" t="str">
        <f>Résultats!F61</f>
        <v xml:space="preserve">Dans chaque page web, chaque changement de langue est-il indiqué dans le code source (hors cas particuliers) ?</v>
      </c>
      <c r="F60" s="345" t="s">
        <v>14</v>
      </c>
      <c r="G60" s="345"/>
      <c r="H60" s="97"/>
      <c r="I60" s="97"/>
      <c r="J60" s="97"/>
      <c r="K60" s="97"/>
      <c r="L60" s="97"/>
      <c r="M60" s="308"/>
      <c r="N60" s="308"/>
      <c r="O60" s="308"/>
      <c r="P60" s="308"/>
      <c r="Q60" s="308"/>
      <c r="R60" s="308"/>
      <c r="S60" s="308"/>
      <c r="T60" s="308"/>
      <c r="U60" s="308"/>
    </row>
    <row r="61" ht="62.25" customHeight="1">
      <c r="A61" s="36"/>
      <c r="B61" s="259" t="str">
        <f>Résultats!B62</f>
        <v>8.8</v>
      </c>
      <c r="C61" s="260" t="str">
        <f>Résultats!C62</f>
        <v>AA</v>
      </c>
      <c r="D61" s="260" t="str">
        <f>Résultats!E62</f>
        <v/>
      </c>
      <c r="E61" s="341" t="str">
        <f>Résultats!F62</f>
        <v xml:space="preserve">Dans chaque page web, le code de langue de chaque changement de langue est-il valide et pertinent ?</v>
      </c>
      <c r="F61" s="345" t="s">
        <v>14</v>
      </c>
      <c r="G61" s="345"/>
      <c r="H61" s="97"/>
      <c r="I61" s="97"/>
      <c r="J61" s="97"/>
      <c r="K61" s="97"/>
      <c r="L61" s="97"/>
      <c r="M61" s="308"/>
      <c r="N61" s="308"/>
      <c r="O61" s="308"/>
      <c r="P61" s="308"/>
      <c r="Q61" s="308"/>
      <c r="R61" s="308"/>
      <c r="S61" s="308"/>
      <c r="T61" s="308"/>
      <c r="U61" s="308"/>
    </row>
    <row r="62" ht="62.25" customHeight="1">
      <c r="A62" s="36"/>
      <c r="B62" s="259" t="str">
        <f>Résultats!B63</f>
        <v>8.9</v>
      </c>
      <c r="C62" s="260" t="str">
        <f>Résultats!C63</f>
        <v>A</v>
      </c>
      <c r="D62" s="260" t="str">
        <f>Résultats!E63</f>
        <v/>
      </c>
      <c r="E62" s="341" t="str">
        <f>Résultats!F63</f>
        <v xml:space="preserve">Dans chaque page web, les balises ne doivent pas être utilisées uniquement à des fins de présentation. Cette règle est-elle respectée ?</v>
      </c>
      <c r="F62" s="345" t="s">
        <v>14</v>
      </c>
      <c r="G62" s="345"/>
      <c r="H62" s="97"/>
      <c r="I62" s="97"/>
      <c r="J62" s="97"/>
      <c r="K62" s="97"/>
      <c r="L62" s="97"/>
      <c r="M62" s="308"/>
      <c r="N62" s="308"/>
      <c r="O62" s="308"/>
      <c r="P62" s="308"/>
      <c r="Q62" s="308"/>
      <c r="R62" s="308"/>
      <c r="S62" s="308"/>
      <c r="T62" s="308"/>
      <c r="U62" s="308"/>
    </row>
    <row r="63" ht="62.25" customHeight="1">
      <c r="A63" s="46"/>
      <c r="B63" s="358" t="str">
        <f>Résultats!B64</f>
        <v>8.10</v>
      </c>
      <c r="C63" s="260" t="str">
        <f>Résultats!C64</f>
        <v>A</v>
      </c>
      <c r="D63" s="260" t="str">
        <f>Résultats!E64</f>
        <v/>
      </c>
      <c r="E63" s="341" t="str">
        <f>Résultats!F64</f>
        <v xml:space="preserve">Dans chaque page web, les changements du sens de lecture sont-ils signalés ?</v>
      </c>
      <c r="F63" s="345" t="s">
        <v>14</v>
      </c>
      <c r="G63" s="345"/>
      <c r="H63" s="97"/>
      <c r="I63" s="97"/>
      <c r="J63" s="97"/>
      <c r="K63" s="97"/>
      <c r="L63" s="97"/>
      <c r="M63" s="308"/>
      <c r="N63" s="308"/>
      <c r="O63" s="308"/>
      <c r="P63" s="308"/>
      <c r="Q63" s="308"/>
      <c r="R63" s="308"/>
      <c r="S63" s="308"/>
      <c r="T63" s="308"/>
      <c r="U63" s="308"/>
    </row>
    <row r="64" ht="62.25" customHeight="1">
      <c r="A64" s="355" t="s">
        <v>454</v>
      </c>
      <c r="B64" s="358" t="str">
        <f>Résultats!B65</f>
        <v>9.1</v>
      </c>
      <c r="C64" s="260" t="str">
        <f>Résultats!C65</f>
        <v>A</v>
      </c>
      <c r="D64" s="260" t="str">
        <f>Résultats!E65</f>
        <v>x</v>
      </c>
      <c r="E64" s="341" t="str">
        <f>Résultats!F65</f>
        <v xml:space="preserve">Dans chaque page web, l’information est-elle structurée par l’utilisation appropriée de titres ?</v>
      </c>
      <c r="F64" s="345" t="s">
        <v>14</v>
      </c>
      <c r="G64" s="345"/>
      <c r="H64" s="97"/>
      <c r="I64" s="97"/>
      <c r="J64" s="97"/>
      <c r="K64" s="97"/>
      <c r="L64" s="97"/>
      <c r="M64" s="308"/>
      <c r="N64" s="308"/>
      <c r="O64" s="308"/>
      <c r="P64" s="308"/>
      <c r="Q64" s="308"/>
      <c r="R64" s="308"/>
      <c r="S64" s="308"/>
      <c r="T64" s="308"/>
      <c r="U64" s="308"/>
    </row>
    <row r="65" ht="62.25" customHeight="1">
      <c r="A65" s="36"/>
      <c r="B65" s="358" t="str">
        <f>Résultats!B66</f>
        <v>9.2</v>
      </c>
      <c r="C65" s="260" t="str">
        <f>Résultats!C66</f>
        <v>A</v>
      </c>
      <c r="D65" s="260" t="str">
        <f>Résultats!E66</f>
        <v/>
      </c>
      <c r="E65" s="341" t="str">
        <f>Résultats!F66</f>
        <v xml:space="preserve">Dans chaque page web, la structure du document est-elle cohérente (hors cas particuliers) ?</v>
      </c>
      <c r="F65" s="345" t="s">
        <v>14</v>
      </c>
      <c r="G65" s="345"/>
      <c r="H65" s="97"/>
      <c r="I65" s="97"/>
      <c r="J65" s="97"/>
      <c r="K65" s="97"/>
      <c r="L65" s="97"/>
      <c r="M65" s="308"/>
      <c r="N65" s="308"/>
      <c r="O65" s="308"/>
      <c r="P65" s="308"/>
      <c r="Q65" s="308"/>
      <c r="R65" s="308"/>
      <c r="S65" s="308"/>
      <c r="T65" s="308"/>
      <c r="U65" s="308"/>
    </row>
    <row r="66" ht="62.25" customHeight="1">
      <c r="A66" s="36"/>
      <c r="B66" s="358" t="str">
        <f>Résultats!B67</f>
        <v>9.3</v>
      </c>
      <c r="C66" s="260" t="str">
        <f>Résultats!C67</f>
        <v>A</v>
      </c>
      <c r="D66" s="260" t="str">
        <f>Résultats!E67</f>
        <v/>
      </c>
      <c r="E66" s="341" t="str">
        <f>Résultats!F67</f>
        <v xml:space="preserve">Dans chaque page web, chaque liste est-elle correctement structurée ?</v>
      </c>
      <c r="F66" s="345" t="s">
        <v>14</v>
      </c>
      <c r="G66" s="345"/>
      <c r="H66" s="97"/>
      <c r="I66" s="97"/>
      <c r="J66" s="97"/>
      <c r="K66" s="97"/>
      <c r="L66" s="97"/>
      <c r="M66" s="308"/>
      <c r="N66" s="308"/>
      <c r="O66" s="308"/>
      <c r="P66" s="308"/>
      <c r="Q66" s="308"/>
      <c r="R66" s="308"/>
      <c r="S66" s="308"/>
      <c r="T66" s="308"/>
      <c r="U66" s="308"/>
    </row>
    <row r="67" ht="62.25" customHeight="1">
      <c r="A67" s="46"/>
      <c r="B67" s="358" t="str">
        <f>Résultats!B68</f>
        <v>9.4</v>
      </c>
      <c r="C67" s="260" t="str">
        <f>Résultats!C68</f>
        <v>A</v>
      </c>
      <c r="D67" s="260" t="str">
        <f>Résultats!E68</f>
        <v/>
      </c>
      <c r="E67" s="341" t="str">
        <f>Résultats!F68</f>
        <v xml:space="preserve">Dans chaque page web, chaque citation est-elle correctement indiquée ?</v>
      </c>
      <c r="F67" s="345" t="s">
        <v>14</v>
      </c>
      <c r="G67" s="345"/>
      <c r="H67" s="97"/>
      <c r="I67" s="97"/>
      <c r="J67" s="97"/>
      <c r="K67" s="97"/>
      <c r="L67" s="97"/>
      <c r="M67" s="308"/>
      <c r="N67" s="308"/>
      <c r="O67" s="308"/>
      <c r="P67" s="308"/>
      <c r="Q67" s="308"/>
      <c r="R67" s="308"/>
      <c r="S67" s="308"/>
      <c r="T67" s="308"/>
      <c r="U67" s="308"/>
    </row>
    <row r="68" ht="62.25" customHeight="1">
      <c r="A68" s="355" t="s">
        <v>455</v>
      </c>
      <c r="B68" s="358" t="str">
        <f>Résultats!B69</f>
        <v>10.1</v>
      </c>
      <c r="C68" s="260" t="str">
        <f>Résultats!C69</f>
        <v>A</v>
      </c>
      <c r="D68" s="260" t="str">
        <f>Résultats!E69</f>
        <v/>
      </c>
      <c r="E68" s="341" t="str">
        <f>Résultats!F69</f>
        <v xml:space="preserve">Dans le site web, des feuilles de styles sont-elles utilisées pour contrôler la présentation de l’information ?</v>
      </c>
      <c r="F68" s="345" t="s">
        <v>14</v>
      </c>
      <c r="G68" s="345"/>
      <c r="H68" s="97"/>
      <c r="I68" s="97"/>
      <c r="J68" s="97"/>
      <c r="K68" s="97"/>
      <c r="L68" s="97"/>
      <c r="M68" s="308"/>
      <c r="N68" s="308"/>
      <c r="O68" s="308"/>
      <c r="P68" s="308"/>
      <c r="Q68" s="308"/>
      <c r="R68" s="308"/>
      <c r="S68" s="308"/>
      <c r="T68" s="308"/>
      <c r="U68" s="308"/>
    </row>
    <row r="69" ht="62.25" customHeight="1">
      <c r="A69" s="36"/>
      <c r="B69" s="358" t="str">
        <f>Résultats!B70</f>
        <v>10.2</v>
      </c>
      <c r="C69" s="260" t="str">
        <f>Résultats!C70</f>
        <v>A</v>
      </c>
      <c r="D69" s="260" t="str">
        <f>Résultats!E70</f>
        <v/>
      </c>
      <c r="E69" s="341" t="str">
        <f>Résultats!F70</f>
        <v xml:space="preserve">Dans chaque page web, le contenu visible porteur d’information reste-t-il présent lorsque les feuilles de styles sont désactivées ?</v>
      </c>
      <c r="F69" s="345" t="s">
        <v>14</v>
      </c>
      <c r="G69" s="345"/>
      <c r="H69" s="97"/>
      <c r="I69" s="97"/>
      <c r="J69" s="97"/>
      <c r="K69" s="97"/>
      <c r="L69" s="97"/>
      <c r="M69" s="308"/>
      <c r="N69" s="308"/>
      <c r="O69" s="308"/>
      <c r="P69" s="308"/>
      <c r="Q69" s="308"/>
      <c r="R69" s="308"/>
      <c r="S69" s="308"/>
      <c r="T69" s="308"/>
      <c r="U69" s="308"/>
    </row>
    <row r="70" ht="62.25" customHeight="1">
      <c r="A70" s="36"/>
      <c r="B70" s="358" t="str">
        <f>Résultats!B71</f>
        <v>10.3</v>
      </c>
      <c r="C70" s="260" t="str">
        <f>Résultats!C71</f>
        <v>A</v>
      </c>
      <c r="D70" s="260" t="str">
        <f>Résultats!E71</f>
        <v>x</v>
      </c>
      <c r="E70" s="341" t="str">
        <f>Résultats!F71</f>
        <v xml:space="preserve">Dans chaque page web, l’information reste-t-elle compréhensible lorsque les feuilles de styles sont désactivées ?</v>
      </c>
      <c r="F70" s="345" t="s">
        <v>14</v>
      </c>
      <c r="G70" s="345"/>
      <c r="H70" s="97"/>
      <c r="I70" s="97"/>
      <c r="J70" s="97"/>
      <c r="K70" s="97"/>
      <c r="L70" s="97"/>
      <c r="M70" s="308"/>
      <c r="N70" s="308"/>
      <c r="O70" s="308"/>
      <c r="P70" s="308"/>
      <c r="Q70" s="308"/>
      <c r="R70" s="308"/>
      <c r="S70" s="308"/>
      <c r="T70" s="308"/>
      <c r="U70" s="308"/>
    </row>
    <row r="71" ht="62.25" customHeight="1">
      <c r="A71" s="36"/>
      <c r="B71" s="358" t="str">
        <f>Résultats!B72</f>
        <v>10.4</v>
      </c>
      <c r="C71" s="260" t="str">
        <f>Résultats!C72</f>
        <v>AA</v>
      </c>
      <c r="D71" s="260" t="str">
        <f>Résultats!E72</f>
        <v/>
      </c>
      <c r="E71" s="341" t="str">
        <f>Résultats!F72</f>
        <v xml:space="preserve">Dans chaque page web, le texte reste-t-il lisible lorsque la taille des caractères est augmentée jusqu’à 200%, au moins (hors cas particuliers) ?</v>
      </c>
      <c r="F71" s="345" t="s">
        <v>14</v>
      </c>
      <c r="G71" s="345"/>
      <c r="H71" s="97"/>
      <c r="I71" s="97"/>
      <c r="J71" s="97"/>
      <c r="K71" s="97"/>
      <c r="L71" s="97"/>
      <c r="M71" s="308"/>
      <c r="N71" s="308"/>
      <c r="O71" s="308"/>
      <c r="P71" s="308"/>
      <c r="Q71" s="308"/>
      <c r="R71" s="308"/>
      <c r="S71" s="308"/>
      <c r="T71" s="308"/>
      <c r="U71" s="308"/>
    </row>
    <row r="72" ht="62.25" customHeight="1">
      <c r="A72" s="36"/>
      <c r="B72" s="358" t="str">
        <f>Résultats!B73</f>
        <v>10.5</v>
      </c>
      <c r="C72" s="260" t="str">
        <f>Résultats!C73</f>
        <v>AA</v>
      </c>
      <c r="D72" s="260" t="str">
        <f>Résultats!E73</f>
        <v/>
      </c>
      <c r="E72" s="341" t="str">
        <f>Résultats!F73</f>
        <v xml:space="preserve">Dans chaque page web, les déclarations CSS de couleurs de fond d’élément et de police sont-elles correctement utilisées ?</v>
      </c>
      <c r="F72" s="345" t="s">
        <v>14</v>
      </c>
      <c r="G72" s="345"/>
      <c r="H72" s="97"/>
      <c r="I72" s="97"/>
      <c r="J72" s="97"/>
      <c r="K72" s="97"/>
      <c r="L72" s="97"/>
      <c r="M72" s="308"/>
      <c r="N72" s="308"/>
      <c r="O72" s="308"/>
      <c r="P72" s="308"/>
      <c r="Q72" s="308"/>
      <c r="R72" s="308"/>
      <c r="S72" s="308"/>
      <c r="T72" s="308"/>
      <c r="U72" s="308"/>
    </row>
    <row r="73" ht="62.25" customHeight="1">
      <c r="A73" s="36"/>
      <c r="B73" s="358" t="str">
        <f>Résultats!B74</f>
        <v>10.6</v>
      </c>
      <c r="C73" s="260" t="str">
        <f>Résultats!C74</f>
        <v>A</v>
      </c>
      <c r="D73" s="260" t="str">
        <f>Résultats!E74</f>
        <v>x</v>
      </c>
      <c r="E73" s="341" t="str">
        <f>Résultats!F74</f>
        <v xml:space="preserve">Dans chaque page web, chaque lien dont la nature n’est pas évidente est-il visible par rapport au texte environnant ?</v>
      </c>
      <c r="F73" s="345" t="s">
        <v>14</v>
      </c>
      <c r="G73" s="345"/>
      <c r="H73" s="97"/>
      <c r="I73" s="97"/>
      <c r="J73" s="97"/>
      <c r="K73" s="97"/>
      <c r="L73" s="97"/>
      <c r="M73" s="308"/>
      <c r="N73" s="308"/>
      <c r="O73" s="308"/>
      <c r="P73" s="308"/>
      <c r="Q73" s="308"/>
      <c r="R73" s="308"/>
      <c r="S73" s="308"/>
      <c r="T73" s="308"/>
      <c r="U73" s="308"/>
    </row>
    <row r="74" ht="62.25" customHeight="1">
      <c r="A74" s="36"/>
      <c r="B74" s="358" t="str">
        <f>Résultats!B75</f>
        <v>10.7</v>
      </c>
      <c r="C74" s="260" t="str">
        <f>Résultats!C75</f>
        <v>A</v>
      </c>
      <c r="D74" s="260" t="str">
        <f>Résultats!E75</f>
        <v>x</v>
      </c>
      <c r="E74" s="341" t="str">
        <f>Résultats!F75</f>
        <v xml:space="preserve">Dans chaque page web, pour chaque élément recevant le focus, la prise de focus est-elle visible ?</v>
      </c>
      <c r="F74" s="345" t="s">
        <v>14</v>
      </c>
      <c r="G74" s="345"/>
      <c r="H74" s="97"/>
      <c r="I74" s="97"/>
      <c r="J74" s="97"/>
      <c r="K74" s="97"/>
      <c r="L74" s="97"/>
      <c r="M74" s="308"/>
      <c r="N74" s="308"/>
      <c r="O74" s="308"/>
      <c r="P74" s="308"/>
      <c r="Q74" s="308"/>
      <c r="R74" s="308"/>
      <c r="S74" s="308"/>
      <c r="T74" s="308"/>
      <c r="U74" s="308"/>
    </row>
    <row r="75" ht="62.25" customHeight="1">
      <c r="A75" s="36"/>
      <c r="B75" s="358" t="str">
        <f>Résultats!B76</f>
        <v>10.8</v>
      </c>
      <c r="C75" s="260" t="str">
        <f>Résultats!C76</f>
        <v>A</v>
      </c>
      <c r="D75" s="260" t="str">
        <f>Résultats!E76</f>
        <v/>
      </c>
      <c r="E75" s="341" t="str">
        <f>Résultats!F76</f>
        <v xml:space="preserve">Pour chaque page web, les contenus cachés ont-ils vocation à être ignorés par les technologies d’assistance ?</v>
      </c>
      <c r="F75" s="345" t="s">
        <v>14</v>
      </c>
      <c r="G75" s="345"/>
      <c r="H75" s="97"/>
      <c r="I75" s="97"/>
      <c r="J75" s="97"/>
      <c r="K75" s="97"/>
      <c r="L75" s="97"/>
      <c r="M75" s="308"/>
      <c r="N75" s="308"/>
      <c r="O75" s="308"/>
      <c r="P75" s="308"/>
      <c r="Q75" s="308"/>
      <c r="R75" s="308"/>
      <c r="S75" s="308"/>
      <c r="T75" s="308"/>
      <c r="U75" s="308"/>
    </row>
    <row r="76" ht="62.25" customHeight="1">
      <c r="A76" s="36"/>
      <c r="B76" s="358" t="str">
        <f>Résultats!B77</f>
        <v>10.9</v>
      </c>
      <c r="C76" s="260" t="str">
        <f>Résultats!C77</f>
        <v>A</v>
      </c>
      <c r="D76" s="260" t="str">
        <f>Résultats!E77</f>
        <v/>
      </c>
      <c r="E76" s="341" t="str">
        <f>Résultats!F77</f>
        <v xml:space="preserve">Dans chaque page web, l’information ne doit pas être donnée uniquement par la forme, taille ou position. Cette règle est-elle respectée ?</v>
      </c>
      <c r="F76" s="345" t="s">
        <v>14</v>
      </c>
      <c r="G76" s="345"/>
      <c r="H76" s="97"/>
      <c r="I76" s="97"/>
      <c r="J76" s="97"/>
      <c r="K76" s="97"/>
      <c r="L76" s="97"/>
      <c r="M76" s="308"/>
      <c r="N76" s="308"/>
      <c r="O76" s="308"/>
      <c r="P76" s="308"/>
      <c r="Q76" s="308"/>
      <c r="R76" s="308"/>
      <c r="S76" s="308"/>
      <c r="T76" s="308"/>
      <c r="U76" s="308"/>
    </row>
    <row r="77" ht="62.25" customHeight="1">
      <c r="A77" s="36"/>
      <c r="B77" s="358" t="str">
        <f>Résultats!B78</f>
        <v>10.10</v>
      </c>
      <c r="C77" s="260" t="str">
        <f>Résultats!C78</f>
        <v>A</v>
      </c>
      <c r="D77" s="260" t="str">
        <f>Résultats!E78</f>
        <v/>
      </c>
      <c r="E77" s="341" t="str">
        <f>Résultats!F78</f>
        <v xml:space="preserve">Dans chaque page web, l’information ne doit pas être donnée par la forme, taille ou position uniquement. Cette règle est-elle implémentée de façon pertinente ?</v>
      </c>
      <c r="F77" s="345" t="s">
        <v>14</v>
      </c>
      <c r="G77" s="345"/>
      <c r="H77" s="97"/>
      <c r="I77" s="97"/>
      <c r="J77" s="97"/>
      <c r="K77" s="97"/>
      <c r="L77" s="97"/>
      <c r="M77" s="308"/>
      <c r="N77" s="308"/>
      <c r="O77" s="308"/>
      <c r="P77" s="308"/>
      <c r="Q77" s="308"/>
      <c r="R77" s="308"/>
      <c r="S77" s="308"/>
      <c r="T77" s="308"/>
      <c r="U77" s="308"/>
    </row>
    <row r="78" ht="62.25" customHeight="1">
      <c r="A78" s="36"/>
      <c r="B78" s="358" t="str">
        <f>Résultats!B79</f>
        <v>10.11</v>
      </c>
      <c r="C78" s="260" t="str">
        <f>Résultats!C79</f>
        <v>AA</v>
      </c>
      <c r="D78" s="260" t="str">
        <f>Résultats!E79</f>
        <v/>
      </c>
      <c r="E78" s="341" t="str">
        <f>Résultats!F79</f>
        <v xml:space="preserve">Pour chaque page web, les contenus peuvent-ils être présentés sans perte d’information ou de fonctionnalité et sans avoir recours soit à un défilement vertical pour une fenêtre ayant une hauteur de 256 px, soit à un défilement horizontal pour une fenêtre ayant une largeur de 320 px (hors cas particuliers) ?</v>
      </c>
      <c r="F78" s="345" t="s">
        <v>14</v>
      </c>
      <c r="G78" s="345"/>
      <c r="H78" s="97"/>
      <c r="I78" s="97"/>
      <c r="J78" s="97"/>
      <c r="K78" s="97"/>
      <c r="L78" s="97"/>
      <c r="M78" s="308"/>
      <c r="N78" s="308"/>
      <c r="O78" s="308"/>
      <c r="P78" s="308"/>
      <c r="Q78" s="308"/>
      <c r="R78" s="308"/>
      <c r="S78" s="308"/>
      <c r="T78" s="308"/>
      <c r="U78" s="308"/>
    </row>
    <row r="79" ht="62.25" customHeight="1">
      <c r="A79" s="36"/>
      <c r="B79" s="358" t="str">
        <f>Résultats!B80</f>
        <v>10.12</v>
      </c>
      <c r="C79" s="260" t="str">
        <f>Résultats!C80</f>
        <v>AA</v>
      </c>
      <c r="D79" s="260" t="str">
        <f>Résultats!E80</f>
        <v/>
      </c>
      <c r="E79" s="341" t="str">
        <f>Résultats!F80</f>
        <v xml:space="preserve">Dans chaque page web, les propriétés d’espacement du texte peuvent-elles être redéfinies par l’utilisateur sans perte de contenu ou de fonctionnalité (hors cas particuliers) ?</v>
      </c>
      <c r="F79" s="345" t="s">
        <v>14</v>
      </c>
      <c r="G79" s="345"/>
      <c r="H79" s="97"/>
      <c r="I79" s="97"/>
      <c r="J79" s="97"/>
      <c r="K79" s="97"/>
      <c r="L79" s="97"/>
      <c r="M79" s="308"/>
      <c r="N79" s="308"/>
      <c r="O79" s="308"/>
      <c r="P79" s="308"/>
      <c r="Q79" s="308"/>
      <c r="R79" s="308"/>
      <c r="S79" s="308"/>
      <c r="T79" s="308"/>
      <c r="U79" s="308"/>
    </row>
    <row r="80" ht="62.25" customHeight="1">
      <c r="A80" s="36"/>
      <c r="B80" s="358" t="str">
        <f>Résultats!B81</f>
        <v>10.13</v>
      </c>
      <c r="C80" s="260" t="str">
        <f>Résultats!C81</f>
        <v>AA</v>
      </c>
      <c r="D80" s="260" t="str">
        <f>Résultats!E81</f>
        <v/>
      </c>
      <c r="E80" s="341" t="str">
        <f>Résultats!F81</f>
        <v xml:space="preserve">Dans chaque page web, les contenus additionnels apparaissant à la prise de focus ou au survol d’un composant d’interface sont-ils contrôlables par l’utilisateur (hors cas particuliers) ?</v>
      </c>
      <c r="F80" s="345" t="s">
        <v>14</v>
      </c>
      <c r="G80" s="345"/>
      <c r="H80" s="97"/>
      <c r="I80" s="97"/>
      <c r="J80" s="97"/>
      <c r="K80" s="97"/>
      <c r="L80" s="97"/>
      <c r="M80" s="308"/>
      <c r="N80" s="308"/>
      <c r="O80" s="308"/>
      <c r="P80" s="308"/>
      <c r="Q80" s="308"/>
      <c r="R80" s="308"/>
      <c r="S80" s="308"/>
      <c r="T80" s="308"/>
      <c r="U80" s="308"/>
    </row>
    <row r="81" ht="62.25" customHeight="1">
      <c r="A81" s="46"/>
      <c r="B81" s="358" t="str">
        <f>Résultats!B82</f>
        <v>10.14</v>
      </c>
      <c r="C81" s="260" t="str">
        <f>Résultats!C82</f>
        <v>A</v>
      </c>
      <c r="D81" s="260" t="str">
        <f>Résultats!E82</f>
        <v/>
      </c>
      <c r="E81" s="341" t="str">
        <f>Résultats!F82</f>
        <v xml:space="preserve">Dans chaque page web, les contenus additionnels apparaissant via les styles CSS uniquement peuvent-ils être rendus visibles au clavier et par tout dispositif de pointage ?</v>
      </c>
      <c r="F81" s="345" t="s">
        <v>14</v>
      </c>
      <c r="G81" s="345"/>
      <c r="H81" s="97"/>
      <c r="I81" s="97"/>
      <c r="J81" s="97"/>
      <c r="K81" s="97"/>
      <c r="L81" s="97"/>
      <c r="M81" s="308"/>
      <c r="N81" s="308"/>
      <c r="O81" s="308"/>
      <c r="P81" s="308"/>
      <c r="Q81" s="308"/>
      <c r="R81" s="308"/>
      <c r="S81" s="308"/>
      <c r="T81" s="308"/>
      <c r="U81" s="308"/>
    </row>
    <row r="82" ht="62.25" customHeight="1">
      <c r="A82" s="355" t="s">
        <v>456</v>
      </c>
      <c r="B82" s="358" t="str">
        <f>Résultats!B83</f>
        <v>11.1</v>
      </c>
      <c r="C82" s="260" t="str">
        <f>Résultats!C83</f>
        <v>A</v>
      </c>
      <c r="D82" s="260" t="str">
        <f>Résultats!E83</f>
        <v>x</v>
      </c>
      <c r="E82" s="341" t="str">
        <f>Résultats!F83</f>
        <v xml:space="preserve">Chaque champ de formulaire a-t-il une étiquette ?</v>
      </c>
      <c r="F82" s="345" t="s">
        <v>14</v>
      </c>
      <c r="G82" s="345"/>
      <c r="H82" s="97"/>
      <c r="I82" s="97"/>
      <c r="J82" s="97"/>
      <c r="K82" s="97"/>
      <c r="L82" s="97"/>
      <c r="M82" s="308"/>
      <c r="N82" s="308"/>
      <c r="O82" s="308"/>
      <c r="P82" s="308"/>
      <c r="Q82" s="308"/>
      <c r="R82" s="308"/>
      <c r="S82" s="308"/>
      <c r="T82" s="308"/>
      <c r="U82" s="308"/>
    </row>
    <row r="83" ht="62.25" customHeight="1">
      <c r="A83" s="36"/>
      <c r="B83" s="358" t="str">
        <f>Résultats!B84</f>
        <v>11.2</v>
      </c>
      <c r="C83" s="260" t="str">
        <f>Résultats!C84</f>
        <v>A</v>
      </c>
      <c r="D83" s="260" t="str">
        <f>Résultats!E84</f>
        <v>x</v>
      </c>
      <c r="E83" s="341" t="str">
        <f>Résultats!F84</f>
        <v xml:space="preserve">Chaque étiquette associée à un champ de formulaire est-elle pertinente (hors cas particuliers) ?</v>
      </c>
      <c r="F83" s="345" t="s">
        <v>14</v>
      </c>
      <c r="G83" s="345"/>
      <c r="H83" s="97"/>
      <c r="I83" s="97"/>
      <c r="J83" s="97"/>
      <c r="K83" s="97"/>
      <c r="L83" s="97"/>
      <c r="M83" s="308"/>
      <c r="N83" s="308"/>
      <c r="O83" s="308"/>
      <c r="P83" s="308"/>
      <c r="Q83" s="308"/>
      <c r="R83" s="308"/>
      <c r="S83" s="308"/>
      <c r="T83" s="308"/>
      <c r="U83" s="308"/>
    </row>
    <row r="84" ht="62.25" customHeight="1">
      <c r="A84" s="36"/>
      <c r="B84" s="259" t="str">
        <f>Résultats!B85</f>
        <v>11.3</v>
      </c>
      <c r="C84" s="260" t="str">
        <f>Résultats!C85</f>
        <v>AA</v>
      </c>
      <c r="D84" s="260" t="str">
        <f>Résultats!E85</f>
        <v/>
      </c>
      <c r="E84" s="341" t="str">
        <f>Résultats!F85</f>
        <v xml:space="preserve">Dans chaque formulaire, chaque étiquette associée à un champ de formulaire ayant la même fonction et répétée plusieurs fois dans une même page ou dans un ensemble de pages est-elle cohérente ?</v>
      </c>
      <c r="F84" s="345" t="s">
        <v>14</v>
      </c>
      <c r="G84" s="345"/>
      <c r="H84" s="97"/>
      <c r="I84" s="97"/>
      <c r="J84" s="97"/>
      <c r="K84" s="97"/>
      <c r="L84" s="97"/>
      <c r="M84" s="308"/>
      <c r="N84" s="308"/>
      <c r="O84" s="308"/>
      <c r="P84" s="308"/>
      <c r="Q84" s="308"/>
      <c r="R84" s="308"/>
      <c r="S84" s="308"/>
      <c r="T84" s="308"/>
      <c r="U84" s="308"/>
    </row>
    <row r="85" ht="62.25" customHeight="1">
      <c r="A85" s="36"/>
      <c r="B85" s="259" t="str">
        <f>Résultats!B86</f>
        <v>11.4</v>
      </c>
      <c r="C85" s="260" t="str">
        <f>Résultats!C86</f>
        <v>AA</v>
      </c>
      <c r="D85" s="260" t="str">
        <f>Résultats!E86</f>
        <v/>
      </c>
      <c r="E85" s="341" t="str">
        <f>Résultats!F86</f>
        <v xml:space="preserve">Dans chaque formulaire, chaque étiquette de champ et son champ associé sont-ils accolés (hors cas particuliers) ?</v>
      </c>
      <c r="F85" s="345" t="s">
        <v>14</v>
      </c>
      <c r="G85" s="345"/>
      <c r="H85" s="97"/>
      <c r="I85" s="97"/>
      <c r="J85" s="97"/>
      <c r="K85" s="97"/>
      <c r="L85" s="97"/>
      <c r="M85" s="308"/>
      <c r="N85" s="308"/>
      <c r="O85" s="308"/>
      <c r="P85" s="308"/>
      <c r="Q85" s="308"/>
      <c r="R85" s="308"/>
      <c r="S85" s="308"/>
      <c r="T85" s="308"/>
      <c r="U85" s="308"/>
    </row>
    <row r="86" ht="62.25" customHeight="1">
      <c r="A86" s="36"/>
      <c r="B86" s="259" t="str">
        <f>Résultats!B87</f>
        <v>11.5</v>
      </c>
      <c r="C86" s="260" t="str">
        <f>Résultats!C87</f>
        <v>A</v>
      </c>
      <c r="D86" s="260" t="str">
        <f>Résultats!E87</f>
        <v>x</v>
      </c>
      <c r="E86" s="341" t="str">
        <f>Résultats!F87</f>
        <v xml:space="preserve">Dans chaque formulaire, les champs de même nature sont-ils regroupés, si nécessaire ?</v>
      </c>
      <c r="F86" s="345" t="s">
        <v>14</v>
      </c>
      <c r="G86" s="345"/>
      <c r="H86" s="97"/>
      <c r="I86" s="97"/>
      <c r="J86" s="97"/>
      <c r="K86" s="97"/>
      <c r="L86" s="97"/>
      <c r="M86" s="308"/>
      <c r="N86" s="308"/>
      <c r="O86" s="308"/>
      <c r="P86" s="308"/>
      <c r="Q86" s="308"/>
      <c r="R86" s="308"/>
      <c r="S86" s="308"/>
      <c r="T86" s="308"/>
      <c r="U86" s="308"/>
    </row>
    <row r="87" ht="62.25" customHeight="1">
      <c r="A87" s="36"/>
      <c r="B87" s="259" t="str">
        <f>Résultats!B88</f>
        <v>11.6</v>
      </c>
      <c r="C87" s="260" t="str">
        <f>Résultats!C88</f>
        <v>A</v>
      </c>
      <c r="D87" s="260" t="str">
        <f>Résultats!E88</f>
        <v>x</v>
      </c>
      <c r="E87" s="341" t="str">
        <f>Résultats!F88</f>
        <v xml:space="preserve">Dans chaque formulaire, chaque regroupement de champs de même nature a-t-il une légende ?</v>
      </c>
      <c r="F87" s="345" t="s">
        <v>14</v>
      </c>
      <c r="G87" s="345"/>
      <c r="H87" s="97"/>
      <c r="I87" s="97"/>
      <c r="J87" s="97"/>
      <c r="K87" s="97"/>
      <c r="L87" s="97"/>
      <c r="M87" s="308"/>
      <c r="N87" s="308"/>
      <c r="O87" s="308"/>
      <c r="P87" s="308"/>
      <c r="Q87" s="308"/>
      <c r="R87" s="308"/>
      <c r="S87" s="308"/>
      <c r="T87" s="308"/>
      <c r="U87" s="308"/>
    </row>
    <row r="88" ht="62.25" customHeight="1">
      <c r="A88" s="36"/>
      <c r="B88" s="259" t="str">
        <f>Résultats!B89</f>
        <v>11.7</v>
      </c>
      <c r="C88" s="260" t="str">
        <f>Résultats!C89</f>
        <v>A</v>
      </c>
      <c r="D88" s="260" t="str">
        <f>Résultats!E89</f>
        <v/>
      </c>
      <c r="E88" s="341" t="str">
        <f>Résultats!F89</f>
        <v xml:space="preserve">Dans chaque formulaire, chaque légende associée à un regroupement de champs de même nature est-elle pertinente ?</v>
      </c>
      <c r="F88" s="345" t="s">
        <v>14</v>
      </c>
      <c r="G88" s="345"/>
      <c r="H88" s="97"/>
      <c r="I88" s="97"/>
      <c r="J88" s="97"/>
      <c r="K88" s="97"/>
      <c r="L88" s="97"/>
      <c r="M88" s="308"/>
      <c r="N88" s="308"/>
      <c r="O88" s="308"/>
      <c r="P88" s="308"/>
      <c r="Q88" s="308"/>
      <c r="R88" s="308"/>
      <c r="S88" s="308"/>
      <c r="T88" s="308"/>
      <c r="U88" s="308"/>
    </row>
    <row r="89" ht="62.25" customHeight="1">
      <c r="A89" s="36"/>
      <c r="B89" s="259" t="str">
        <f>Résultats!B90</f>
        <v>11.8</v>
      </c>
      <c r="C89" s="260" t="str">
        <f>Résultats!C90</f>
        <v>A</v>
      </c>
      <c r="D89" s="260" t="str">
        <f>Résultats!E90</f>
        <v/>
      </c>
      <c r="E89" s="341" t="str">
        <f>Résultats!F90</f>
        <v xml:space="preserve">Dans chaque formulaire, les items de même nature d’une liste de choix sont-ils regroupés de manière pertinente ?</v>
      </c>
      <c r="F89" s="345" t="s">
        <v>14</v>
      </c>
      <c r="G89" s="345"/>
      <c r="H89" s="97"/>
      <c r="I89" s="97"/>
      <c r="J89" s="97"/>
      <c r="K89" s="97"/>
      <c r="L89" s="97"/>
      <c r="M89" s="308"/>
      <c r="N89" s="308"/>
      <c r="O89" s="308"/>
      <c r="P89" s="308"/>
      <c r="Q89" s="308"/>
      <c r="R89" s="308"/>
      <c r="S89" s="308"/>
      <c r="T89" s="308"/>
      <c r="U89" s="308"/>
    </row>
    <row r="90" ht="62.25" customHeight="1">
      <c r="A90" s="36"/>
      <c r="B90" s="259" t="str">
        <f>Résultats!B91</f>
        <v>11.9</v>
      </c>
      <c r="C90" s="260" t="str">
        <f>Résultats!C91</f>
        <v>A</v>
      </c>
      <c r="D90" s="260" t="str">
        <f>Résultats!E91</f>
        <v>x</v>
      </c>
      <c r="E90" s="341" t="str">
        <f>Résultats!F91</f>
        <v xml:space="preserve">Dans chaque formulaire, l’intitulé de chaque bouton est-il pertinent (hors cas particuliers) ?</v>
      </c>
      <c r="F90" s="345" t="s">
        <v>14</v>
      </c>
      <c r="G90" s="345"/>
      <c r="H90" s="97"/>
      <c r="I90" s="97"/>
      <c r="J90" s="97"/>
      <c r="K90" s="97"/>
      <c r="L90" s="97"/>
      <c r="M90" s="308"/>
      <c r="N90" s="308"/>
      <c r="O90" s="308"/>
      <c r="P90" s="308"/>
      <c r="Q90" s="308"/>
      <c r="R90" s="308"/>
      <c r="S90" s="308"/>
      <c r="T90" s="308"/>
      <c r="U90" s="308"/>
    </row>
    <row r="91" ht="62.25" customHeight="1">
      <c r="A91" s="36"/>
      <c r="B91" s="259" t="str">
        <f>Résultats!B92</f>
        <v>11.10</v>
      </c>
      <c r="C91" s="260" t="str">
        <f>Résultats!C92</f>
        <v>A</v>
      </c>
      <c r="D91" s="260" t="str">
        <f>Résultats!E92</f>
        <v>x</v>
      </c>
      <c r="E91" s="341" t="str">
        <f>Résultats!F92</f>
        <v xml:space="preserve">Dans chaque formulaire, le contrôle de saisie est-il utilisé de manière pertinente (hors cas particuliers) ?</v>
      </c>
      <c r="F91" s="345" t="s">
        <v>14</v>
      </c>
      <c r="G91" s="345"/>
      <c r="H91" s="97"/>
      <c r="I91" s="97"/>
      <c r="J91" s="97"/>
      <c r="K91" s="97"/>
      <c r="L91" s="97"/>
      <c r="M91" s="308"/>
      <c r="N91" s="308"/>
      <c r="O91" s="308"/>
      <c r="P91" s="308"/>
      <c r="Q91" s="308"/>
      <c r="R91" s="308"/>
      <c r="S91" s="308"/>
      <c r="T91" s="308"/>
      <c r="U91" s="308"/>
    </row>
    <row r="92" ht="62.25" customHeight="1">
      <c r="A92" s="36"/>
      <c r="B92" s="259" t="str">
        <f>Résultats!B93</f>
        <v>11.11</v>
      </c>
      <c r="C92" s="260" t="str">
        <f>Résultats!C93</f>
        <v>AA</v>
      </c>
      <c r="D92" s="260" t="str">
        <f>Résultats!E93</f>
        <v/>
      </c>
      <c r="E92" s="341" t="str">
        <f>Résultats!F93</f>
        <v xml:space="preserve">Dans chaque formulaire, le contrôle de saisie est-il accompagné, si nécessaire, de suggestions facilitant la correction des erreurs de saisie ?</v>
      </c>
      <c r="F92" s="345" t="s">
        <v>14</v>
      </c>
      <c r="G92" s="345"/>
      <c r="H92" s="97"/>
      <c r="I92" s="97"/>
      <c r="J92" s="97"/>
      <c r="K92" s="97"/>
      <c r="L92" s="97"/>
      <c r="M92" s="308"/>
      <c r="N92" s="308"/>
      <c r="O92" s="308"/>
      <c r="P92" s="308"/>
      <c r="Q92" s="308"/>
      <c r="R92" s="308"/>
      <c r="S92" s="308"/>
      <c r="T92" s="308"/>
      <c r="U92" s="308"/>
    </row>
    <row r="93" ht="62.25" customHeight="1">
      <c r="A93" s="36"/>
      <c r="B93" s="259" t="str">
        <f>Résultats!B94</f>
        <v>11.12</v>
      </c>
      <c r="C93" s="260" t="str">
        <f>Résultats!C94</f>
        <v>AA</v>
      </c>
      <c r="D93" s="260" t="str">
        <f>Résultats!E94</f>
        <v/>
      </c>
      <c r="E93" s="341" t="str">
        <f>Résultats!F94</f>
        <v xml:space="preserve">Pour chaque formulaire qui modifie ou supprime des données, ou qui transmet des réponses à un test ou à un examen, ou dont la validation a des conséquences financières ou juridiques, les données saisies peuvent-elles être modifiées, mises à jour ou récupérées par l’utilisateur ?</v>
      </c>
      <c r="F93" s="345" t="s">
        <v>14</v>
      </c>
      <c r="G93" s="345"/>
      <c r="H93" s="97"/>
      <c r="I93" s="97"/>
      <c r="J93" s="97"/>
      <c r="K93" s="97"/>
      <c r="L93" s="97"/>
      <c r="M93" s="308"/>
      <c r="N93" s="308"/>
      <c r="O93" s="308"/>
      <c r="P93" s="308"/>
      <c r="Q93" s="308"/>
      <c r="R93" s="308"/>
      <c r="S93" s="308"/>
      <c r="T93" s="308"/>
      <c r="U93" s="308"/>
    </row>
    <row r="94" ht="62.25" customHeight="1">
      <c r="A94" s="46"/>
      <c r="B94" s="259" t="str">
        <f>Résultats!B95</f>
        <v>11.13</v>
      </c>
      <c r="C94" s="260" t="str">
        <f>Résultats!C95</f>
        <v>AA</v>
      </c>
      <c r="D94" s="260" t="str">
        <f>Résultats!E95</f>
        <v/>
      </c>
      <c r="E94" s="341" t="str">
        <f>Résultats!F95</f>
        <v xml:space="preserve">La finalité d’un champ de saisie peut-elle être déduite pour faciliter le remplissage automatique des champs avec les données de l’utilisateur ?</v>
      </c>
      <c r="F94" s="345" t="s">
        <v>14</v>
      </c>
      <c r="G94" s="345"/>
      <c r="H94" s="97"/>
      <c r="I94" s="97"/>
      <c r="J94" s="97"/>
      <c r="K94" s="97"/>
      <c r="L94" s="97"/>
      <c r="M94" s="308"/>
      <c r="N94" s="308"/>
      <c r="O94" s="308"/>
      <c r="P94" s="308"/>
      <c r="Q94" s="308"/>
      <c r="R94" s="308"/>
      <c r="S94" s="308"/>
      <c r="T94" s="308"/>
      <c r="U94" s="308"/>
    </row>
    <row r="95" ht="62.25" customHeight="1">
      <c r="A95" s="355" t="s">
        <v>457</v>
      </c>
      <c r="B95" s="259" t="str">
        <f>Résultats!B96</f>
        <v>12.1</v>
      </c>
      <c r="C95" s="260" t="str">
        <f>Résultats!C96</f>
        <v>AA</v>
      </c>
      <c r="D95" s="260" t="str">
        <f>Résultats!E96</f>
        <v/>
      </c>
      <c r="E95" s="341" t="str">
        <f>Résultats!F96</f>
        <v xml:space="preserve">Chaque ensemble de pages dispose-t-il de deux systèmes de navigation différents, au moins (hors cas particuliers) ?</v>
      </c>
      <c r="F95" s="345" t="s">
        <v>14</v>
      </c>
      <c r="G95" s="345"/>
      <c r="H95" s="97"/>
      <c r="I95" s="97"/>
      <c r="J95" s="97"/>
      <c r="K95" s="97"/>
      <c r="L95" s="97"/>
      <c r="M95" s="308"/>
      <c r="N95" s="308"/>
      <c r="O95" s="308"/>
      <c r="P95" s="308"/>
      <c r="Q95" s="308"/>
      <c r="R95" s="308"/>
      <c r="S95" s="308"/>
      <c r="T95" s="308"/>
      <c r="U95" s="308"/>
    </row>
    <row r="96" ht="62.25" customHeight="1">
      <c r="A96" s="36"/>
      <c r="B96" s="259" t="str">
        <f>Résultats!B97</f>
        <v>12.2</v>
      </c>
      <c r="C96" s="260" t="str">
        <f>Résultats!C97</f>
        <v>AA</v>
      </c>
      <c r="D96" s="260" t="str">
        <f>Résultats!E97</f>
        <v/>
      </c>
      <c r="E96" s="341" t="str">
        <f>Résultats!F97</f>
        <v xml:space="preserve">Dans chaque ensemble de pages, le menu et les barres de navigation sont-ils toujours à la même place (hors cas particuliers) ?</v>
      </c>
      <c r="F96" s="345" t="s">
        <v>14</v>
      </c>
      <c r="G96" s="345"/>
      <c r="H96" s="97"/>
      <c r="I96" s="97"/>
      <c r="J96" s="97"/>
      <c r="K96" s="97"/>
      <c r="L96" s="97"/>
      <c r="M96" s="308"/>
      <c r="N96" s="308"/>
      <c r="O96" s="308"/>
      <c r="P96" s="308"/>
      <c r="Q96" s="308"/>
      <c r="R96" s="308"/>
      <c r="S96" s="308"/>
      <c r="T96" s="308"/>
      <c r="U96" s="308"/>
    </row>
    <row r="97" ht="62.25" customHeight="1">
      <c r="A97" s="36"/>
      <c r="B97" s="259" t="str">
        <f>Résultats!B98</f>
        <v>12.3</v>
      </c>
      <c r="C97" s="260" t="str">
        <f>Résultats!C98</f>
        <v>AA</v>
      </c>
      <c r="D97" s="260" t="str">
        <f>Résultats!E98</f>
        <v/>
      </c>
      <c r="E97" s="341" t="str">
        <f>Résultats!F98</f>
        <v xml:space="preserve">La page « plan du site » est-elle pertinente ?</v>
      </c>
      <c r="F97" s="345" t="s">
        <v>14</v>
      </c>
      <c r="G97" s="345"/>
      <c r="H97" s="97"/>
      <c r="I97" s="97"/>
      <c r="J97" s="97"/>
      <c r="K97" s="97"/>
      <c r="L97" s="97"/>
      <c r="M97" s="308"/>
      <c r="N97" s="308"/>
      <c r="O97" s="308"/>
      <c r="P97" s="308"/>
      <c r="Q97" s="308"/>
      <c r="R97" s="308"/>
      <c r="S97" s="308"/>
      <c r="T97" s="308"/>
      <c r="U97" s="308"/>
    </row>
    <row r="98" ht="62.25" customHeight="1">
      <c r="A98" s="36"/>
      <c r="B98" s="259" t="str">
        <f>Résultats!B99</f>
        <v>12.4</v>
      </c>
      <c r="C98" s="260" t="str">
        <f>Résultats!C99</f>
        <v>AA</v>
      </c>
      <c r="D98" s="260" t="str">
        <f>Résultats!E99</f>
        <v/>
      </c>
      <c r="E98" s="341" t="str">
        <f>Résultats!F99</f>
        <v xml:space="preserve">Dans chaque ensemble de pages, la page « plan du site » est-elle atteignable de manière identique ?</v>
      </c>
      <c r="F98" s="345" t="s">
        <v>14</v>
      </c>
      <c r="G98" s="345"/>
      <c r="H98" s="97"/>
      <c r="I98" s="97"/>
      <c r="J98" s="97"/>
      <c r="K98" s="97"/>
      <c r="L98" s="97"/>
      <c r="M98" s="308"/>
      <c r="N98" s="308"/>
      <c r="O98" s="308"/>
      <c r="P98" s="308"/>
      <c r="Q98" s="308"/>
      <c r="R98" s="308"/>
      <c r="S98" s="308"/>
      <c r="T98" s="308"/>
      <c r="U98" s="308"/>
    </row>
    <row r="99" ht="62.25" customHeight="1">
      <c r="A99" s="36"/>
      <c r="B99" s="358" t="str">
        <f>'Résultats'!B100</f>
        <v>12.5</v>
      </c>
      <c r="C99" s="260" t="str">
        <f>'Résultats'!C100</f>
        <v>AA</v>
      </c>
      <c r="D99" s="260" t="str">
        <f>'Résultats'!E100</f>
        <v/>
      </c>
      <c r="E99" s="341" t="str">
        <f>'Résultats'!F100</f>
        <v xml:space="preserve">Dans chaque ensemble de pages, le moteur de recherche est-il atteignable de manière identique ?</v>
      </c>
      <c r="F99" s="345" t="s">
        <v>14</v>
      </c>
      <c r="G99" s="345"/>
      <c r="H99" s="97"/>
      <c r="I99" s="97"/>
      <c r="J99" s="97"/>
      <c r="K99" s="97"/>
      <c r="L99" s="97"/>
      <c r="M99" s="308"/>
      <c r="N99" s="308"/>
      <c r="O99" s="308"/>
      <c r="P99" s="308"/>
      <c r="Q99" s="308"/>
      <c r="R99" s="308"/>
      <c r="S99" s="308"/>
      <c r="T99" s="308"/>
      <c r="U99" s="308"/>
    </row>
    <row r="100" ht="62.25" customHeight="1">
      <c r="A100" s="36"/>
      <c r="B100" s="358" t="str">
        <f>Résultats!B101</f>
        <v>12.6</v>
      </c>
      <c r="C100" s="260" t="str">
        <f>Résultats!C101</f>
        <v>A</v>
      </c>
      <c r="D100" s="260" t="str">
        <f>Résultats!E101</f>
        <v/>
      </c>
      <c r="E100" s="341" t="str">
        <f>Résultats!F101</f>
        <v xml:space="preserve">Les zones de regroupement de contenus présentes dans plusieurs pages web (zones d’en-tête, de navigation principale, de contenu principal, de pied de page et de moteur de recherche) peuvent-elles être atteintes ou évitées ?</v>
      </c>
      <c r="F100" s="345" t="s">
        <v>14</v>
      </c>
      <c r="G100" s="345"/>
      <c r="H100" s="97"/>
      <c r="I100" s="97"/>
      <c r="J100" s="97"/>
      <c r="K100" s="97"/>
      <c r="L100" s="97"/>
      <c r="M100" s="308"/>
      <c r="N100" s="308"/>
      <c r="O100" s="308"/>
      <c r="P100" s="308"/>
      <c r="Q100" s="308"/>
      <c r="R100" s="308"/>
      <c r="S100" s="308"/>
      <c r="T100" s="308"/>
      <c r="U100" s="308"/>
    </row>
    <row r="101" ht="62.25" customHeight="1">
      <c r="A101" s="36"/>
      <c r="B101" s="358" t="str">
        <f>Résultats!B102</f>
        <v>12.7</v>
      </c>
      <c r="C101" s="260" t="str">
        <f>Résultats!C102</f>
        <v>A</v>
      </c>
      <c r="D101" s="260" t="str">
        <f>Résultats!E102</f>
        <v/>
      </c>
      <c r="E101" s="341" t="str">
        <f>Résultats!F102</f>
        <v xml:space="preserve">Dans chaque page web, un lien d’évitement ou d’accès rapide à la zone de contenu principal est-il présent (hors cas particuliers) ?</v>
      </c>
      <c r="F101" s="345" t="s">
        <v>14</v>
      </c>
      <c r="G101" s="345"/>
      <c r="H101" s="97"/>
      <c r="I101" s="97"/>
      <c r="J101" s="97"/>
      <c r="K101" s="97"/>
      <c r="L101" s="97"/>
      <c r="M101" s="308"/>
      <c r="N101" s="308"/>
      <c r="O101" s="308"/>
      <c r="P101" s="308"/>
      <c r="Q101" s="308"/>
      <c r="R101" s="308"/>
      <c r="S101" s="308"/>
      <c r="T101" s="308"/>
      <c r="U101" s="308"/>
    </row>
    <row r="102" ht="62.25" customHeight="1">
      <c r="A102" s="36"/>
      <c r="B102" s="358" t="str">
        <f>Résultats!B103</f>
        <v>12.8</v>
      </c>
      <c r="C102" s="260" t="str">
        <f>Résultats!C103</f>
        <v>A</v>
      </c>
      <c r="D102" s="260" t="str">
        <f>Résultats!E103</f>
        <v>x</v>
      </c>
      <c r="E102" s="341" t="str">
        <f>Résultats!F103</f>
        <v xml:space="preserve">Dans chaque page web, l’ordre de tabulation est-il cohérent ?</v>
      </c>
      <c r="F102" s="345" t="s">
        <v>14</v>
      </c>
      <c r="G102" s="345"/>
      <c r="H102" s="97"/>
      <c r="I102" s="97"/>
      <c r="J102" s="97"/>
      <c r="K102" s="97"/>
      <c r="L102" s="97"/>
      <c r="M102" s="308"/>
      <c r="N102" s="308"/>
      <c r="O102" s="308"/>
      <c r="P102" s="308"/>
      <c r="Q102" s="308"/>
      <c r="R102" s="308"/>
      <c r="S102" s="308"/>
      <c r="T102" s="308"/>
      <c r="U102" s="308"/>
    </row>
    <row r="103" ht="62.25" customHeight="1">
      <c r="A103" s="36"/>
      <c r="B103" s="358" t="str">
        <f>Résultats!B104</f>
        <v>12.9</v>
      </c>
      <c r="C103" s="260" t="str">
        <f>Résultats!C104</f>
        <v>A</v>
      </c>
      <c r="D103" s="260" t="str">
        <f>Résultats!E104</f>
        <v>x</v>
      </c>
      <c r="E103" s="341" t="str">
        <f>Résultats!F104</f>
        <v xml:space="preserve">Dans chaque page web, la navigation ne doit pas contenir de piège au clavier. Cette règle est-elle respectée ?</v>
      </c>
      <c r="F103" s="345" t="s">
        <v>14</v>
      </c>
      <c r="G103" s="345"/>
      <c r="H103" s="97"/>
      <c r="I103" s="97"/>
      <c r="J103" s="97"/>
      <c r="K103" s="97"/>
      <c r="L103" s="97"/>
      <c r="M103" s="308"/>
      <c r="N103" s="308"/>
      <c r="O103" s="308"/>
      <c r="P103" s="308"/>
      <c r="Q103" s="308"/>
      <c r="R103" s="308"/>
      <c r="S103" s="308"/>
      <c r="T103" s="308"/>
      <c r="U103" s="308"/>
    </row>
    <row r="104" ht="62.25" customHeight="1">
      <c r="A104" s="36"/>
      <c r="B104" s="358" t="str">
        <f>Résultats!B105</f>
        <v>12.10</v>
      </c>
      <c r="C104" s="260" t="str">
        <f>Résultats!C105</f>
        <v>A</v>
      </c>
      <c r="D104" s="260" t="str">
        <f>Résultats!E105</f>
        <v/>
      </c>
      <c r="E104" s="341" t="str">
        <f>Résultats!F105</f>
        <v xml:space="preserve">Dans chaque page web, les raccourcis clavier n’utilisant qu’une seule touche (lettre minuscule ou majuscule, ponctuation, chiffre ou symbole) sont-ils contrôlables par l’utilisateur ?</v>
      </c>
      <c r="F104" s="345" t="s">
        <v>14</v>
      </c>
      <c r="G104" s="345"/>
      <c r="H104" s="97"/>
      <c r="I104" s="97"/>
      <c r="J104" s="97"/>
      <c r="K104" s="97"/>
      <c r="L104" s="97"/>
      <c r="M104" s="308"/>
      <c r="N104" s="308"/>
      <c r="O104" s="308"/>
      <c r="P104" s="308"/>
      <c r="Q104" s="308"/>
      <c r="R104" s="308"/>
      <c r="S104" s="308"/>
      <c r="T104" s="308"/>
      <c r="U104" s="308"/>
    </row>
    <row r="105" ht="62.25" customHeight="1">
      <c r="A105" s="46"/>
      <c r="B105" s="358" t="str">
        <f>Résultats!B106</f>
        <v>12.11</v>
      </c>
      <c r="C105" s="260" t="str">
        <f>Résultats!C106</f>
        <v>A</v>
      </c>
      <c r="D105" s="260" t="str">
        <f>Résultats!E106</f>
        <v/>
      </c>
      <c r="E105" s="341" t="str">
        <f>Résultats!F106</f>
        <v xml:space="preserve">Dans chaque page web, les contenus additionnels apparaissant au survol, à la prise de focus ou à l’activation d’un composant d’interface sont-ils si nécessaire atteignables au clavier ?</v>
      </c>
      <c r="F105" s="345" t="s">
        <v>14</v>
      </c>
      <c r="G105" s="345"/>
      <c r="H105" s="97"/>
      <c r="I105" s="97"/>
      <c r="J105" s="97"/>
      <c r="K105" s="97"/>
      <c r="L105" s="97"/>
      <c r="M105" s="308"/>
      <c r="N105" s="308"/>
      <c r="O105" s="308"/>
      <c r="P105" s="308"/>
      <c r="Q105" s="308"/>
      <c r="R105" s="308"/>
      <c r="S105" s="308"/>
      <c r="T105" s="308"/>
      <c r="U105" s="308"/>
    </row>
    <row r="106" ht="62.25" customHeight="1">
      <c r="A106" s="355" t="s">
        <v>458</v>
      </c>
      <c r="B106" s="358" t="str">
        <f>Résultats!B107</f>
        <v>13.1</v>
      </c>
      <c r="C106" s="260" t="str">
        <f>Résultats!C107</f>
        <v>A</v>
      </c>
      <c r="D106" s="260" t="str">
        <f>Résultats!E107</f>
        <v/>
      </c>
      <c r="E106" s="341" t="str">
        <f>Résultats!F107</f>
        <v xml:space="preserve">Pour chaque page web, l’utilisateur a-t-il le contrôle de chaque limite de temps modifiant le contenu (hors cas particuliers) ?</v>
      </c>
      <c r="F106" s="345" t="s">
        <v>14</v>
      </c>
      <c r="G106" s="345"/>
      <c r="H106" s="97"/>
      <c r="I106" s="97"/>
      <c r="J106" s="97"/>
      <c r="K106" s="97"/>
      <c r="L106" s="97"/>
      <c r="M106" s="308"/>
      <c r="N106" s="308"/>
      <c r="O106" s="308"/>
      <c r="P106" s="308"/>
      <c r="Q106" s="308"/>
      <c r="R106" s="308"/>
      <c r="S106" s="308"/>
      <c r="T106" s="308"/>
      <c r="U106" s="308"/>
    </row>
    <row r="107" ht="62.25" customHeight="1">
      <c r="A107" s="36"/>
      <c r="B107" s="358" t="str">
        <f>Résultats!B108</f>
        <v>13.2</v>
      </c>
      <c r="C107" s="260" t="str">
        <f>Résultats!C108</f>
        <v>A</v>
      </c>
      <c r="D107" s="260" t="str">
        <f>Résultats!E108</f>
        <v/>
      </c>
      <c r="E107" s="341" t="str">
        <f>Résultats!F108</f>
        <v xml:space="preserve">Dans chaque page web, l’ouverture d’une nouvelle fenêtre ne doit pas être déclenchée sans action de l’utilisateur. Cette règle est-elle respectée ?</v>
      </c>
      <c r="F107" s="345" t="s">
        <v>14</v>
      </c>
      <c r="G107" s="345"/>
      <c r="H107" s="97"/>
      <c r="I107" s="97"/>
      <c r="J107" s="97"/>
      <c r="K107" s="97"/>
      <c r="L107" s="97"/>
      <c r="M107" s="308"/>
      <c r="N107" s="308"/>
      <c r="O107" s="308"/>
      <c r="P107" s="308"/>
      <c r="Q107" s="308"/>
      <c r="R107" s="308"/>
      <c r="S107" s="308"/>
      <c r="T107" s="308"/>
      <c r="U107" s="308"/>
    </row>
    <row r="108" ht="62.25" customHeight="1">
      <c r="A108" s="36"/>
      <c r="B108" s="358" t="str">
        <f>Résultats!B109</f>
        <v>13.3</v>
      </c>
      <c r="C108" s="260" t="str">
        <f>Résultats!C109</f>
        <v>A</v>
      </c>
      <c r="D108" s="260" t="str">
        <f>Résultats!E109</f>
        <v/>
      </c>
      <c r="E108" s="341" t="str">
        <f>Résultats!F109</f>
        <v xml:space="preserve">Dans chaque page web, chaque document bureautique en téléchargement possède-t-il, si nécessaire, une version accessible (hors cas particuliers) ?</v>
      </c>
      <c r="F108" s="345" t="s">
        <v>14</v>
      </c>
      <c r="G108" s="345"/>
      <c r="H108" s="97"/>
      <c r="I108" s="97"/>
      <c r="J108" s="97"/>
      <c r="K108" s="97"/>
      <c r="L108" s="97"/>
      <c r="M108" s="308"/>
      <c r="N108" s="308"/>
      <c r="O108" s="308"/>
      <c r="P108" s="308"/>
      <c r="Q108" s="308"/>
      <c r="R108" s="308"/>
      <c r="S108" s="308"/>
      <c r="T108" s="308"/>
      <c r="U108" s="308"/>
    </row>
    <row r="109" ht="62.25" customHeight="1">
      <c r="A109" s="36"/>
      <c r="B109" s="358" t="str">
        <f>Résultats!B110</f>
        <v>13.4</v>
      </c>
      <c r="C109" s="260" t="str">
        <f>Résultats!C110</f>
        <v>A</v>
      </c>
      <c r="D109" s="260" t="str">
        <f>Résultats!E110</f>
        <v/>
      </c>
      <c r="E109" s="341" t="str">
        <f>Résultats!F110</f>
        <v xml:space="preserve">Pour chaque document bureautique ayant une version accessible, cette version offre-t-elle la même information ?</v>
      </c>
      <c r="F109" s="345" t="s">
        <v>14</v>
      </c>
      <c r="G109" s="345"/>
      <c r="H109" s="97"/>
      <c r="I109" s="97"/>
      <c r="J109" s="97"/>
      <c r="K109" s="97"/>
      <c r="L109" s="97"/>
      <c r="M109" s="308"/>
      <c r="N109" s="308"/>
      <c r="O109" s="308"/>
      <c r="P109" s="308"/>
      <c r="Q109" s="308"/>
      <c r="R109" s="308"/>
      <c r="S109" s="308"/>
      <c r="T109" s="308"/>
      <c r="U109" s="308"/>
    </row>
    <row r="110" ht="62.25" customHeight="1">
      <c r="A110" s="36"/>
      <c r="B110" s="358" t="str">
        <f>Résultats!B111</f>
        <v>13.5</v>
      </c>
      <c r="C110" s="260" t="str">
        <f>Résultats!C111</f>
        <v>A</v>
      </c>
      <c r="D110" s="260" t="str">
        <f>Résultats!E111</f>
        <v/>
      </c>
      <c r="E110" s="341" t="str">
        <f>Résultats!F111</f>
        <v xml:space="preserve">Dans chaque page web, chaque contenu cryptique (art ASCII, émoticône, syntaxe cryptique) a-t-il une alternative ?</v>
      </c>
      <c r="F110" s="345" t="s">
        <v>14</v>
      </c>
      <c r="G110" s="345"/>
      <c r="H110" s="97"/>
      <c r="I110" s="97"/>
      <c r="J110" s="97"/>
      <c r="K110" s="97"/>
      <c r="L110" s="97"/>
      <c r="M110" s="308"/>
      <c r="N110" s="308"/>
      <c r="O110" s="308"/>
      <c r="P110" s="308"/>
      <c r="Q110" s="308"/>
      <c r="R110" s="308"/>
      <c r="S110" s="308"/>
      <c r="T110" s="308"/>
      <c r="U110" s="308"/>
    </row>
    <row r="111" ht="62.25" customHeight="1">
      <c r="A111" s="36"/>
      <c r="B111" s="358" t="str">
        <f>Résultats!B112</f>
        <v>13.6</v>
      </c>
      <c r="C111" s="260" t="str">
        <f>Résultats!C112</f>
        <v>A</v>
      </c>
      <c r="D111" s="260" t="str">
        <f>Résultats!E112</f>
        <v/>
      </c>
      <c r="E111" s="341" t="str">
        <f>Résultats!F112</f>
        <v xml:space="preserve">Dans chaque page web, pour chaque contenu cryptique (art ASCII, émoticône, syntaxe cryptique) ayant une alternative, cette alternative est-elle pertinente ?</v>
      </c>
      <c r="F111" s="345" t="s">
        <v>14</v>
      </c>
      <c r="G111" s="345"/>
      <c r="H111" s="97"/>
      <c r="I111" s="97"/>
      <c r="J111" s="97"/>
      <c r="K111" s="97"/>
      <c r="L111" s="97"/>
      <c r="M111" s="308"/>
      <c r="N111" s="308"/>
      <c r="O111" s="308"/>
      <c r="P111" s="308"/>
      <c r="Q111" s="308"/>
      <c r="R111" s="308"/>
      <c r="S111" s="308"/>
      <c r="T111" s="308"/>
      <c r="U111" s="308"/>
    </row>
    <row r="112" ht="62.25" customHeight="1">
      <c r="A112" s="36"/>
      <c r="B112" s="358" t="str">
        <f>Résultats!B113</f>
        <v>13.7</v>
      </c>
      <c r="C112" s="260" t="str">
        <f>Résultats!C113</f>
        <v>A</v>
      </c>
      <c r="D112" s="260" t="str">
        <f>Résultats!E113</f>
        <v/>
      </c>
      <c r="E112" s="341" t="str">
        <f>Résultats!F113</f>
        <v xml:space="preserve">Dans chaque page web, les changements brusques de luminosité ou les effets de flash sont-ils correctement utilisés ?</v>
      </c>
      <c r="F112" s="345" t="s">
        <v>14</v>
      </c>
      <c r="G112" s="345"/>
      <c r="H112" s="97"/>
      <c r="I112" s="97"/>
      <c r="J112" s="97"/>
      <c r="K112" s="97"/>
      <c r="L112" s="97"/>
      <c r="M112" s="308"/>
      <c r="N112" s="308"/>
      <c r="O112" s="308"/>
      <c r="P112" s="308"/>
      <c r="Q112" s="308"/>
      <c r="R112" s="308"/>
      <c r="S112" s="308"/>
      <c r="T112" s="308"/>
      <c r="U112" s="308"/>
    </row>
    <row r="113" ht="62.25" customHeight="1">
      <c r="A113" s="36"/>
      <c r="B113" s="358" t="str">
        <f>Résultats!B114</f>
        <v>13.8</v>
      </c>
      <c r="C113" s="260" t="str">
        <f>Résultats!C114</f>
        <v>A</v>
      </c>
      <c r="D113" s="260" t="str">
        <f>Résultats!E114</f>
        <v/>
      </c>
      <c r="E113" s="341" t="str">
        <f>Résultats!F114</f>
        <v xml:space="preserve">Dans chaque page web, chaque contenu en mouvement ou clignotant est-il contrôlable par l’utilisateur ?</v>
      </c>
      <c r="F113" s="345" t="s">
        <v>14</v>
      </c>
      <c r="G113" s="345"/>
      <c r="H113" s="97"/>
      <c r="I113" s="97"/>
      <c r="J113" s="97"/>
      <c r="K113" s="97"/>
      <c r="L113" s="97"/>
      <c r="M113" s="308"/>
      <c r="N113" s="308"/>
      <c r="O113" s="308"/>
      <c r="P113" s="308"/>
      <c r="Q113" s="308"/>
      <c r="R113" s="308"/>
      <c r="S113" s="308"/>
      <c r="T113" s="308"/>
      <c r="U113" s="308"/>
    </row>
    <row r="114" ht="62.25" customHeight="1">
      <c r="A114" s="36"/>
      <c r="B114" s="358" t="str">
        <f>Résultats!B115</f>
        <v>13.9</v>
      </c>
      <c r="C114" s="260" t="str">
        <f>Résultats!C115</f>
        <v>AA</v>
      </c>
      <c r="D114" s="260" t="str">
        <f>Résultats!E115</f>
        <v/>
      </c>
      <c r="E114" s="341" t="str">
        <f>Résultats!F115</f>
        <v xml:space="preserve">Dans chaque page web, le contenu proposé est-il consultable quelle que soit l’orientation de l’écran (portrait ou paysage) (hors cas particuliers) ?</v>
      </c>
      <c r="F114" s="345" t="s">
        <v>14</v>
      </c>
      <c r="G114" s="345"/>
      <c r="H114" s="97"/>
      <c r="I114" s="97"/>
      <c r="J114" s="97"/>
      <c r="K114" s="97"/>
      <c r="L114" s="97"/>
      <c r="M114" s="308"/>
      <c r="N114" s="308"/>
      <c r="O114" s="308"/>
      <c r="P114" s="308"/>
      <c r="Q114" s="308"/>
      <c r="R114" s="308"/>
      <c r="S114" s="308"/>
      <c r="T114" s="308"/>
      <c r="U114" s="308"/>
    </row>
    <row r="115" ht="62.25" customHeight="1">
      <c r="A115" s="36"/>
      <c r="B115" s="358" t="str">
        <f>Résultats!B116</f>
        <v>13.10</v>
      </c>
      <c r="C115" s="260" t="str">
        <f>Résultats!C116</f>
        <v>A</v>
      </c>
      <c r="D115" s="260" t="str">
        <f>Résultats!E116</f>
        <v/>
      </c>
      <c r="E115" s="341" t="str">
        <f>Résultats!F116</f>
        <v xml:space="preserve">Dans chaque page web, les fonctionnalités utilisables ou disponibles au moyen d’un geste complexe peuvent-elles être également disponibles au moyen d’un geste simple (hors cas particuliers) ?</v>
      </c>
      <c r="F115" s="345" t="s">
        <v>14</v>
      </c>
      <c r="G115" s="345"/>
      <c r="H115" s="97"/>
      <c r="I115" s="97"/>
      <c r="J115" s="97"/>
      <c r="K115" s="97"/>
      <c r="L115" s="97"/>
      <c r="M115" s="78"/>
      <c r="N115" s="78"/>
      <c r="O115" s="78"/>
      <c r="P115" s="78"/>
      <c r="Q115" s="78"/>
      <c r="R115" s="78"/>
      <c r="S115" s="78"/>
      <c r="T115" s="78"/>
      <c r="U115" s="78"/>
    </row>
    <row r="116" ht="59.25" customHeight="1">
      <c r="A116" s="36"/>
      <c r="B116" s="358" t="str">
        <f>Résultats!B117</f>
        <v>13.11</v>
      </c>
      <c r="C116" s="260" t="str">
        <f>Résultats!C117</f>
        <v>A</v>
      </c>
      <c r="D116" s="260" t="str">
        <f>Résultats!E117</f>
        <v/>
      </c>
      <c r="E116" s="341" t="str">
        <f>Résultats!F117</f>
        <v xml:space="preserve">Dans chaque page web, les actions déclenchées au moyen d’un dispositif de pointage sur un point unique de l’écran peuvent-elles faire l’objet d’une annulation (hors cas particuliers) ?</v>
      </c>
      <c r="F116" s="345" t="s">
        <v>14</v>
      </c>
      <c r="G116" s="345"/>
      <c r="H116" s="97"/>
      <c r="I116" s="97"/>
      <c r="J116" s="97"/>
      <c r="K116" s="97"/>
      <c r="L116" s="97"/>
      <c r="M116" s="308"/>
      <c r="N116" s="308"/>
      <c r="O116" s="308"/>
      <c r="P116" s="308"/>
      <c r="Q116" s="308"/>
      <c r="R116" s="308"/>
      <c r="S116" s="308"/>
      <c r="T116" s="308"/>
      <c r="U116" s="308"/>
    </row>
    <row r="117">
      <c r="A117" s="46"/>
      <c r="B117" s="358" t="str">
        <f>Résultats!B118</f>
        <v>13.12</v>
      </c>
      <c r="C117" s="260" t="str">
        <f>Résultats!C118</f>
        <v>A</v>
      </c>
      <c r="D117" s="260" t="str">
        <f>Résultats!E118</f>
        <v/>
      </c>
      <c r="E117" s="341" t="str">
        <f>Résultats!F118</f>
        <v xml:space="preserve">Dans chaque page web, les fonctionnalités qui impliquent un mouvement de l’appareil ou vers l’appareil peuvent-elles être satisfaites de manière alternative (hors cas particuliers) ?</v>
      </c>
      <c r="F117" s="345" t="s">
        <v>14</v>
      </c>
      <c r="G117" s="345"/>
      <c r="H117" s="97"/>
      <c r="I117" s="97"/>
      <c r="J117" s="97"/>
      <c r="K117" s="97"/>
      <c r="L117" s="97"/>
      <c r="M117" s="308"/>
      <c r="N117" s="308"/>
      <c r="O117" s="308"/>
      <c r="P117" s="308"/>
      <c r="Q117" s="308"/>
      <c r="R117" s="308"/>
      <c r="S117" s="308"/>
      <c r="T117" s="308"/>
      <c r="U117" s="308"/>
    </row>
  </sheetData>
  <autoFilter ref="$B$11:$L$117"/>
  <mergeCells count="23">
    <mergeCell ref="J4:J10"/>
    <mergeCell ref="K4:K10"/>
    <mergeCell ref="L4:L10"/>
    <mergeCell ref="C3:F3"/>
    <mergeCell ref="B4:B10"/>
    <mergeCell ref="C4:C10"/>
    <mergeCell ref="D4:D10"/>
    <mergeCell ref="G4:G10"/>
    <mergeCell ref="H4:H10"/>
    <mergeCell ref="I4:I10"/>
    <mergeCell ref="A54:A63"/>
    <mergeCell ref="A64:A67"/>
    <mergeCell ref="A68:A81"/>
    <mergeCell ref="A82:A94"/>
    <mergeCell ref="A95:A105"/>
    <mergeCell ref="A106:A117"/>
    <mergeCell ref="A12:A20"/>
    <mergeCell ref="A21:A22"/>
    <mergeCell ref="A23:A25"/>
    <mergeCell ref="A26:A38"/>
    <mergeCell ref="A39:A46"/>
    <mergeCell ref="A47:A48"/>
    <mergeCell ref="A49:A53"/>
  </mergeCells>
  <dataValidations count="2" disablePrompts="0">
    <dataValidation sqref="H12:H117" type="list" allowBlank="1" errorStyle="stop" imeMode="noControl" operator="between" showDropDown="0" showErrorMessage="0" showInputMessage="0">
      <formula1>'Paramètres'!$A$2:$A$5</formula1>
    </dataValidation>
    <dataValidation sqref="I12:I117" type="list" allowBlank="1" errorStyle="stop" imeMode="noControl" operator="between" showDropDown="0" showErrorMessage="0" showInputMessage="0">
      <formula1>'Paramètres'!$D$2:$D$5</formula1>
    </dataValidation>
  </dataValidations>
  <hyperlinks>
    <hyperlink r:id="rId1" ref="L54"/>
    <hyperlink r:id="rId1" ref="L55"/>
  </hyperlinks>
  <printOptions headings="0" gridLines="0"/>
  <pageMargins left="0.69999999999999996" right="0.69999999999999996" top="0.75" bottom="0.75" header="0" footer="0"/>
  <pageSetup paperSize="9" scale="100" fitToWidth="1" fitToHeight="1" pageOrder="downThenOver" orientation="landscape" usePrinterDefaults="1" blackAndWhite="0" draft="0" cellComments="none" useFirstPageNumber="0" errors="displayed" horizontalDpi="600" verticalDpi="600" copies="1"/>
  <headerFooter/>
  <extLst>
    <ext xmlns:x14="http://schemas.microsoft.com/office/spreadsheetml/2009/9/main" uri="{78C0D931-6437-407d-A8EE-F0AAD7539E65}">
      <x14:conditionalFormattings>
        <x14:conditionalFormatting xmlns:xm="http://schemas.microsoft.com/office/excel/2006/main">
          <x14:cfRule type="cellIs" priority="1" operator="equal" id="{00390022-009C-4278-A743-0072006500B4}">
            <xm:f>"x"</xm:f>
            <x14:dxf>
              <font>
                <color theme="0"/>
              </font>
              <fill>
                <patternFill patternType="solid">
                  <fgColor rgb="FF007891"/>
                  <bgColor rgb="FF007891"/>
                </patternFill>
              </fill>
              <border>
                <left style="none"/>
                <right style="none"/>
                <top style="none"/>
                <bottom style="none"/>
                <diagonal style="none"/>
              </border>
            </x14:dxf>
          </x14:cfRule>
          <xm:sqref>D12:D117</xm:sqref>
        </x14:conditionalFormatting>
        <x14:conditionalFormatting xmlns:xm="http://schemas.microsoft.com/office/excel/2006/main">
          <x14:cfRule type="cellIs" priority="2" operator="equal" id="{00F600C6-0011-4118-80B1-000E00AF00C0}">
            <xm:f>"NT"</xm:f>
            <x14:dxf>
              <font>
                <color indexed="65"/>
              </font>
              <fill>
                <patternFill patternType="solid">
                  <fgColor rgb="FF757575"/>
                  <bgColor rgb="FF757575"/>
                </patternFill>
              </fill>
              <border>
                <left style="none"/>
                <right style="none"/>
                <top style="none"/>
                <bottom style="none"/>
                <diagonal style="none"/>
              </border>
            </x14:dxf>
          </x14:cfRule>
          <xm:sqref>O4:R4</xm:sqref>
        </x14:conditionalFormatting>
        <x14:conditionalFormatting xmlns:xm="http://schemas.microsoft.com/office/excel/2006/main">
          <x14:cfRule type="cellIs" priority="3" operator="equal" id="{00B0002E-0008-4C8F-B42D-002200A100E1}">
            <xm:f>"d"</xm:f>
            <x14:dxf>
              <font/>
              <fill>
                <patternFill patternType="solid">
                  <fgColor rgb="FFFFD966"/>
                  <bgColor rgb="FFFFD966"/>
                </patternFill>
              </fill>
              <border>
                <left style="none"/>
                <right style="none"/>
                <top style="none"/>
                <bottom style="none"/>
                <diagonal style="none"/>
              </border>
            </x14:dxf>
          </x14:cfRule>
          <xm:sqref>G12:G117</xm:sqref>
        </x14:conditionalFormatting>
        <x14:conditionalFormatting xmlns:xm="http://schemas.microsoft.com/office/excel/2006/main">
          <x14:cfRule type="cellIs" priority="4" operator="equal" id="{00CA00CF-0049-4C15-8BF5-00E100AB0084}">
            <xm:f>"d"</xm:f>
            <x14:dxf>
              <font/>
              <fill>
                <patternFill patternType="solid">
                  <fgColor rgb="FFFFD966"/>
                  <bgColor rgb="FFFFD966"/>
                </patternFill>
              </fill>
              <border>
                <left style="none"/>
                <right style="none"/>
                <top style="none"/>
                <bottom style="none"/>
                <diagonal style="none"/>
              </border>
            </x14:dxf>
          </x14:cfRule>
          <xm:sqref>G112</xm:sqref>
        </x14:conditionalFormatting>
        <x14:conditionalFormatting xmlns:xm="http://schemas.microsoft.com/office/excel/2006/main">
          <x14:cfRule type="cellIs" priority="5" operator="equal" id="{009E0060-004C-40DE-B52B-002A004200AE}">
            <xm:f>"d"</xm:f>
            <x14:dxf>
              <font/>
              <fill>
                <patternFill patternType="solid">
                  <fgColor rgb="FFFFD966"/>
                  <bgColor rgb="FFFFD966"/>
                </patternFill>
              </fill>
              <border>
                <left style="none"/>
                <right style="none"/>
                <top style="none"/>
                <bottom style="none"/>
                <diagonal style="none"/>
              </border>
            </x14:dxf>
          </x14:cfRule>
          <xm:sqref>G110:G111</xm:sqref>
        </x14:conditionalFormatting>
        <x14:conditionalFormatting xmlns:xm="http://schemas.microsoft.com/office/excel/2006/main">
          <x14:cfRule type="cellIs" priority="6" operator="equal" id="{0061000B-00ED-477F-8061-0027006E00FC}">
            <xm:f>"d"</xm:f>
            <x14:dxf>
              <font/>
              <fill>
                <patternFill patternType="solid">
                  <fgColor rgb="FFFFD966"/>
                  <bgColor rgb="FFFFD966"/>
                </patternFill>
              </fill>
              <border>
                <left style="none"/>
                <right style="none"/>
                <top style="none"/>
                <bottom style="none"/>
                <diagonal style="none"/>
              </border>
            </x14:dxf>
          </x14:cfRule>
          <xm:sqref>G107:G109</xm:sqref>
        </x14:conditionalFormatting>
        <x14:conditionalFormatting xmlns:xm="http://schemas.microsoft.com/office/excel/2006/main">
          <x14:cfRule type="cellIs" priority="7" operator="equal" id="{00BA00CE-000C-4D35-8B7D-00DD002D008F}">
            <xm:f>"d"</xm:f>
            <x14:dxf>
              <font/>
              <fill>
                <patternFill patternType="solid">
                  <fgColor rgb="FFFFD966"/>
                  <bgColor rgb="FFFFD966"/>
                </patternFill>
              </fill>
              <border>
                <left style="none"/>
                <right style="none"/>
                <top style="none"/>
                <bottom style="none"/>
                <diagonal style="none"/>
              </border>
            </x14:dxf>
          </x14:cfRule>
          <xm:sqref>G102:G106</xm:sqref>
        </x14:conditionalFormatting>
        <x14:conditionalFormatting xmlns:xm="http://schemas.microsoft.com/office/excel/2006/main">
          <x14:cfRule type="cellIs" priority="8" operator="equal" id="{00A80097-00D0-41F9-82BB-000100B000B7}">
            <xm:f>"d"</xm:f>
            <x14:dxf>
              <font/>
              <fill>
                <patternFill patternType="solid">
                  <fgColor rgb="FFFFD966"/>
                  <bgColor rgb="FFFFD966"/>
                </patternFill>
              </fill>
              <border>
                <left style="none"/>
                <right style="none"/>
                <top style="none"/>
                <bottom style="none"/>
                <diagonal style="none"/>
              </border>
            </x14:dxf>
          </x14:cfRule>
          <xm:sqref>G100:G101</xm:sqref>
        </x14:conditionalFormatting>
        <x14:conditionalFormatting xmlns:xm="http://schemas.microsoft.com/office/excel/2006/main">
          <x14:cfRule type="cellIs" priority="9" operator="equal" id="{0009008E-002F-4C0D-9B84-00CF00C10012}">
            <xm:f>"d"</xm:f>
            <x14:dxf>
              <font/>
              <fill>
                <patternFill patternType="solid">
                  <fgColor rgb="FFFFD966"/>
                  <bgColor rgb="FFFFD966"/>
                </patternFill>
              </fill>
              <border>
                <left style="none"/>
                <right style="none"/>
                <top style="none"/>
                <bottom style="none"/>
                <diagonal style="none"/>
              </border>
            </x14:dxf>
          </x14:cfRule>
          <xm:sqref>G93:G99</xm:sqref>
        </x14:conditionalFormatting>
        <x14:conditionalFormatting xmlns:xm="http://schemas.microsoft.com/office/excel/2006/main">
          <x14:cfRule type="cellIs" priority="10" operator="equal" id="{0032007E-0029-48A3-A2D7-001E00B6009D}">
            <xm:f>"d"</xm:f>
            <x14:dxf>
              <font/>
              <fill>
                <patternFill patternType="solid">
                  <fgColor rgb="FFFFD966"/>
                  <bgColor rgb="FFFFD966"/>
                </patternFill>
              </fill>
              <border>
                <left style="none"/>
                <right style="none"/>
                <top style="none"/>
                <bottom style="none"/>
                <diagonal style="none"/>
              </border>
            </x14:dxf>
          </x14:cfRule>
          <xm:sqref>G78:G92</xm:sqref>
        </x14:conditionalFormatting>
        <x14:conditionalFormatting xmlns:xm="http://schemas.microsoft.com/office/excel/2006/main">
          <x14:cfRule type="cellIs" priority="11" operator="equal" id="{001F0045-001F-4C67-972D-0050005B0056}">
            <xm:f>"d"</xm:f>
            <x14:dxf>
              <font/>
              <fill>
                <patternFill patternType="solid">
                  <fgColor rgb="FFFFD966"/>
                  <bgColor rgb="FFFFD966"/>
                </patternFill>
              </fill>
              <border>
                <left style="none"/>
                <right style="none"/>
                <top style="none"/>
                <bottom style="none"/>
                <diagonal style="none"/>
              </border>
            </x14:dxf>
          </x14:cfRule>
          <xm:sqref>G70:G77</xm:sqref>
        </x14:conditionalFormatting>
        <x14:conditionalFormatting xmlns:xm="http://schemas.microsoft.com/office/excel/2006/main">
          <x14:cfRule type="cellIs" priority="12" operator="equal" id="{00290070-0083-4817-96EE-00EC004600CF}">
            <xm:f>"d"</xm:f>
            <x14:dxf>
              <font/>
              <fill>
                <patternFill patternType="solid">
                  <fgColor rgb="FFFFD966"/>
                  <bgColor rgb="FFFFD966"/>
                </patternFill>
              </fill>
              <border>
                <left style="none"/>
                <right style="none"/>
                <top style="none"/>
                <bottom style="none"/>
                <diagonal style="none"/>
              </border>
            </x14:dxf>
          </x14:cfRule>
          <xm:sqref>G57:G69</xm:sqref>
        </x14:conditionalFormatting>
        <x14:conditionalFormatting xmlns:xm="http://schemas.microsoft.com/office/excel/2006/main">
          <x14:cfRule type="cellIs" priority="13" operator="equal" id="{000C005B-00A8-426E-9BD2-001A003F0044}">
            <xm:f>"d"</xm:f>
            <x14:dxf>
              <font/>
              <fill>
                <patternFill patternType="solid">
                  <fgColor rgb="FFFFD966"/>
                  <bgColor rgb="FFFFD966"/>
                </patternFill>
              </fill>
              <border>
                <left style="none"/>
                <right style="none"/>
                <top style="none"/>
                <bottom style="none"/>
                <diagonal style="none"/>
              </border>
            </x14:dxf>
          </x14:cfRule>
          <xm:sqref>G51:G56</xm:sqref>
        </x14:conditionalFormatting>
        <x14:conditionalFormatting xmlns:xm="http://schemas.microsoft.com/office/excel/2006/main">
          <x14:cfRule type="cellIs" priority="14" operator="equal" id="{00F80034-00A7-48A2-84CA-00290079005E}">
            <xm:f>"d"</xm:f>
            <x14:dxf>
              <font/>
              <fill>
                <patternFill patternType="solid">
                  <fgColor rgb="FFFFD966"/>
                  <bgColor rgb="FFFFD966"/>
                </patternFill>
              </fill>
              <border>
                <left style="none"/>
                <right style="none"/>
                <top style="none"/>
                <bottom style="none"/>
                <diagonal style="none"/>
              </border>
            </x14:dxf>
          </x14:cfRule>
          <xm:sqref>G38:G50</xm:sqref>
        </x14:conditionalFormatting>
        <x14:conditionalFormatting xmlns:xm="http://schemas.microsoft.com/office/excel/2006/main">
          <x14:cfRule type="cellIs" priority="15" operator="equal" id="{00730089-00C9-46A4-810A-008300850002}">
            <xm:f>"d"</xm:f>
            <x14:dxf>
              <font/>
              <fill>
                <patternFill patternType="solid">
                  <fgColor rgb="FFFFD966"/>
                  <bgColor rgb="FFFFD966"/>
                </patternFill>
              </fill>
              <border>
                <left style="none"/>
                <right style="none"/>
                <top style="none"/>
                <bottom style="none"/>
                <diagonal style="none"/>
              </border>
            </x14:dxf>
          </x14:cfRule>
          <xm:sqref>G34:G37</xm:sqref>
        </x14:conditionalFormatting>
        <x14:conditionalFormatting xmlns:xm="http://schemas.microsoft.com/office/excel/2006/main">
          <x14:cfRule type="cellIs" priority="16" operator="equal" id="{003C0050-00AC-4CF8-B43B-003B0075000F}">
            <xm:f>"d"</xm:f>
            <x14:dxf>
              <font/>
              <fill>
                <patternFill patternType="solid">
                  <fgColor rgb="FFFFD966"/>
                  <bgColor rgb="FFFFD966"/>
                </patternFill>
              </fill>
              <border>
                <left style="none"/>
                <right style="none"/>
                <top style="none"/>
                <bottom style="none"/>
                <diagonal style="none"/>
              </border>
            </x14:dxf>
          </x14:cfRule>
          <xm:sqref>G26:G33</xm:sqref>
        </x14:conditionalFormatting>
        <x14:conditionalFormatting xmlns:xm="http://schemas.microsoft.com/office/excel/2006/main">
          <x14:cfRule type="cellIs" priority="17" operator="equal" id="{00710066-00E8-4012-AB9C-008D006A00EB}">
            <xm:f>"d"</xm:f>
            <x14:dxf>
              <font/>
              <fill>
                <patternFill patternType="solid">
                  <fgColor rgb="FFFFD966"/>
                  <bgColor rgb="FFFFD966"/>
                </patternFill>
              </fill>
              <border>
                <left style="none"/>
                <right style="none"/>
                <top style="none"/>
                <bottom style="none"/>
                <diagonal style="none"/>
              </border>
            </x14:dxf>
          </x14:cfRule>
          <xm:sqref>G20:G25</xm:sqref>
        </x14:conditionalFormatting>
        <x14:conditionalFormatting xmlns:xm="http://schemas.microsoft.com/office/excel/2006/main">
          <x14:cfRule type="cellIs" priority="18" operator="equal" id="{003800FB-00A7-4D36-9DAD-0073008F0061}">
            <xm:f>"C"</xm:f>
            <x14:dxf>
              <font/>
              <fill>
                <patternFill patternType="solid">
                  <fgColor rgb="FFB7E1CD"/>
                  <bgColor rgb="FFB7E1CD"/>
                </patternFill>
              </fill>
              <border>
                <left style="none"/>
                <right style="none"/>
                <top style="none"/>
                <bottom style="none"/>
                <diagonal style="none"/>
              </border>
            </x14:dxf>
          </x14:cfRule>
          <xm:sqref>O4:R4</xm:sqref>
        </x14:conditionalFormatting>
        <x14:conditionalFormatting xmlns:xm="http://schemas.microsoft.com/office/excel/2006/main">
          <x14:cfRule type="cellIs" priority="19" operator="equal" id="{00570043-002B-4248-A96D-00A2007F002C}">
            <xm:f>"NC"</xm:f>
            <x14:dxf>
              <font/>
              <fill>
                <patternFill patternType="solid">
                  <fgColor rgb="FFF4C7C3"/>
                  <bgColor rgb="FFF4C7C3"/>
                </patternFill>
              </fill>
              <border>
                <left style="none"/>
                <right style="none"/>
                <top style="none"/>
                <bottom style="none"/>
                <diagonal style="none"/>
              </border>
            </x14:dxf>
          </x14:cfRule>
          <xm:sqref>O4:R4</xm:sqref>
        </x14:conditionalFormatting>
        <x14:conditionalFormatting xmlns:xm="http://schemas.microsoft.com/office/excel/2006/main">
          <x14:cfRule type="cellIs" priority="20" operator="equal" id="{001600D4-00CE-482B-972D-007E007F00A0}">
            <xm:f>"NA"</xm:f>
            <x14:dxf>
              <font/>
              <fill>
                <patternFill patternType="solid">
                  <fgColor rgb="FFFCE8B2"/>
                  <bgColor rgb="FFFCE8B2"/>
                </patternFill>
              </fill>
              <border>
                <left style="none"/>
                <right style="none"/>
                <top style="none"/>
                <bottom style="none"/>
                <diagonal style="none"/>
              </border>
            </x14:dxf>
          </x14:cfRule>
          <xm:sqref>O4:R4</xm:sqref>
        </x14:conditionalFormatting>
        <x14:conditionalFormatting xmlns:xm="http://schemas.microsoft.com/office/excel/2006/main">
          <x14:cfRule type="cellIs" priority="21" operator="equal" id="{00AC00BB-00D6-4C4A-B276-007000620038}">
            <xm:f>"NT"</xm:f>
            <x14:dxf>
              <font/>
              <fill>
                <patternFill patternType="solid">
                  <fgColor indexed="65"/>
                  <bgColor indexed="65"/>
                </patternFill>
              </fill>
              <border>
                <left style="none"/>
                <right style="none"/>
                <top style="none"/>
                <bottom style="none"/>
                <diagonal style="none"/>
              </border>
            </x14:dxf>
          </x14:cfRule>
          <xm:sqref>O4:R4</xm:sqref>
        </x14:conditionalFormatting>
        <x14:conditionalFormatting xmlns:xm="http://schemas.microsoft.com/office/excel/2006/main">
          <x14:cfRule type="cellIs" priority="22" operator="equal" id="{000200D4-00AB-44D6-9CE4-00AF002E0065}">
            <xm:f>"c"</xm:f>
            <x14:dxf>
              <font/>
              <fill>
                <patternFill patternType="solid">
                  <fgColor rgb="FFB7E1CD"/>
                  <bgColor rgb="FFB7E1CD"/>
                </patternFill>
              </fill>
              <border>
                <left style="none"/>
                <right style="none"/>
                <top style="none"/>
                <bottom style="none"/>
                <diagonal style="none"/>
              </border>
            </x14:dxf>
          </x14:cfRule>
          <xm:sqref>F11:F117</xm:sqref>
        </x14:conditionalFormatting>
        <x14:conditionalFormatting xmlns:xm="http://schemas.microsoft.com/office/excel/2006/main">
          <x14:cfRule type="cellIs" priority="23" operator="equal" id="{004200C9-0016-4AA2-945F-00D30076002A}">
            <xm:f>"nc"</xm:f>
            <x14:dxf>
              <font/>
              <fill>
                <patternFill patternType="solid">
                  <fgColor rgb="FFF4C7C3"/>
                  <bgColor rgb="FFF4C7C3"/>
                </patternFill>
              </fill>
              <border>
                <left style="none"/>
                <right style="none"/>
                <top style="none"/>
                <bottom style="none"/>
                <diagonal style="none"/>
              </border>
            </x14:dxf>
          </x14:cfRule>
          <xm:sqref>F11:F117</xm:sqref>
        </x14:conditionalFormatting>
        <x14:conditionalFormatting xmlns:xm="http://schemas.microsoft.com/office/excel/2006/main">
          <x14:cfRule type="cellIs" priority="24" operator="equal" id="{004D00D7-00AF-4C15-ABFB-00DB00470095}">
            <xm:f>"nt"</xm:f>
            <x14:dxf>
              <font>
                <color indexed="65"/>
              </font>
              <fill>
                <patternFill patternType="solid">
                  <fgColor rgb="FF757575"/>
                  <bgColor rgb="FF757575"/>
                </patternFill>
              </fill>
              <border>
                <left style="none"/>
                <right style="none"/>
                <top style="none"/>
                <bottom style="none"/>
                <diagonal style="none"/>
              </border>
            </x14:dxf>
          </x14:cfRule>
          <xm:sqref>F11:F117</xm:sqref>
        </x14:conditionalFormatting>
        <x14:conditionalFormatting xmlns:xm="http://schemas.microsoft.com/office/excel/2006/main">
          <x14:cfRule type="cellIs" priority="25" operator="equal" id="{00830008-0053-4D1E-8961-009800470011}">
            <xm:f>"na"</xm:f>
            <x14:dxf>
              <font/>
              <fill>
                <patternFill patternType="solid">
                  <fgColor rgb="FFFCE8B2"/>
                  <bgColor rgb="FFFCE8B2"/>
                </patternFill>
              </fill>
              <border>
                <left style="none"/>
                <right style="none"/>
                <top style="none"/>
                <bottom style="none"/>
                <diagonal style="none"/>
              </border>
            </x14:dxf>
          </x14:cfRule>
          <xm:sqref>F1:F2 C2 F4:F117</xm:sqref>
        </x14:conditionalFormatting>
      </x14:conditionalFormattings>
    </ext>
    <ext xmlns:x14="http://schemas.microsoft.com/office/spreadsheetml/2009/9/main" uri="{CCE6A557-97BC-4b89-ADB6-D9C93CAAB3DF}">
      <x14:dataValidations xmlns:xm="http://schemas.microsoft.com/office/excel/2006/main" count="3" disablePrompts="0">
        <x14:dataValidation xr:uid="{008C005A-00F3-4362-AB65-001F00B70082}" type="list" allowBlank="1" errorStyle="stop" imeMode="noControl" operator="between" showDropDown="0" showErrorMessage="1" showInputMessage="0">
          <x14:formula1>
            <xm:f>"nt,na,c"</xm:f>
          </x14:formula1>
          <xm:sqref>F54:F55</xm:sqref>
        </x14:dataValidation>
        <x14:dataValidation xr:uid="{00D9004E-00C8-4344-A5A1-00FE002D0069}" type="list" allowBlank="1" errorStyle="stop" imeMode="noControl" operator="between" showDropDown="0" showErrorMessage="1" showInputMessage="0">
          <x14:formula1>
            <xm:f>"nt,na,c,nc"</xm:f>
          </x14:formula1>
          <xm:sqref>F12:F53 F56:F117</xm:sqref>
        </x14:dataValidation>
        <x14:dataValidation xr:uid="{00EA0072-0071-49D8-90B7-009A0029000F}" type="list" allowBlank="1" errorStyle="stop" imeMode="noControl" operator="between" showDropDown="0" showErrorMessage="0" showInputMessage="0">
          <x14:formula1>
            <xm:f>"d"</xm:f>
          </x14:formula1>
          <xm:sqref>G12:G117</xm:sqref>
        </x14:dataValidation>
      </x14:dataValidations>
    </ext>
  </extLs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666666"/>
    <outlinePr applyStyles="0" summaryBelow="0" summaryRight="0" showOutlineSymbols="1"/>
    <pageSetUpPr autoPageBreaks="1" fitToPage="0"/>
  </sheetPr>
  <sheetViews>
    <sheetView showGridLines="0" zoomScale="100" workbookViewId="0">
      <pane xSplit="6" ySplit="11" topLeftCell="G12" activePane="bottomRight" state="frozen"/>
      <selection activeCell="G12" activeCellId="0" sqref="G12"/>
    </sheetView>
  </sheetViews>
  <sheetFormatPr defaultColWidth="14.43" defaultRowHeight="15" customHeight="1"/>
  <cols>
    <col customWidth="1" min="1" max="1" width="9"/>
    <col customWidth="1" min="2" max="2" width="7.29"/>
    <col customWidth="1" min="3" max="3" width="4"/>
    <col customWidth="1" min="4" max="4" width="3.4300000000000002"/>
    <col customWidth="1" min="5" max="5" width="50.859999999999999"/>
    <col customWidth="1" min="6" max="6" width="10.710000000000001"/>
    <col customWidth="1" min="7" max="7" width="5.4299999999999997"/>
    <col customWidth="1" min="8" max="8" width="9"/>
    <col customWidth="1" min="9" max="9" width="14.859999999999999"/>
    <col customWidth="1" min="10" max="10" width="43.57"/>
    <col customWidth="1" min="11" max="11" width="40.859999999999999"/>
    <col customWidth="1" min="12" max="12" width="46.289999999999999"/>
    <col customWidth="1" min="13" max="14" width="4"/>
    <col customWidth="1" min="15" max="15" width="19"/>
    <col customWidth="1" min="16" max="18" width="4.1399999999999997"/>
    <col customWidth="1" min="19" max="19" width="5.1399999999999997"/>
    <col customWidth="1" min="20" max="20" width="16.43"/>
    <col customWidth="1" min="21" max="21" width="15.43"/>
    <col customWidth="1" min="22" max="22" width="16.289999999999999"/>
  </cols>
  <sheetData>
    <row r="1" ht="0.75" customHeight="1">
      <c r="A1" s="310"/>
      <c r="B1" s="308"/>
      <c r="C1" s="308"/>
      <c r="D1" s="308"/>
      <c r="E1" s="308"/>
      <c r="F1" s="308"/>
      <c r="G1" s="308"/>
      <c r="H1" s="308"/>
      <c r="I1" s="308"/>
      <c r="J1" s="308"/>
      <c r="K1" s="308"/>
      <c r="L1" s="308"/>
      <c r="M1" s="308"/>
      <c r="N1" s="308"/>
      <c r="O1" s="308"/>
      <c r="P1" s="308"/>
      <c r="Q1" s="308"/>
      <c r="R1" s="308"/>
      <c r="S1" s="308"/>
      <c r="T1" s="308"/>
      <c r="U1" s="308"/>
      <c r="V1" s="308"/>
    </row>
    <row r="2" ht="16.5" customHeight="1">
      <c r="A2" s="310"/>
      <c r="B2" s="311" t="str">
        <f>F4</f>
        <v>#NAME?</v>
      </c>
      <c r="C2" s="312" t="str">
        <f>Echantillon!C28</f>
        <v/>
      </c>
      <c r="D2" s="313"/>
      <c r="E2" s="313"/>
      <c r="F2" s="314"/>
      <c r="G2" s="315"/>
      <c r="H2" s="315"/>
      <c r="I2" s="315"/>
      <c r="J2" s="315"/>
      <c r="K2" s="316"/>
      <c r="L2" s="316"/>
      <c r="M2" s="317"/>
      <c r="N2" s="317"/>
      <c r="O2" s="317"/>
      <c r="P2" s="308"/>
      <c r="Q2" s="308"/>
      <c r="R2" s="308"/>
      <c r="S2" s="308"/>
      <c r="T2" s="308"/>
      <c r="U2" s="308"/>
      <c r="V2" s="308"/>
    </row>
    <row r="3" ht="18.75" customHeight="1">
      <c r="A3" s="310"/>
      <c r="B3" s="311" t="s">
        <v>481</v>
      </c>
      <c r="C3" s="315" t="str">
        <f>Echantillon!D28</f>
        <v/>
      </c>
      <c r="G3" s="315"/>
      <c r="H3" s="315"/>
      <c r="I3" s="315"/>
      <c r="J3" s="315"/>
      <c r="K3" s="315"/>
      <c r="L3" s="315"/>
      <c r="M3" s="308"/>
      <c r="N3" s="308"/>
      <c r="O3" s="308"/>
      <c r="P3" s="308"/>
      <c r="Q3" s="308"/>
      <c r="R3" s="308"/>
      <c r="S3" s="308"/>
      <c r="T3" s="308"/>
      <c r="U3" s="308"/>
      <c r="V3" s="308"/>
    </row>
    <row r="4" ht="13.5" customHeight="1">
      <c r="A4" s="310"/>
      <c r="B4" s="319" t="s">
        <v>141</v>
      </c>
      <c r="C4" s="320" t="s">
        <v>482</v>
      </c>
      <c r="D4" s="320" t="s">
        <v>144</v>
      </c>
      <c r="E4" s="321" t="s">
        <v>145</v>
      </c>
      <c r="F4" s="321" t="str">
        <f>sheetName()</f>
        <v>#NAME?</v>
      </c>
      <c r="G4" s="320" t="s">
        <v>483</v>
      </c>
      <c r="H4" s="319" t="s">
        <v>82</v>
      </c>
      <c r="I4" s="319" t="s">
        <v>80</v>
      </c>
      <c r="J4" s="319" t="s">
        <v>484</v>
      </c>
      <c r="K4" s="319" t="s">
        <v>485</v>
      </c>
      <c r="L4" s="319" t="s">
        <v>146</v>
      </c>
      <c r="M4" s="322"/>
      <c r="N4" s="322"/>
      <c r="O4" s="323"/>
      <c r="P4" s="324" t="s">
        <v>434</v>
      </c>
      <c r="Q4" s="325" t="s">
        <v>435</v>
      </c>
      <c r="R4" s="325" t="s">
        <v>441</v>
      </c>
      <c r="S4" s="326" t="s">
        <v>437</v>
      </c>
      <c r="T4" s="327" t="s">
        <v>486</v>
      </c>
      <c r="U4" s="328" t="s">
        <v>487</v>
      </c>
      <c r="V4" s="329" t="s">
        <v>154</v>
      </c>
    </row>
    <row r="5" ht="13.5" customHeight="1">
      <c r="A5" s="310"/>
      <c r="B5" s="36"/>
      <c r="C5" s="36"/>
      <c r="D5" s="36"/>
      <c r="E5" s="321" t="s">
        <v>147</v>
      </c>
      <c r="F5" s="321">
        <f>COUNTIF($F$12:$F$117,"c")</f>
        <v>0</v>
      </c>
      <c r="G5" s="36"/>
      <c r="H5" s="36"/>
      <c r="I5" s="36"/>
      <c r="J5" s="36"/>
      <c r="K5" s="36"/>
      <c r="L5" s="36"/>
      <c r="M5" s="308"/>
      <c r="N5" s="308"/>
      <c r="O5" s="330" t="s">
        <v>8</v>
      </c>
      <c r="P5" s="331">
        <f>COUNTIFS($C$12:$C$117,"A",$F$12:$F$117,"c")</f>
        <v>0</v>
      </c>
      <c r="Q5" s="331">
        <f>COUNTIFS($C$12:$C$117,"A",$F$12:$F$117,"nc")</f>
        <v>0</v>
      </c>
      <c r="R5" s="331">
        <f>COUNTIFS($C$12:$C$117,"A",$F$12:$F$117,"na")</f>
        <v>0</v>
      </c>
      <c r="S5" s="331">
        <f>COUNTIFS($C$12:$C$117,"A",$F$12:$F$117,"nt")</f>
        <v>82</v>
      </c>
      <c r="T5" s="332">
        <f t="shared" ref="T5:T7" si="319">P5+Q5</f>
        <v>0</v>
      </c>
      <c r="U5" s="333" t="str">
        <f t="shared" ref="U5:U7" si="320">IF(T5&gt;0,P5/T5,"-")</f>
        <v>-</v>
      </c>
      <c r="V5" s="334" t="str">
        <f>U5</f>
        <v>-</v>
      </c>
    </row>
    <row r="6" ht="13.5" customHeight="1">
      <c r="A6" s="310"/>
      <c r="B6" s="36"/>
      <c r="C6" s="36"/>
      <c r="D6" s="36"/>
      <c r="E6" s="321" t="s">
        <v>148</v>
      </c>
      <c r="F6" s="321">
        <f>COUNTIF(F12:F117,"nc")</f>
        <v>0</v>
      </c>
      <c r="G6" s="36"/>
      <c r="H6" s="36"/>
      <c r="I6" s="36"/>
      <c r="J6" s="36"/>
      <c r="K6" s="36"/>
      <c r="L6" s="36"/>
      <c r="M6" s="308"/>
      <c r="N6" s="308"/>
      <c r="O6" s="330" t="s">
        <v>15</v>
      </c>
      <c r="P6" s="331">
        <f>COUNTIFS($C$12:$C$117,"AA",$F$12:$F$117,"c")</f>
        <v>0</v>
      </c>
      <c r="Q6" s="331">
        <f>COUNTIFS($C$12:$C$117,"AA",$F$12:$F$117,"nc")</f>
        <v>0</v>
      </c>
      <c r="R6" s="331">
        <f>COUNTIFS($C$12:$C$117,"AA",$F$12:$F$117,"na")</f>
        <v>0</v>
      </c>
      <c r="S6" s="331">
        <f>COUNTIFS($C$12:$C$117,"AA",$F$12:$F$117,"nt")</f>
        <v>24</v>
      </c>
      <c r="T6" s="332">
        <f t="shared" si="319"/>
        <v>0</v>
      </c>
      <c r="U6" s="333" t="str">
        <f t="shared" si="320"/>
        <v>-</v>
      </c>
      <c r="V6" s="335" t="str">
        <f>IF(T6&gt;0,SUM(P5:P6)/SUM(T5:T6),"-")</f>
        <v>-</v>
      </c>
    </row>
    <row r="7" ht="13.5" customHeight="1">
      <c r="A7" s="310"/>
      <c r="B7" s="36"/>
      <c r="C7" s="36"/>
      <c r="D7" s="36"/>
      <c r="E7" s="321" t="s">
        <v>488</v>
      </c>
      <c r="F7" s="321">
        <f>COUNTIF(F12:F117,"na")</f>
        <v>0</v>
      </c>
      <c r="G7" s="36"/>
      <c r="H7" s="36"/>
      <c r="I7" s="36"/>
      <c r="J7" s="36"/>
      <c r="K7" s="36"/>
      <c r="L7" s="36"/>
      <c r="M7" s="308"/>
      <c r="N7" s="308"/>
      <c r="O7" s="330" t="s">
        <v>17</v>
      </c>
      <c r="P7" s="336">
        <f>COUNTIFS($C$12:$C$117,"AAA",$F$12:$F$117,"c")</f>
        <v>0</v>
      </c>
      <c r="Q7" s="336">
        <f>COUNTIFS($C$12:$C$117,"AAA",$F$12:$F$117,"nc")</f>
        <v>0</v>
      </c>
      <c r="R7" s="336">
        <f>COUNTIFS($C$12:$C$117,"AAA",$F$12:$F$117,"na")</f>
        <v>0</v>
      </c>
      <c r="S7" s="336">
        <f>COUNTIFS($C$12:$C$117,"AAA",$F$12:$F$117,"nt")</f>
        <v>0</v>
      </c>
      <c r="T7" s="332">
        <f t="shared" si="319"/>
        <v>0</v>
      </c>
      <c r="U7" s="333" t="str">
        <f t="shared" si="320"/>
        <v>-</v>
      </c>
      <c r="V7" s="334" t="str">
        <f>IF(T7&gt;0,SUM(P5:P7)/SUM(T5:T7),"-")</f>
        <v>-</v>
      </c>
    </row>
    <row r="8" ht="13.5" customHeight="1">
      <c r="A8" s="310"/>
      <c r="B8" s="36"/>
      <c r="C8" s="36"/>
      <c r="D8" s="36"/>
      <c r="E8" s="321" t="s">
        <v>150</v>
      </c>
      <c r="F8" s="321">
        <f>COUNTIF(F12:F117,"nt")</f>
        <v>106</v>
      </c>
      <c r="G8" s="36"/>
      <c r="H8" s="36"/>
      <c r="I8" s="36"/>
      <c r="J8" s="36"/>
      <c r="K8" s="36"/>
      <c r="L8" s="36"/>
      <c r="M8" s="308"/>
      <c r="N8" s="308"/>
      <c r="O8" s="337" t="s">
        <v>489</v>
      </c>
      <c r="P8" s="338">
        <f t="shared" ref="P8:T8" si="321">SUM(P5:P7)</f>
        <v>0</v>
      </c>
      <c r="Q8" s="338">
        <f t="shared" si="321"/>
        <v>0</v>
      </c>
      <c r="R8" s="338">
        <f t="shared" si="321"/>
        <v>0</v>
      </c>
      <c r="S8" s="338">
        <f t="shared" si="321"/>
        <v>106</v>
      </c>
      <c r="T8" s="339">
        <f t="shared" si="321"/>
        <v>0</v>
      </c>
      <c r="U8" s="333"/>
      <c r="V8" s="330"/>
    </row>
    <row r="9" ht="13.5" customHeight="1">
      <c r="A9" s="310"/>
      <c r="B9" s="36"/>
      <c r="C9" s="36"/>
      <c r="D9" s="36"/>
      <c r="E9" s="321" t="s">
        <v>465</v>
      </c>
      <c r="F9" s="340" t="str">
        <f>F5/SUM(F5:F6)</f>
        <v>#DIV/0!</v>
      </c>
      <c r="G9" s="36"/>
      <c r="H9" s="36"/>
      <c r="I9" s="36"/>
      <c r="J9" s="36"/>
      <c r="K9" s="36"/>
      <c r="L9" s="36"/>
      <c r="M9" s="308"/>
      <c r="N9" s="308"/>
      <c r="O9" s="308"/>
      <c r="P9" s="308"/>
      <c r="Q9" s="308"/>
      <c r="R9" s="308"/>
      <c r="S9" s="308"/>
      <c r="T9" s="308"/>
      <c r="U9" s="308"/>
      <c r="V9" s="308"/>
    </row>
    <row r="10" ht="13.5" customHeight="1">
      <c r="A10" s="310"/>
      <c r="B10" s="46"/>
      <c r="C10" s="46"/>
      <c r="D10" s="46"/>
      <c r="E10" s="321" t="s">
        <v>466</v>
      </c>
      <c r="F10" s="340" t="str">
        <f>F6/SUM(F5:F6)</f>
        <v>#DIV/0!</v>
      </c>
      <c r="G10" s="46"/>
      <c r="H10" s="46"/>
      <c r="I10" s="46"/>
      <c r="J10" s="46"/>
      <c r="K10" s="46"/>
      <c r="L10" s="46"/>
      <c r="M10" s="308"/>
      <c r="N10" s="308"/>
      <c r="O10" s="308"/>
      <c r="P10" s="308"/>
      <c r="Q10" s="308"/>
      <c r="R10" s="308"/>
      <c r="S10" s="308"/>
      <c r="T10" s="308"/>
      <c r="U10" s="308"/>
      <c r="V10" s="308"/>
    </row>
    <row r="11">
      <c r="A11" s="310"/>
      <c r="B11" s="260"/>
      <c r="C11" s="260"/>
      <c r="D11" s="260"/>
      <c r="E11" s="341"/>
      <c r="F11" s="260"/>
      <c r="G11" s="260"/>
      <c r="H11" s="342"/>
      <c r="I11" s="342"/>
      <c r="J11" s="342"/>
      <c r="K11" s="342"/>
      <c r="L11" s="342"/>
      <c r="M11" s="308"/>
      <c r="N11" s="308"/>
      <c r="O11" s="308"/>
      <c r="P11" s="308"/>
      <c r="Q11" s="308"/>
      <c r="R11" s="308"/>
      <c r="S11" s="308"/>
      <c r="T11" s="308"/>
      <c r="U11" s="308"/>
      <c r="V11" s="308"/>
    </row>
    <row r="12" ht="62.25" customHeight="1">
      <c r="A12" s="355" t="s">
        <v>440</v>
      </c>
      <c r="B12" s="358" t="str">
        <f>'Résultats'!B13</f>
        <v>1.1</v>
      </c>
      <c r="C12" s="260" t="str">
        <f>'Résultats'!C13</f>
        <v>A</v>
      </c>
      <c r="D12" s="260" t="str">
        <f>'Résultats'!E13</f>
        <v>x</v>
      </c>
      <c r="E12" s="341" t="str">
        <f>'Résultats'!F13</f>
        <v xml:space="preserve">Chaque image porteuse d’information a-t-elle une alternative textuelle ?</v>
      </c>
      <c r="F12" s="345" t="s">
        <v>14</v>
      </c>
      <c r="G12" s="345"/>
      <c r="H12" s="97"/>
      <c r="I12" s="97"/>
      <c r="J12" s="97"/>
      <c r="K12" s="97"/>
      <c r="L12" s="97"/>
      <c r="M12" s="308"/>
      <c r="N12" s="308"/>
      <c r="O12" s="308"/>
      <c r="P12" s="308"/>
      <c r="Q12" s="308"/>
      <c r="R12" s="308"/>
      <c r="S12" s="308"/>
      <c r="T12" s="308"/>
      <c r="U12" s="308"/>
      <c r="V12" s="308"/>
    </row>
    <row r="13" ht="62.25" customHeight="1">
      <c r="A13" s="36"/>
      <c r="B13" s="358" t="str">
        <f>Résultats!B14</f>
        <v>1.2</v>
      </c>
      <c r="C13" s="260" t="str">
        <f>Résultats!C14</f>
        <v>A</v>
      </c>
      <c r="D13" s="260" t="str">
        <f>Résultats!E14</f>
        <v/>
      </c>
      <c r="E13" s="341" t="str">
        <f>Résultats!F14</f>
        <v xml:space="preserve">Chaque image de décoration est-elle correctement ignorée par les technologies d’assistance ?</v>
      </c>
      <c r="F13" s="345" t="s">
        <v>14</v>
      </c>
      <c r="G13" s="345"/>
      <c r="H13" s="97"/>
      <c r="I13" s="97"/>
      <c r="J13" s="97"/>
      <c r="K13" s="97"/>
      <c r="L13" s="97"/>
      <c r="M13" s="308"/>
      <c r="N13" s="308"/>
      <c r="O13" s="308"/>
      <c r="P13" s="308"/>
      <c r="Q13" s="308"/>
      <c r="R13" s="308"/>
      <c r="S13" s="308"/>
      <c r="T13" s="308"/>
      <c r="U13" s="308"/>
      <c r="V13" s="308"/>
    </row>
    <row r="14" ht="62.25" customHeight="1">
      <c r="A14" s="36"/>
      <c r="B14" s="358" t="str">
        <f>Résultats!B15</f>
        <v>1.3</v>
      </c>
      <c r="C14" s="260" t="str">
        <f>Résultats!C15</f>
        <v>A</v>
      </c>
      <c r="D14" s="260" t="str">
        <f>Résultats!E15</f>
        <v/>
      </c>
      <c r="E14" s="341" t="str">
        <f>Résultats!F15</f>
        <v xml:space="preserve">Pour chaque image porteuse d’information ayant une alternative textuelle, cette alternative est-elle pertinente (hors cas particuliers) ?</v>
      </c>
      <c r="F14" s="345" t="s">
        <v>14</v>
      </c>
      <c r="G14" s="345"/>
      <c r="H14" s="97"/>
      <c r="I14" s="97"/>
      <c r="J14" s="97"/>
      <c r="K14" s="97"/>
      <c r="L14" s="97"/>
      <c r="M14" s="308"/>
      <c r="N14" s="308"/>
      <c r="O14" s="308"/>
      <c r="P14" s="308"/>
      <c r="Q14" s="308"/>
      <c r="R14" s="308"/>
      <c r="S14" s="308"/>
      <c r="T14" s="308"/>
      <c r="U14" s="308"/>
      <c r="V14" s="308"/>
    </row>
    <row r="15" ht="62.25" customHeight="1">
      <c r="A15" s="36"/>
      <c r="B15" s="358" t="str">
        <f>Résultats!B16</f>
        <v>1.4</v>
      </c>
      <c r="C15" s="260" t="str">
        <f>Résultats!C16</f>
        <v>A</v>
      </c>
      <c r="D15" s="260" t="str">
        <f>Résultats!E16</f>
        <v/>
      </c>
      <c r="E15" s="341" t="str">
        <f>Résultats!F16</f>
        <v xml:space="preserve">Pour chaque image utilisée comme CAPTCHA ou comme image-test, ayant une alternative textuelle, cette alternative permet-elle d’identifier la nature et la fonction de l’image ?</v>
      </c>
      <c r="F15" s="345" t="s">
        <v>14</v>
      </c>
      <c r="G15" s="345"/>
      <c r="H15" s="97"/>
      <c r="I15" s="97"/>
      <c r="J15" s="97"/>
      <c r="K15" s="97"/>
      <c r="L15" s="97"/>
      <c r="M15" s="308"/>
      <c r="N15" s="308"/>
      <c r="O15" s="308"/>
      <c r="P15" s="308"/>
      <c r="Q15" s="308"/>
      <c r="R15" s="308"/>
      <c r="S15" s="308"/>
      <c r="T15" s="308"/>
      <c r="U15" s="308"/>
      <c r="V15" s="308"/>
    </row>
    <row r="16" ht="62.25" customHeight="1">
      <c r="A16" s="36"/>
      <c r="B16" s="358" t="str">
        <f>Résultats!B17</f>
        <v>1.5</v>
      </c>
      <c r="C16" s="260" t="str">
        <f>Résultats!C17</f>
        <v>A</v>
      </c>
      <c r="D16" s="260" t="str">
        <f>Résultats!E17</f>
        <v/>
      </c>
      <c r="E16" s="341" t="str">
        <f>Résultats!F17</f>
        <v xml:space="preserve">Pour chaque image utilisée comme CAPTCHA, une solution d’accès alternatif au contenu ou à la fonction du CAPTCHA est-elle présente ?</v>
      </c>
      <c r="F16" s="345" t="s">
        <v>14</v>
      </c>
      <c r="G16" s="345"/>
      <c r="H16" s="97"/>
      <c r="I16" s="97"/>
      <c r="J16" s="97"/>
      <c r="K16" s="97"/>
      <c r="L16" s="97"/>
      <c r="M16" s="308"/>
      <c r="N16" s="308"/>
      <c r="O16" s="308"/>
      <c r="P16" s="308"/>
      <c r="Q16" s="308"/>
      <c r="R16" s="308"/>
      <c r="S16" s="308"/>
      <c r="T16" s="308"/>
      <c r="U16" s="308"/>
      <c r="V16" s="308"/>
    </row>
    <row r="17" ht="62.25" customHeight="1">
      <c r="A17" s="36"/>
      <c r="B17" s="358" t="str">
        <f>Résultats!B18</f>
        <v>1.6</v>
      </c>
      <c r="C17" s="260" t="str">
        <f>Résultats!C18</f>
        <v>A</v>
      </c>
      <c r="D17" s="260" t="str">
        <f>Résultats!E18</f>
        <v/>
      </c>
      <c r="E17" s="341" t="str">
        <f>Résultats!F18</f>
        <v xml:space="preserve">Chaque image porteuse d’information a-t-elle, si nécessaire, une description détaillée ?</v>
      </c>
      <c r="F17" s="345" t="s">
        <v>14</v>
      </c>
      <c r="G17" s="345"/>
      <c r="H17" s="97"/>
      <c r="I17" s="97"/>
      <c r="J17" s="97"/>
      <c r="K17" s="97"/>
      <c r="L17" s="97"/>
      <c r="M17" s="308"/>
      <c r="N17" s="308"/>
      <c r="O17" s="308"/>
      <c r="P17" s="308"/>
      <c r="Q17" s="308"/>
      <c r="R17" s="308"/>
      <c r="S17" s="308"/>
      <c r="T17" s="308"/>
      <c r="U17" s="308"/>
      <c r="V17" s="308"/>
    </row>
    <row r="18" ht="62.25" customHeight="1">
      <c r="A18" s="36"/>
      <c r="B18" s="358" t="str">
        <f>Résultats!B19</f>
        <v>1.7</v>
      </c>
      <c r="C18" s="260" t="str">
        <f>Résultats!C19</f>
        <v>A</v>
      </c>
      <c r="D18" s="260" t="str">
        <f>Résultats!E19</f>
        <v/>
      </c>
      <c r="E18" s="341" t="str">
        <f>Résultats!F19</f>
        <v xml:space="preserve">Pour chaque image porteuse d’information ayant une description détaillée, cette description est-elle pertinente ?</v>
      </c>
      <c r="F18" s="345" t="s">
        <v>14</v>
      </c>
      <c r="G18" s="345"/>
      <c r="H18" s="97"/>
      <c r="I18" s="97"/>
      <c r="J18" s="97"/>
      <c r="K18" s="97"/>
      <c r="L18" s="97"/>
      <c r="M18" s="356"/>
      <c r="N18" s="356"/>
      <c r="O18" s="356"/>
      <c r="P18" s="356"/>
      <c r="Q18" s="356"/>
      <c r="R18" s="356"/>
      <c r="S18" s="356"/>
      <c r="T18" s="356"/>
      <c r="U18" s="356"/>
      <c r="V18" s="356"/>
    </row>
    <row r="19" ht="62.25" customHeight="1">
      <c r="A19" s="36"/>
      <c r="B19" s="358" t="str">
        <f>Résultats!B20</f>
        <v>1.8</v>
      </c>
      <c r="C19" s="260" t="str">
        <f>Résultats!C20</f>
        <v>AA</v>
      </c>
      <c r="D19" s="260" t="str">
        <f>Résultats!E20</f>
        <v/>
      </c>
      <c r="E19" s="359" t="str">
        <f>Résultats!F20</f>
        <v xml:space="preserve">Chaque image texte porteuse d’information, en l’absence d’un mécanisme de remplacement, doit si possible être remplacée par du texte stylé. Cette règle est-elle respectée (hors cas particuliers) ?</v>
      </c>
      <c r="F19" s="345" t="s">
        <v>14</v>
      </c>
      <c r="G19" s="345"/>
      <c r="H19" s="97"/>
      <c r="I19" s="97"/>
      <c r="J19" s="97"/>
      <c r="K19" s="97"/>
      <c r="L19" s="97"/>
      <c r="M19" s="322"/>
      <c r="N19" s="322"/>
      <c r="O19" s="322"/>
      <c r="P19" s="322"/>
      <c r="Q19" s="322"/>
      <c r="R19" s="322"/>
      <c r="S19" s="322"/>
      <c r="T19" s="357"/>
      <c r="U19" s="308"/>
      <c r="V19" s="308"/>
    </row>
    <row r="20" ht="62.25" customHeight="1">
      <c r="A20" s="46"/>
      <c r="B20" s="358" t="str">
        <f>Résultats!B21</f>
        <v>1.9</v>
      </c>
      <c r="C20" s="260" t="str">
        <f>Résultats!C21</f>
        <v>A</v>
      </c>
      <c r="D20" s="260" t="str">
        <f>Résultats!E21</f>
        <v/>
      </c>
      <c r="E20" s="341" t="str">
        <f>Résultats!F21</f>
        <v xml:space="preserve">Chaque légende d’image est-elle, si nécessaire, correctement reliée à l’image correspondante ?</v>
      </c>
      <c r="F20" s="345" t="s">
        <v>14</v>
      </c>
      <c r="G20" s="345"/>
      <c r="H20" s="97"/>
      <c r="I20" s="97"/>
      <c r="J20" s="97"/>
      <c r="K20" s="97"/>
      <c r="L20" s="97"/>
      <c r="M20" s="308"/>
      <c r="N20" s="308"/>
      <c r="O20" s="308"/>
      <c r="P20" s="308"/>
      <c r="Q20" s="308"/>
      <c r="R20" s="308"/>
      <c r="S20" s="308"/>
      <c r="T20" s="308"/>
      <c r="U20" s="308"/>
      <c r="V20" s="308"/>
    </row>
    <row r="21" ht="62.25" customHeight="1">
      <c r="A21" s="355" t="s">
        <v>443</v>
      </c>
      <c r="B21" s="358" t="str">
        <f>Résultats!B22</f>
        <v>2.1</v>
      </c>
      <c r="C21" s="260" t="str">
        <f>Résultats!C22</f>
        <v>A</v>
      </c>
      <c r="D21" s="260" t="str">
        <f>Résultats!E22</f>
        <v/>
      </c>
      <c r="E21" s="341" t="str">
        <f>Résultats!F22</f>
        <v xml:space="preserve">Chaque cadre a-t-il un titre de cadre ?</v>
      </c>
      <c r="F21" s="345" t="s">
        <v>14</v>
      </c>
      <c r="G21" s="345"/>
      <c r="H21" s="97"/>
      <c r="I21" s="97"/>
      <c r="J21" s="97"/>
      <c r="K21" s="97"/>
      <c r="L21" s="97"/>
      <c r="M21" s="308"/>
      <c r="N21" s="308"/>
      <c r="O21" s="308"/>
      <c r="P21" s="308"/>
      <c r="Q21" s="308"/>
      <c r="R21" s="308"/>
      <c r="S21" s="308"/>
      <c r="T21" s="308"/>
      <c r="U21" s="308"/>
      <c r="V21" s="308"/>
    </row>
    <row r="22" ht="62.25" customHeight="1">
      <c r="A22" s="46"/>
      <c r="B22" s="358" t="str">
        <f>Résultats!B23</f>
        <v>2.2</v>
      </c>
      <c r="C22" s="260" t="str">
        <f>Résultats!C23</f>
        <v>A</v>
      </c>
      <c r="D22" s="260" t="str">
        <f>Résultats!E23</f>
        <v/>
      </c>
      <c r="E22" s="341" t="str">
        <f>Résultats!F23</f>
        <v xml:space="preserve">Pour chaque cadre ayant un titre de cadre, ce titre de cadre est-il pertinent ?</v>
      </c>
      <c r="F22" s="345" t="s">
        <v>14</v>
      </c>
      <c r="G22" s="345"/>
      <c r="H22" s="97"/>
      <c r="I22" s="97"/>
      <c r="J22" s="97"/>
      <c r="K22" s="97"/>
      <c r="L22" s="97"/>
      <c r="M22" s="308"/>
      <c r="N22" s="308"/>
      <c r="O22" s="308"/>
      <c r="P22" s="308"/>
      <c r="Q22" s="308"/>
      <c r="R22" s="308"/>
      <c r="S22" s="308"/>
      <c r="T22" s="308"/>
      <c r="U22" s="308"/>
      <c r="V22" s="308"/>
    </row>
    <row r="23" ht="62.25" customHeight="1">
      <c r="A23" s="355" t="s">
        <v>444</v>
      </c>
      <c r="B23" s="358" t="str">
        <f>Résultats!B24</f>
        <v>3.1</v>
      </c>
      <c r="C23" s="260" t="str">
        <f>Résultats!C24</f>
        <v>A</v>
      </c>
      <c r="D23" s="260" t="str">
        <f>Résultats!E24</f>
        <v>x</v>
      </c>
      <c r="E23" s="341" t="str">
        <f>Résultats!F24</f>
        <v xml:space="preserve">Dans chaque page web, l’information ne doit pas être donnée uniquement par la couleur. Cette règle est-elle respectée ?</v>
      </c>
      <c r="F23" s="345" t="s">
        <v>14</v>
      </c>
      <c r="G23" s="345"/>
      <c r="H23" s="97"/>
      <c r="I23" s="97"/>
      <c r="J23" s="97"/>
      <c r="K23" s="97"/>
      <c r="L23" s="97"/>
      <c r="M23" s="308"/>
      <c r="N23" s="308"/>
      <c r="O23" s="308"/>
      <c r="P23" s="308"/>
      <c r="Q23" s="308"/>
      <c r="R23" s="308"/>
      <c r="S23" s="308"/>
      <c r="T23" s="308"/>
      <c r="U23" s="308"/>
      <c r="V23" s="308"/>
    </row>
    <row r="24" ht="62.25" customHeight="1">
      <c r="A24" s="36"/>
      <c r="B24" s="358" t="str">
        <f>Résultats!B25</f>
        <v>3.2</v>
      </c>
      <c r="C24" s="260" t="str">
        <f>Résultats!C25</f>
        <v>AA</v>
      </c>
      <c r="D24" s="260" t="str">
        <f>Résultats!E25</f>
        <v/>
      </c>
      <c r="E24" s="341" t="str">
        <f>Résultats!F25</f>
        <v xml:space="preserve">Dans chaque page web, le contraste entre la couleur du texte et la couleur de son arrière-plan est-il suffisamment élevé (hors cas particuliers) ?</v>
      </c>
      <c r="F24" s="345" t="s">
        <v>14</v>
      </c>
      <c r="G24" s="345"/>
      <c r="H24" s="97"/>
      <c r="I24" s="97"/>
      <c r="J24" s="97"/>
      <c r="K24" s="97"/>
      <c r="L24" s="97"/>
      <c r="M24" s="308"/>
      <c r="N24" s="308"/>
      <c r="O24" s="308"/>
      <c r="P24" s="308"/>
      <c r="Q24" s="308"/>
      <c r="R24" s="308"/>
      <c r="S24" s="308"/>
      <c r="T24" s="308"/>
      <c r="U24" s="308"/>
      <c r="V24" s="308"/>
    </row>
    <row r="25" ht="62.25" customHeight="1">
      <c r="A25" s="46"/>
      <c r="B25" s="358" t="str">
        <f>Résultats!B26</f>
        <v>3.3</v>
      </c>
      <c r="C25" s="260" t="str">
        <f>Résultats!C26</f>
        <v>AA</v>
      </c>
      <c r="D25" s="260" t="str">
        <f>Résultats!E26</f>
        <v/>
      </c>
      <c r="E25" s="341" t="str">
        <f>Résultats!F26</f>
        <v xml:space="preserve">Dans chaque page web, les couleurs utilisées dans les composants d’interface ou les éléments graphiques porteurs d’informations sont-elles suffisamment contrastées (hors cas particuliers) ?</v>
      </c>
      <c r="F25" s="345" t="s">
        <v>14</v>
      </c>
      <c r="G25" s="345"/>
      <c r="H25" s="97"/>
      <c r="I25" s="97"/>
      <c r="J25" s="97"/>
      <c r="K25" s="97"/>
      <c r="L25" s="97"/>
      <c r="M25" s="308"/>
      <c r="N25" s="308"/>
      <c r="O25" s="308"/>
      <c r="P25" s="308"/>
      <c r="Q25" s="308"/>
      <c r="R25" s="308"/>
      <c r="S25" s="308"/>
      <c r="T25" s="308"/>
      <c r="U25" s="308"/>
      <c r="V25" s="308"/>
    </row>
    <row r="26" ht="62.25" customHeight="1">
      <c r="A26" s="355" t="s">
        <v>445</v>
      </c>
      <c r="B26" s="358" t="str">
        <f>Résultats!B27</f>
        <v>4.1</v>
      </c>
      <c r="C26" s="260" t="str">
        <f>Résultats!C27</f>
        <v>A</v>
      </c>
      <c r="D26" s="260" t="str">
        <f>Résultats!E27</f>
        <v>x</v>
      </c>
      <c r="E26" s="341" t="str">
        <f>Résultats!F27</f>
        <v xml:space="preserve">Chaque média temporel pré-enregistré a-t-il, si nécessaire, une transcription textuelle ou une audiodescription (hors cas particuliers) ?</v>
      </c>
      <c r="F26" s="345" t="s">
        <v>14</v>
      </c>
      <c r="G26" s="345"/>
      <c r="H26" s="97"/>
      <c r="I26" s="97"/>
      <c r="J26" s="97"/>
      <c r="K26" s="97"/>
      <c r="L26" s="97"/>
      <c r="M26" s="308"/>
      <c r="N26" s="308"/>
      <c r="O26" s="308"/>
      <c r="P26" s="308"/>
      <c r="Q26" s="308"/>
      <c r="R26" s="308"/>
      <c r="S26" s="308"/>
      <c r="T26" s="308"/>
      <c r="U26" s="308"/>
      <c r="V26" s="308"/>
    </row>
    <row r="27" ht="62.25" customHeight="1">
      <c r="A27" s="36"/>
      <c r="B27" s="358" t="str">
        <f>Résultats!B28</f>
        <v>4.2</v>
      </c>
      <c r="C27" s="260" t="str">
        <f>Résultats!C28</f>
        <v>A</v>
      </c>
      <c r="D27" s="260" t="str">
        <f>Résultats!E28</f>
        <v/>
      </c>
      <c r="E27" s="341" t="str">
        <f>Résultats!F28</f>
        <v xml:space="preserve">Pour chaque média temporel pré-enregistré ayant une transcription textuelle ou une audiodescription synchronisée, celles-ci sont-elles pertinentes (hors cas particuliers) ?</v>
      </c>
      <c r="F27" s="345" t="s">
        <v>14</v>
      </c>
      <c r="G27" s="345"/>
      <c r="H27" s="97"/>
      <c r="I27" s="97"/>
      <c r="J27" s="97"/>
      <c r="K27" s="97"/>
      <c r="L27" s="97"/>
      <c r="M27" s="308"/>
      <c r="N27" s="308"/>
      <c r="O27" s="308"/>
      <c r="P27" s="308"/>
      <c r="Q27" s="308"/>
      <c r="R27" s="308"/>
      <c r="S27" s="308"/>
      <c r="T27" s="308"/>
      <c r="U27" s="308"/>
      <c r="V27" s="308"/>
    </row>
    <row r="28" ht="62.25" customHeight="1">
      <c r="A28" s="36"/>
      <c r="B28" s="358" t="str">
        <f>Résultats!B29</f>
        <v>4.3</v>
      </c>
      <c r="C28" s="260" t="str">
        <f>Résultats!C29</f>
        <v>A</v>
      </c>
      <c r="D28" s="260" t="str">
        <f>Résultats!E29</f>
        <v/>
      </c>
      <c r="E28" s="341" t="str">
        <f>Résultats!F29</f>
        <v xml:space="preserve">Chaque média temporel synchronisé pré-enregistré a-t-il, si nécessaire, des sous-titres synchronisés (hors cas particuliers) ?</v>
      </c>
      <c r="F28" s="345" t="s">
        <v>14</v>
      </c>
      <c r="G28" s="345"/>
      <c r="H28" s="97"/>
      <c r="I28" s="97"/>
      <c r="J28" s="97"/>
      <c r="K28" s="97"/>
      <c r="L28" s="97"/>
      <c r="M28" s="308"/>
      <c r="N28" s="308"/>
      <c r="O28" s="308"/>
      <c r="P28" s="308"/>
      <c r="Q28" s="308"/>
      <c r="R28" s="308"/>
      <c r="S28" s="308"/>
      <c r="T28" s="308"/>
      <c r="U28" s="308"/>
      <c r="V28" s="308"/>
    </row>
    <row r="29" ht="62.25" customHeight="1">
      <c r="A29" s="36"/>
      <c r="B29" s="358" t="str">
        <f>Résultats!B30</f>
        <v>4.4</v>
      </c>
      <c r="C29" s="260" t="str">
        <f>Résultats!C30</f>
        <v>A</v>
      </c>
      <c r="D29" s="260" t="str">
        <f>Résultats!E30</f>
        <v/>
      </c>
      <c r="E29" s="341" t="str">
        <f>Résultats!F30</f>
        <v xml:space="preserve">Pour chaque média temporel synchronisé pré-enregistré ayant des sous-titres synchronisés, ces sous-titres sont-ils pertinents ?</v>
      </c>
      <c r="F29" s="345" t="s">
        <v>14</v>
      </c>
      <c r="G29" s="345"/>
      <c r="H29" s="97"/>
      <c r="I29" s="97"/>
      <c r="J29" s="97"/>
      <c r="K29" s="97"/>
      <c r="L29" s="97"/>
      <c r="M29" s="308"/>
      <c r="N29" s="308"/>
      <c r="O29" s="308"/>
      <c r="P29" s="308"/>
      <c r="Q29" s="308"/>
      <c r="R29" s="308"/>
      <c r="S29" s="308"/>
      <c r="T29" s="308"/>
      <c r="U29" s="308"/>
      <c r="V29" s="308"/>
    </row>
    <row r="30" ht="62.25" customHeight="1">
      <c r="A30" s="36"/>
      <c r="B30" s="358" t="str">
        <f>Résultats!B31</f>
        <v>4.5</v>
      </c>
      <c r="C30" s="260" t="str">
        <f>Résultats!C31</f>
        <v>AA</v>
      </c>
      <c r="D30" s="260" t="str">
        <f>Résultats!E31</f>
        <v/>
      </c>
      <c r="E30" s="341" t="str">
        <f>Résultats!F31</f>
        <v xml:space="preserve">Chaque média temporel pré-enregistré a-t-il, si nécessaire, une audiodescription synchronisée (hors cas particuliers) ?</v>
      </c>
      <c r="F30" s="345" t="s">
        <v>14</v>
      </c>
      <c r="G30" s="345"/>
      <c r="H30" s="97"/>
      <c r="I30" s="97"/>
      <c r="J30" s="97"/>
      <c r="K30" s="97"/>
      <c r="L30" s="97"/>
      <c r="M30" s="308"/>
      <c r="N30" s="308"/>
      <c r="O30" s="308"/>
      <c r="P30" s="308"/>
      <c r="Q30" s="308"/>
      <c r="R30" s="308"/>
      <c r="S30" s="308"/>
      <c r="T30" s="308"/>
      <c r="U30" s="308"/>
      <c r="V30" s="308"/>
    </row>
    <row r="31" ht="62.25" customHeight="1">
      <c r="A31" s="36"/>
      <c r="B31" s="358" t="str">
        <f>Résultats!B32</f>
        <v>4.6</v>
      </c>
      <c r="C31" s="260" t="str">
        <f>Résultats!C32</f>
        <v>AA</v>
      </c>
      <c r="D31" s="260" t="str">
        <f>Résultats!E32</f>
        <v/>
      </c>
      <c r="E31" s="341" t="str">
        <f>Résultats!F32</f>
        <v xml:space="preserve">Pour chaque média temporel pré-enregistré ayant une audiodescription synchronisée, celle-ci est-elle pertinente ?</v>
      </c>
      <c r="F31" s="345" t="s">
        <v>14</v>
      </c>
      <c r="G31" s="345"/>
      <c r="H31" s="97"/>
      <c r="I31" s="97"/>
      <c r="J31" s="97"/>
      <c r="K31" s="97"/>
      <c r="L31" s="97"/>
      <c r="M31" s="308"/>
      <c r="N31" s="308"/>
      <c r="O31" s="308"/>
      <c r="P31" s="308"/>
      <c r="Q31" s="308"/>
      <c r="R31" s="308"/>
      <c r="S31" s="308"/>
      <c r="T31" s="308"/>
      <c r="U31" s="308"/>
      <c r="V31" s="308"/>
    </row>
    <row r="32" ht="62.25" customHeight="1">
      <c r="A32" s="36"/>
      <c r="B32" s="358" t="str">
        <f>Résultats!B33</f>
        <v>4.7</v>
      </c>
      <c r="C32" s="260" t="str">
        <f>Résultats!C33</f>
        <v>A</v>
      </c>
      <c r="D32" s="260" t="str">
        <f>Résultats!E33</f>
        <v/>
      </c>
      <c r="E32" s="341" t="str">
        <f>Résultats!F33</f>
        <v xml:space="preserve">Chaque média temporel est-il clairement identifiable (hors cas particuliers) ?</v>
      </c>
      <c r="F32" s="345" t="s">
        <v>14</v>
      </c>
      <c r="G32" s="345"/>
      <c r="H32" s="97"/>
      <c r="I32" s="97"/>
      <c r="J32" s="97"/>
      <c r="K32" s="97"/>
      <c r="L32" s="97"/>
      <c r="M32" s="308"/>
      <c r="N32" s="308"/>
      <c r="O32" s="308"/>
      <c r="P32" s="308"/>
      <c r="Q32" s="308"/>
      <c r="R32" s="308"/>
      <c r="S32" s="308"/>
      <c r="T32" s="308"/>
      <c r="U32" s="308"/>
      <c r="V32" s="308"/>
    </row>
    <row r="33" ht="62.25" customHeight="1">
      <c r="A33" s="36"/>
      <c r="B33" s="358" t="str">
        <f>Résultats!B34</f>
        <v>4.8</v>
      </c>
      <c r="C33" s="260" t="str">
        <f>Résultats!C34</f>
        <v>A</v>
      </c>
      <c r="D33" s="260" t="str">
        <f>Résultats!E34</f>
        <v/>
      </c>
      <c r="E33" s="341" t="str">
        <f>Résultats!F34</f>
        <v xml:space="preserve">Chaque média non temporel a-t-il, si nécessaire, une alternative (hors cas particuliers) ?</v>
      </c>
      <c r="F33" s="345" t="s">
        <v>14</v>
      </c>
      <c r="G33" s="345"/>
      <c r="H33" s="97"/>
      <c r="I33" s="97"/>
      <c r="J33" s="97"/>
      <c r="K33" s="97"/>
      <c r="L33" s="97"/>
      <c r="M33" s="308"/>
      <c r="N33" s="308"/>
      <c r="O33" s="308"/>
      <c r="P33" s="308"/>
      <c r="Q33" s="308"/>
      <c r="R33" s="308"/>
      <c r="S33" s="308"/>
      <c r="T33" s="308"/>
      <c r="U33" s="308"/>
      <c r="V33" s="308"/>
    </row>
    <row r="34" ht="62.25" customHeight="1">
      <c r="A34" s="36"/>
      <c r="B34" s="358" t="str">
        <f>Résultats!B35</f>
        <v>4.9</v>
      </c>
      <c r="C34" s="260" t="str">
        <f>Résultats!C35</f>
        <v>A</v>
      </c>
      <c r="D34" s="260" t="str">
        <f>Résultats!E35</f>
        <v/>
      </c>
      <c r="E34" s="341" t="str">
        <f>Résultats!F35</f>
        <v xml:space="preserve">Pour chaque média non temporel ayant une alternative, cette alternative est-elle pertinente ?</v>
      </c>
      <c r="F34" s="345" t="s">
        <v>14</v>
      </c>
      <c r="G34" s="345"/>
      <c r="H34" s="97"/>
      <c r="I34" s="97"/>
      <c r="J34" s="97"/>
      <c r="K34" s="97"/>
      <c r="L34" s="97"/>
      <c r="M34" s="308"/>
      <c r="N34" s="308"/>
      <c r="O34" s="308"/>
      <c r="P34" s="308"/>
      <c r="Q34" s="308"/>
      <c r="R34" s="308"/>
      <c r="S34" s="308"/>
      <c r="T34" s="308"/>
      <c r="U34" s="308"/>
      <c r="V34" s="308"/>
    </row>
    <row r="35" ht="62.25" customHeight="1">
      <c r="A35" s="36"/>
      <c r="B35" s="358" t="str">
        <f>Résultats!B36</f>
        <v>4.10</v>
      </c>
      <c r="C35" s="260" t="str">
        <f>Résultats!C36</f>
        <v>A</v>
      </c>
      <c r="D35" s="260" t="str">
        <f>Résultats!E36</f>
        <v>x</v>
      </c>
      <c r="E35" s="341" t="str">
        <f>Résultats!F36</f>
        <v xml:space="preserve">Chaque son déclenché automatiquement est-il contrôlable par l’utilisateur ?</v>
      </c>
      <c r="F35" s="345" t="s">
        <v>14</v>
      </c>
      <c r="G35" s="345"/>
      <c r="H35" s="97"/>
      <c r="I35" s="97"/>
      <c r="J35" s="97"/>
      <c r="K35" s="97"/>
      <c r="L35" s="97"/>
      <c r="M35" s="308"/>
      <c r="N35" s="308"/>
      <c r="O35" s="308"/>
      <c r="P35" s="308"/>
      <c r="Q35" s="308"/>
      <c r="R35" s="308"/>
      <c r="S35" s="308"/>
      <c r="T35" s="308"/>
      <c r="U35" s="308"/>
      <c r="V35" s="308"/>
    </row>
    <row r="36" ht="62.25" customHeight="1">
      <c r="A36" s="36"/>
      <c r="B36" s="358" t="str">
        <f>Résultats!B37</f>
        <v>4.11</v>
      </c>
      <c r="C36" s="260" t="str">
        <f>Résultats!C37</f>
        <v>A</v>
      </c>
      <c r="D36" s="260" t="str">
        <f>Résultats!E37</f>
        <v/>
      </c>
      <c r="E36" s="341" t="str">
        <f>Résultats!F37</f>
        <v xml:space="preserve">La consultation de chaque média temporel est-elle, si nécessaire, contrôlable par le clavier et tout dispositif de pointage ?</v>
      </c>
      <c r="F36" s="345" t="s">
        <v>14</v>
      </c>
      <c r="G36" s="345"/>
      <c r="H36" s="97"/>
      <c r="I36" s="97"/>
      <c r="J36" s="97"/>
      <c r="K36" s="97"/>
      <c r="L36" s="97"/>
      <c r="M36" s="308"/>
      <c r="N36" s="308"/>
      <c r="O36" s="308"/>
      <c r="P36" s="308"/>
      <c r="Q36" s="308"/>
      <c r="R36" s="308"/>
      <c r="S36" s="308"/>
      <c r="T36" s="308"/>
      <c r="U36" s="308"/>
      <c r="V36" s="308"/>
    </row>
    <row r="37" ht="62.25" customHeight="1">
      <c r="A37" s="36"/>
      <c r="B37" s="358" t="str">
        <f>Résultats!B38</f>
        <v>4.12</v>
      </c>
      <c r="C37" s="260" t="str">
        <f>Résultats!C38</f>
        <v>A</v>
      </c>
      <c r="D37" s="260" t="str">
        <f>Résultats!E38</f>
        <v/>
      </c>
      <c r="E37" s="341" t="str">
        <f>Résultats!F38</f>
        <v xml:space="preserve">La consultation de chaque média non temporel est-elle contrôlable par le clavier et tout dispositif de pointage ?</v>
      </c>
      <c r="F37" s="345" t="s">
        <v>14</v>
      </c>
      <c r="G37" s="345"/>
      <c r="H37" s="97"/>
      <c r="I37" s="97"/>
      <c r="J37" s="97"/>
      <c r="K37" s="97"/>
      <c r="L37" s="97"/>
      <c r="M37" s="308"/>
      <c r="N37" s="308"/>
      <c r="O37" s="308"/>
      <c r="P37" s="308"/>
      <c r="Q37" s="308"/>
      <c r="R37" s="308"/>
      <c r="S37" s="308"/>
      <c r="T37" s="308"/>
      <c r="U37" s="308"/>
      <c r="V37" s="308"/>
    </row>
    <row r="38" ht="62.25" customHeight="1">
      <c r="A38" s="46"/>
      <c r="B38" s="358" t="str">
        <f>Résultats!B39</f>
        <v>4.13</v>
      </c>
      <c r="C38" s="260" t="str">
        <f>Résultats!C39</f>
        <v>A</v>
      </c>
      <c r="D38" s="260" t="str">
        <f>Résultats!E39</f>
        <v/>
      </c>
      <c r="E38" s="341" t="str">
        <f>Résultats!F39</f>
        <v xml:space="preserve">Chaque média temporel et non temporel est-il compatible avec les technologies d’assistance (hors cas particuliers) ?</v>
      </c>
      <c r="F38" s="345" t="s">
        <v>14</v>
      </c>
      <c r="G38" s="345"/>
      <c r="H38" s="97"/>
      <c r="I38" s="97"/>
      <c r="J38" s="97"/>
      <c r="K38" s="97"/>
      <c r="L38" s="97"/>
      <c r="M38" s="308"/>
      <c r="N38" s="308"/>
      <c r="O38" s="308"/>
      <c r="P38" s="308"/>
      <c r="Q38" s="308"/>
      <c r="R38" s="308"/>
      <c r="S38" s="308"/>
      <c r="T38" s="308"/>
      <c r="U38" s="308"/>
      <c r="V38" s="308"/>
    </row>
    <row r="39" ht="62.25" customHeight="1">
      <c r="A39" s="355" t="s">
        <v>450</v>
      </c>
      <c r="B39" s="358" t="str">
        <f>Résultats!B40</f>
        <v>5.1</v>
      </c>
      <c r="C39" s="260" t="str">
        <f>Résultats!C40</f>
        <v>A</v>
      </c>
      <c r="D39" s="260" t="str">
        <f>Résultats!E40</f>
        <v/>
      </c>
      <c r="E39" s="341" t="str">
        <f>Résultats!F40</f>
        <v xml:space="preserve">Chaque tableau de données complexe a-t-il un résumé ?</v>
      </c>
      <c r="F39" s="345" t="s">
        <v>14</v>
      </c>
      <c r="G39" s="345"/>
      <c r="H39" s="97"/>
      <c r="I39" s="97"/>
      <c r="J39" s="97"/>
      <c r="K39" s="97"/>
      <c r="L39" s="97"/>
      <c r="M39" s="308"/>
      <c r="N39" s="308"/>
      <c r="O39" s="308"/>
      <c r="P39" s="308"/>
      <c r="Q39" s="308"/>
      <c r="R39" s="308"/>
      <c r="S39" s="308"/>
      <c r="T39" s="308"/>
      <c r="U39" s="308"/>
      <c r="V39" s="308"/>
    </row>
    <row r="40" ht="62.25" customHeight="1">
      <c r="A40" s="36"/>
      <c r="B40" s="358" t="str">
        <f>Résultats!B41</f>
        <v>5.2</v>
      </c>
      <c r="C40" s="260" t="str">
        <f>Résultats!C41</f>
        <v>A</v>
      </c>
      <c r="D40" s="260" t="str">
        <f>Résultats!E41</f>
        <v/>
      </c>
      <c r="E40" s="341" t="str">
        <f>Résultats!F41</f>
        <v xml:space="preserve">Pour chaque tableau de données complexe ayant un résumé, celui-ci est-il pertinent ?</v>
      </c>
      <c r="F40" s="345" t="s">
        <v>14</v>
      </c>
      <c r="G40" s="345"/>
      <c r="H40" s="97"/>
      <c r="I40" s="97"/>
      <c r="J40" s="97"/>
      <c r="K40" s="97"/>
      <c r="L40" s="97"/>
      <c r="M40" s="308"/>
      <c r="N40" s="308"/>
      <c r="O40" s="308"/>
      <c r="P40" s="308"/>
      <c r="Q40" s="308"/>
      <c r="R40" s="308"/>
      <c r="S40" s="308"/>
      <c r="T40" s="308"/>
      <c r="U40" s="308"/>
      <c r="V40" s="308"/>
    </row>
    <row r="41" ht="62.25" customHeight="1">
      <c r="A41" s="36"/>
      <c r="B41" s="358" t="str">
        <f>Résultats!B42</f>
        <v>5.3</v>
      </c>
      <c r="C41" s="260" t="str">
        <f>Résultats!C42</f>
        <v>A</v>
      </c>
      <c r="D41" s="260" t="str">
        <f>Résultats!E42</f>
        <v>x</v>
      </c>
      <c r="E41" s="341" t="str">
        <f>Résultats!F42</f>
        <v xml:space="preserve">Pour chaque tableau de mise en forme, le contenu linéarisé reste-t-il compréhensible ?</v>
      </c>
      <c r="F41" s="345" t="s">
        <v>14</v>
      </c>
      <c r="G41" s="345"/>
      <c r="H41" s="97"/>
      <c r="I41" s="97"/>
      <c r="J41" s="97"/>
      <c r="K41" s="97"/>
      <c r="L41" s="97"/>
      <c r="M41" s="308"/>
      <c r="N41" s="308"/>
      <c r="O41" s="308"/>
      <c r="P41" s="308"/>
      <c r="Q41" s="308"/>
      <c r="R41" s="308"/>
      <c r="S41" s="308"/>
      <c r="T41" s="308"/>
      <c r="U41" s="308"/>
      <c r="V41" s="308"/>
    </row>
    <row r="42" ht="62.25" customHeight="1">
      <c r="A42" s="36"/>
      <c r="B42" s="358" t="str">
        <f>Résultats!B43</f>
        <v>5.4</v>
      </c>
      <c r="C42" s="260" t="str">
        <f>Résultats!C43</f>
        <v>A</v>
      </c>
      <c r="D42" s="260" t="str">
        <f>Résultats!E43</f>
        <v/>
      </c>
      <c r="E42" s="341" t="str">
        <f>Résultats!F43</f>
        <v xml:space="preserve">Pour chaque tableau de données ayant un titre, le titre est-il correctement associé au tableau de données ?</v>
      </c>
      <c r="F42" s="345" t="s">
        <v>14</v>
      </c>
      <c r="G42" s="345"/>
      <c r="H42" s="97"/>
      <c r="I42" s="97"/>
      <c r="J42" s="97"/>
      <c r="K42" s="97"/>
      <c r="L42" s="97"/>
      <c r="M42" s="308"/>
      <c r="N42" s="308"/>
      <c r="O42" s="308"/>
      <c r="P42" s="308"/>
      <c r="Q42" s="308"/>
      <c r="R42" s="308"/>
      <c r="S42" s="308"/>
      <c r="T42" s="308"/>
      <c r="U42" s="308"/>
      <c r="V42" s="308"/>
    </row>
    <row r="43" ht="62.25" customHeight="1">
      <c r="A43" s="36"/>
      <c r="B43" s="358" t="str">
        <f>Résultats!B44</f>
        <v>5.5</v>
      </c>
      <c r="C43" s="260" t="str">
        <f>Résultats!C44</f>
        <v>A</v>
      </c>
      <c r="D43" s="260" t="str">
        <f>Résultats!E44</f>
        <v/>
      </c>
      <c r="E43" s="341" t="str">
        <f>Résultats!F44</f>
        <v xml:space="preserve">Pour chaque tableau de données ayant un titre, celui-ci est-il pertinent ?</v>
      </c>
      <c r="F43" s="345" t="s">
        <v>14</v>
      </c>
      <c r="G43" s="345"/>
      <c r="H43" s="97"/>
      <c r="I43" s="97"/>
      <c r="J43" s="97"/>
      <c r="K43" s="97"/>
      <c r="L43" s="97"/>
      <c r="M43" s="308"/>
      <c r="N43" s="308"/>
      <c r="O43" s="308"/>
      <c r="P43" s="308"/>
      <c r="Q43" s="308"/>
      <c r="R43" s="308"/>
      <c r="S43" s="308"/>
      <c r="T43" s="308"/>
      <c r="U43" s="308"/>
      <c r="V43" s="308"/>
    </row>
    <row r="44" ht="62.25" customHeight="1">
      <c r="A44" s="36"/>
      <c r="B44" s="358" t="str">
        <f>Résultats!B45</f>
        <v>5.6</v>
      </c>
      <c r="C44" s="260" t="str">
        <f>Résultats!C45</f>
        <v>A</v>
      </c>
      <c r="D44" s="260" t="str">
        <f>Résultats!E45</f>
        <v/>
      </c>
      <c r="E44" s="341" t="str">
        <f>Résultats!F45</f>
        <v xml:space="preserve">Pour chaque tableau de données, chaque en-tête de colonne et chaque en-tête de ligne sont-ils correctement déclarés ?</v>
      </c>
      <c r="F44" s="345" t="s">
        <v>14</v>
      </c>
      <c r="G44" s="345"/>
      <c r="H44" s="97"/>
      <c r="I44" s="97"/>
      <c r="J44" s="97"/>
      <c r="K44" s="97"/>
      <c r="L44" s="97"/>
      <c r="M44" s="308"/>
      <c r="N44" s="308"/>
      <c r="O44" s="308"/>
      <c r="P44" s="308"/>
      <c r="Q44" s="308"/>
      <c r="R44" s="308"/>
      <c r="S44" s="308"/>
      <c r="T44" s="308"/>
      <c r="U44" s="308"/>
      <c r="V44" s="308"/>
    </row>
    <row r="45" ht="62.25" customHeight="1">
      <c r="A45" s="36"/>
      <c r="B45" s="358" t="str">
        <f>Résultats!B46</f>
        <v>5.7</v>
      </c>
      <c r="C45" s="260" t="str">
        <f>Résultats!C46</f>
        <v>A</v>
      </c>
      <c r="D45" s="260" t="str">
        <f>Résultats!E46</f>
        <v>x</v>
      </c>
      <c r="E45" s="341" t="str">
        <f>Résultats!F46</f>
        <v xml:space="preserve">Pour chaque tableau de données, la technique appropriée permettant d’associer chaque cellule avec ses en-têtes est-elle utilisée (hors cas particuliers) ?</v>
      </c>
      <c r="F45" s="345" t="s">
        <v>14</v>
      </c>
      <c r="G45" s="345"/>
      <c r="H45" s="97"/>
      <c r="I45" s="97"/>
      <c r="J45" s="97"/>
      <c r="K45" s="97"/>
      <c r="L45" s="97"/>
      <c r="M45" s="308"/>
      <c r="N45" s="308"/>
      <c r="O45" s="308"/>
      <c r="P45" s="308"/>
      <c r="Q45" s="308"/>
      <c r="R45" s="308"/>
      <c r="S45" s="308"/>
      <c r="T45" s="308"/>
      <c r="U45" s="308"/>
      <c r="V45" s="308"/>
    </row>
    <row r="46" ht="62.25" customHeight="1">
      <c r="A46" s="46"/>
      <c r="B46" s="358" t="str">
        <f>Résultats!B47</f>
        <v>5.8</v>
      </c>
      <c r="C46" s="260" t="str">
        <f>Résultats!C47</f>
        <v>A</v>
      </c>
      <c r="D46" s="260" t="str">
        <f>Résultats!E47</f>
        <v/>
      </c>
      <c r="E46" s="341" t="str">
        <f>Résultats!F47</f>
        <v xml:space="preserve">Chaque tableau de mise en forme ne doit pas utiliser d’éléments propres aux tableaux de données. Cette règle est-elle respectée ?</v>
      </c>
      <c r="F46" s="345" t="s">
        <v>14</v>
      </c>
      <c r="G46" s="345"/>
      <c r="H46" s="97"/>
      <c r="I46" s="97"/>
      <c r="J46" s="97"/>
      <c r="K46" s="97"/>
      <c r="L46" s="97"/>
      <c r="M46" s="308"/>
      <c r="N46" s="308"/>
      <c r="O46" s="308"/>
      <c r="P46" s="308"/>
      <c r="Q46" s="308"/>
      <c r="R46" s="308"/>
      <c r="S46" s="308"/>
      <c r="T46" s="308"/>
      <c r="U46" s="308"/>
      <c r="V46" s="308"/>
    </row>
    <row r="47" ht="62.25" customHeight="1">
      <c r="A47" s="355" t="s">
        <v>451</v>
      </c>
      <c r="B47" s="358" t="str">
        <f>Résultats!B48</f>
        <v>6.1</v>
      </c>
      <c r="C47" s="260" t="str">
        <f>Résultats!C48</f>
        <v>A</v>
      </c>
      <c r="D47" s="260" t="str">
        <f>Résultats!E48</f>
        <v>x</v>
      </c>
      <c r="E47" s="341" t="str">
        <f>Résultats!F48</f>
        <v xml:space="preserve">Chaque lien est-il explicite (hors cas particuliers) ?</v>
      </c>
      <c r="F47" s="345" t="s">
        <v>14</v>
      </c>
      <c r="G47" s="345"/>
      <c r="H47" s="97"/>
      <c r="I47" s="97"/>
      <c r="J47" s="97"/>
      <c r="K47" s="97"/>
      <c r="L47" s="97"/>
      <c r="M47" s="308"/>
      <c r="N47" s="308"/>
      <c r="O47" s="308"/>
      <c r="P47" s="308"/>
      <c r="Q47" s="308"/>
      <c r="R47" s="308"/>
      <c r="S47" s="308"/>
      <c r="T47" s="308"/>
      <c r="U47" s="308"/>
      <c r="V47" s="308"/>
    </row>
    <row r="48" ht="62.25" customHeight="1">
      <c r="A48" s="46"/>
      <c r="B48" s="358" t="str">
        <f>Résultats!B49</f>
        <v>6.2</v>
      </c>
      <c r="C48" s="260" t="str">
        <f>Résultats!C49</f>
        <v>A</v>
      </c>
      <c r="D48" s="260" t="str">
        <f>Résultats!E49</f>
        <v>x</v>
      </c>
      <c r="E48" s="341" t="str">
        <f>Résultats!F49</f>
        <v xml:space="preserve">Dans chaque page web, chaque lien a-t-il un intitulé ?</v>
      </c>
      <c r="F48" s="345" t="s">
        <v>14</v>
      </c>
      <c r="G48" s="345"/>
      <c r="H48" s="97"/>
      <c r="I48" s="97"/>
      <c r="J48" s="97"/>
      <c r="K48" s="97"/>
      <c r="L48" s="97"/>
      <c r="M48" s="308"/>
      <c r="N48" s="308"/>
      <c r="O48" s="308"/>
      <c r="P48" s="308"/>
      <c r="Q48" s="308"/>
      <c r="R48" s="308"/>
      <c r="S48" s="308"/>
      <c r="T48" s="308"/>
      <c r="U48" s="308"/>
      <c r="V48" s="308"/>
    </row>
    <row r="49" ht="62.25" customHeight="1">
      <c r="A49" s="355" t="s">
        <v>452</v>
      </c>
      <c r="B49" s="358" t="str">
        <f>Résultats!B50</f>
        <v>7.1</v>
      </c>
      <c r="C49" s="260" t="str">
        <f>Résultats!C50</f>
        <v>A</v>
      </c>
      <c r="D49" s="260" t="str">
        <f>Résultats!E50</f>
        <v>x</v>
      </c>
      <c r="E49" s="341" t="str">
        <f>Résultats!F50</f>
        <v xml:space="preserve">Chaque script est-il, si nécessaire, compatible avec les technologies d’assistance ?</v>
      </c>
      <c r="F49" s="345" t="s">
        <v>14</v>
      </c>
      <c r="G49" s="345"/>
      <c r="H49" s="97"/>
      <c r="I49" s="97"/>
      <c r="J49" s="97"/>
      <c r="K49" s="97"/>
      <c r="L49" s="97"/>
      <c r="M49" s="308"/>
      <c r="N49" s="308"/>
      <c r="O49" s="308"/>
      <c r="P49" s="308"/>
      <c r="Q49" s="308"/>
      <c r="R49" s="308"/>
      <c r="S49" s="308"/>
      <c r="T49" s="308"/>
      <c r="U49" s="308"/>
      <c r="V49" s="308"/>
    </row>
    <row r="50" ht="62.25" customHeight="1">
      <c r="A50" s="36"/>
      <c r="B50" s="358" t="str">
        <f>Résultats!B51</f>
        <v>7.2</v>
      </c>
      <c r="C50" s="260" t="str">
        <f>Résultats!C51</f>
        <v>A</v>
      </c>
      <c r="D50" s="260" t="str">
        <f>Résultats!E51</f>
        <v/>
      </c>
      <c r="E50" s="341" t="str">
        <f>Résultats!F51</f>
        <v xml:space="preserve">Pour chaque script ayant une alternative, cette alternative est-elle pertinente ?</v>
      </c>
      <c r="F50" s="345" t="s">
        <v>14</v>
      </c>
      <c r="G50" s="345"/>
      <c r="H50" s="97"/>
      <c r="I50" s="97"/>
      <c r="J50" s="97"/>
      <c r="K50" s="97"/>
      <c r="L50" s="97"/>
      <c r="M50" s="308"/>
      <c r="N50" s="308"/>
      <c r="O50" s="308"/>
      <c r="P50" s="308"/>
      <c r="Q50" s="308"/>
      <c r="R50" s="308"/>
      <c r="S50" s="308"/>
      <c r="T50" s="308"/>
      <c r="U50" s="308"/>
      <c r="V50" s="308"/>
    </row>
    <row r="51" ht="62.25" customHeight="1">
      <c r="A51" s="36"/>
      <c r="B51" s="358" t="str">
        <f>Résultats!B52</f>
        <v>7.3</v>
      </c>
      <c r="C51" s="260" t="str">
        <f>Résultats!C52</f>
        <v>A</v>
      </c>
      <c r="D51" s="260" t="str">
        <f>Résultats!E52</f>
        <v>x</v>
      </c>
      <c r="E51" s="341" t="str">
        <f>Résultats!F52</f>
        <v xml:space="preserve">Chaque script est-il contrôlable par le clavier et par tout dispositif de pointage (hors cas particuliers) ?</v>
      </c>
      <c r="F51" s="345" t="s">
        <v>14</v>
      </c>
      <c r="G51" s="345"/>
      <c r="H51" s="97"/>
      <c r="I51" s="97"/>
      <c r="J51" s="97"/>
      <c r="K51" s="97"/>
      <c r="L51" s="97"/>
      <c r="M51" s="308"/>
      <c r="N51" s="308"/>
      <c r="O51" s="308"/>
      <c r="P51" s="308"/>
      <c r="Q51" s="308"/>
      <c r="R51" s="308"/>
      <c r="S51" s="308"/>
      <c r="T51" s="308"/>
      <c r="U51" s="308"/>
      <c r="V51" s="308"/>
    </row>
    <row r="52" ht="62.25" customHeight="1">
      <c r="A52" s="36"/>
      <c r="B52" s="358" t="str">
        <f>Résultats!B53</f>
        <v>7.4</v>
      </c>
      <c r="C52" s="260" t="str">
        <f>Résultats!C53</f>
        <v>A</v>
      </c>
      <c r="D52" s="260" t="str">
        <f>Résultats!E53</f>
        <v/>
      </c>
      <c r="E52" s="341" t="str">
        <f>Résultats!F53</f>
        <v xml:space="preserve">Pour chaque script qui initie un changement de contexte, l’utilisateur est-il averti ou en a-t-il le contrôle ?</v>
      </c>
      <c r="F52" s="345" t="s">
        <v>14</v>
      </c>
      <c r="G52" s="345"/>
      <c r="H52" s="97"/>
      <c r="I52" s="97"/>
      <c r="J52" s="97"/>
      <c r="K52" s="97"/>
      <c r="L52" s="97"/>
      <c r="M52" s="308"/>
      <c r="N52" s="308"/>
      <c r="O52" s="308"/>
      <c r="P52" s="308"/>
      <c r="Q52" s="308"/>
      <c r="R52" s="308"/>
      <c r="S52" s="308"/>
      <c r="T52" s="308"/>
      <c r="U52" s="308"/>
      <c r="V52" s="308"/>
    </row>
    <row r="53" ht="62.25" customHeight="1">
      <c r="A53" s="46"/>
      <c r="B53" s="358" t="str">
        <f>Résultats!B54</f>
        <v>7.5</v>
      </c>
      <c r="C53" s="260" t="str">
        <f>Résultats!C54</f>
        <v>AA</v>
      </c>
      <c r="D53" s="260" t="str">
        <f>Résultats!E54</f>
        <v/>
      </c>
      <c r="E53" s="341" t="str">
        <f>Résultats!F54</f>
        <v xml:space="preserve">Dans chaque page web, les messages de statut sont-ils correctement restitués par les technologies d’assistance ?</v>
      </c>
      <c r="F53" s="345" t="s">
        <v>14</v>
      </c>
      <c r="G53" s="345"/>
      <c r="H53" s="97"/>
      <c r="I53" s="97"/>
      <c r="J53" s="97"/>
      <c r="K53" s="97"/>
      <c r="L53" s="97"/>
      <c r="M53" s="308"/>
      <c r="N53" s="308"/>
      <c r="O53" s="308"/>
      <c r="P53" s="308"/>
      <c r="Q53" s="308"/>
      <c r="R53" s="308"/>
      <c r="S53" s="308"/>
      <c r="T53" s="308"/>
      <c r="U53" s="308"/>
      <c r="V53" s="308"/>
    </row>
    <row r="54" ht="62.25" customHeight="1">
      <c r="A54" s="355" t="s">
        <v>453</v>
      </c>
      <c r="B54" s="358" t="str">
        <f>Résultats!B55</f>
        <v>8.1</v>
      </c>
      <c r="C54" s="260" t="str">
        <f>Résultats!C55</f>
        <v>A</v>
      </c>
      <c r="D54" s="260" t="str">
        <f>Résultats!E55</f>
        <v/>
      </c>
      <c r="E54" s="341" t="str">
        <f>Résultats!F55</f>
        <v xml:space="preserve">Chaque page web est-elle définie par un type de document ?</v>
      </c>
      <c r="F54" s="345" t="s">
        <v>14</v>
      </c>
      <c r="G54" s="345"/>
      <c r="H54" s="97"/>
      <c r="I54" s="97"/>
      <c r="J54" s="97"/>
      <c r="K54" s="97"/>
      <c r="L54" s="352" t="s">
        <v>500</v>
      </c>
      <c r="M54" s="308"/>
      <c r="N54" s="308"/>
      <c r="O54" s="308"/>
      <c r="P54" s="308"/>
      <c r="Q54" s="308"/>
      <c r="R54" s="308"/>
      <c r="S54" s="308"/>
      <c r="T54" s="308"/>
      <c r="U54" s="308"/>
      <c r="V54" s="308"/>
    </row>
    <row r="55" ht="62.25" customHeight="1">
      <c r="A55" s="36"/>
      <c r="B55" s="358" t="str">
        <f>Résultats!B56</f>
        <v>8.2</v>
      </c>
      <c r="C55" s="260" t="str">
        <f>Résultats!C56</f>
        <v>A</v>
      </c>
      <c r="D55" s="260" t="str">
        <f>Résultats!E56</f>
        <v/>
      </c>
      <c r="E55" s="341" t="str">
        <f>Résultats!F56</f>
        <v xml:space="preserve">Pour chaque page web, le code source généré est-il valide selon le type de document spécifié ?</v>
      </c>
      <c r="F55" s="345" t="s">
        <v>14</v>
      </c>
      <c r="G55" s="345"/>
      <c r="H55" s="97"/>
      <c r="I55" s="97"/>
      <c r="J55" s="97"/>
      <c r="K55" s="97"/>
      <c r="L55" s="352" t="s">
        <v>500</v>
      </c>
      <c r="M55" s="308"/>
      <c r="N55" s="308"/>
      <c r="O55" s="308"/>
      <c r="P55" s="308"/>
      <c r="Q55" s="308"/>
      <c r="R55" s="308"/>
      <c r="S55" s="308"/>
      <c r="T55" s="308"/>
      <c r="U55" s="308"/>
      <c r="V55" s="308"/>
    </row>
    <row r="56" ht="62.25" customHeight="1">
      <c r="A56" s="36"/>
      <c r="B56" s="358" t="str">
        <f>Résultats!B57</f>
        <v>8.3</v>
      </c>
      <c r="C56" s="260" t="str">
        <f>Résultats!C57</f>
        <v>A</v>
      </c>
      <c r="D56" s="260" t="str">
        <f>Résultats!E57</f>
        <v>x</v>
      </c>
      <c r="E56" s="341" t="str">
        <f>Résultats!F57</f>
        <v xml:space="preserve">Dans chaque page web, la langue par défaut est-elle présente ?</v>
      </c>
      <c r="F56" s="345" t="s">
        <v>14</v>
      </c>
      <c r="G56" s="345"/>
      <c r="H56" s="97"/>
      <c r="I56" s="97"/>
      <c r="J56" s="97"/>
      <c r="K56" s="97"/>
      <c r="L56" s="97"/>
      <c r="M56" s="308"/>
      <c r="N56" s="308"/>
      <c r="O56" s="308"/>
      <c r="P56" s="308"/>
      <c r="Q56" s="308"/>
      <c r="R56" s="308"/>
      <c r="S56" s="308"/>
      <c r="T56" s="308"/>
      <c r="U56" s="308"/>
      <c r="V56" s="308"/>
    </row>
    <row r="57" ht="62.25" customHeight="1">
      <c r="A57" s="36"/>
      <c r="B57" s="358" t="str">
        <f>Résultats!B58</f>
        <v>8.4</v>
      </c>
      <c r="C57" s="260" t="str">
        <f>Résultats!C58</f>
        <v>A</v>
      </c>
      <c r="D57" s="260" t="str">
        <f>Résultats!E58</f>
        <v>x</v>
      </c>
      <c r="E57" s="341" t="str">
        <f>Résultats!F58</f>
        <v xml:space="preserve">Pour chaque page web ayant une langue par défaut, le code de langue est-il pertinent ?</v>
      </c>
      <c r="F57" s="345" t="s">
        <v>14</v>
      </c>
      <c r="G57" s="345"/>
      <c r="H57" s="97"/>
      <c r="I57" s="97"/>
      <c r="J57" s="97"/>
      <c r="K57" s="97"/>
      <c r="L57" s="97"/>
      <c r="M57" s="308"/>
      <c r="N57" s="308"/>
      <c r="O57" s="308"/>
      <c r="P57" s="308"/>
      <c r="Q57" s="308"/>
      <c r="R57" s="308"/>
      <c r="S57" s="308"/>
      <c r="T57" s="308"/>
      <c r="U57" s="308"/>
      <c r="V57" s="308"/>
    </row>
    <row r="58" ht="62.25" customHeight="1">
      <c r="A58" s="36"/>
      <c r="B58" s="259" t="str">
        <f>Résultats!B59</f>
        <v>8.5</v>
      </c>
      <c r="C58" s="260" t="str">
        <f>Résultats!C59</f>
        <v>A</v>
      </c>
      <c r="D58" s="260" t="str">
        <f>Résultats!E59</f>
        <v>x</v>
      </c>
      <c r="E58" s="341" t="str">
        <f>Résultats!F59</f>
        <v xml:space="preserve">Chaque page web a-t-elle un titre de page ?</v>
      </c>
      <c r="F58" s="345" t="s">
        <v>14</v>
      </c>
      <c r="G58" s="345"/>
      <c r="H58" s="97"/>
      <c r="I58" s="97"/>
      <c r="J58" s="97"/>
      <c r="K58" s="97"/>
      <c r="L58" s="97"/>
      <c r="M58" s="308"/>
      <c r="N58" s="308"/>
      <c r="O58" s="308"/>
      <c r="P58" s="308"/>
      <c r="Q58" s="308"/>
      <c r="R58" s="308"/>
      <c r="S58" s="308"/>
      <c r="T58" s="308"/>
      <c r="U58" s="308"/>
      <c r="V58" s="308"/>
    </row>
    <row r="59" ht="62.25" customHeight="1">
      <c r="A59" s="36"/>
      <c r="B59" s="259" t="str">
        <f>Résultats!B60</f>
        <v>8.6</v>
      </c>
      <c r="C59" s="260" t="str">
        <f>Résultats!C60</f>
        <v>A</v>
      </c>
      <c r="D59" s="260" t="str">
        <f>Résultats!E60</f>
        <v/>
      </c>
      <c r="E59" s="341" t="str">
        <f>Résultats!F60</f>
        <v xml:space="preserve">Pour chaque page web ayant un titre de page, ce titre est-il pertinent ?</v>
      </c>
      <c r="F59" s="345" t="s">
        <v>14</v>
      </c>
      <c r="G59" s="345"/>
      <c r="H59" s="97"/>
      <c r="I59" s="97"/>
      <c r="J59" s="97"/>
      <c r="K59" s="97"/>
      <c r="L59" s="97"/>
      <c r="M59" s="308"/>
      <c r="N59" s="308"/>
      <c r="O59" s="308"/>
      <c r="P59" s="308"/>
      <c r="Q59" s="308"/>
      <c r="R59" s="308"/>
      <c r="S59" s="308"/>
      <c r="T59" s="308"/>
      <c r="U59" s="308"/>
      <c r="V59" s="308"/>
    </row>
    <row r="60" ht="62.25" customHeight="1">
      <c r="A60" s="36"/>
      <c r="B60" s="259" t="str">
        <f>Résultats!B61</f>
        <v>8.7</v>
      </c>
      <c r="C60" s="260" t="str">
        <f>Résultats!C61</f>
        <v>AA</v>
      </c>
      <c r="D60" s="260" t="str">
        <f>Résultats!E61</f>
        <v/>
      </c>
      <c r="E60" s="341" t="str">
        <f>Résultats!F61</f>
        <v xml:space="preserve">Dans chaque page web, chaque changement de langue est-il indiqué dans le code source (hors cas particuliers) ?</v>
      </c>
      <c r="F60" s="345" t="s">
        <v>14</v>
      </c>
      <c r="G60" s="345"/>
      <c r="H60" s="97"/>
      <c r="I60" s="97"/>
      <c r="J60" s="97"/>
      <c r="K60" s="97"/>
      <c r="L60" s="97"/>
      <c r="M60" s="308"/>
      <c r="N60" s="308"/>
      <c r="O60" s="308"/>
      <c r="P60" s="308"/>
      <c r="Q60" s="308"/>
      <c r="R60" s="308"/>
      <c r="S60" s="308"/>
      <c r="T60" s="308"/>
      <c r="U60" s="308"/>
      <c r="V60" s="308"/>
    </row>
    <row r="61" ht="62.25" customHeight="1">
      <c r="A61" s="36"/>
      <c r="B61" s="259" t="str">
        <f>Résultats!B62</f>
        <v>8.8</v>
      </c>
      <c r="C61" s="260" t="str">
        <f>Résultats!C62</f>
        <v>AA</v>
      </c>
      <c r="D61" s="260" t="str">
        <f>Résultats!E62</f>
        <v/>
      </c>
      <c r="E61" s="341" t="str">
        <f>Résultats!F62</f>
        <v xml:space="preserve">Dans chaque page web, le code de langue de chaque changement de langue est-il valide et pertinent ?</v>
      </c>
      <c r="F61" s="345" t="s">
        <v>14</v>
      </c>
      <c r="G61" s="345"/>
      <c r="H61" s="97"/>
      <c r="I61" s="97"/>
      <c r="J61" s="97"/>
      <c r="K61" s="97"/>
      <c r="L61" s="97"/>
      <c r="M61" s="308"/>
      <c r="N61" s="308"/>
      <c r="O61" s="308"/>
      <c r="P61" s="308"/>
      <c r="Q61" s="308"/>
      <c r="R61" s="308"/>
      <c r="S61" s="308"/>
      <c r="T61" s="308"/>
      <c r="U61" s="308"/>
      <c r="V61" s="308"/>
    </row>
    <row r="62" ht="62.25" customHeight="1">
      <c r="A62" s="36"/>
      <c r="B62" s="259" t="str">
        <f>Résultats!B63</f>
        <v>8.9</v>
      </c>
      <c r="C62" s="260" t="str">
        <f>Résultats!C63</f>
        <v>A</v>
      </c>
      <c r="D62" s="260" t="str">
        <f>Résultats!E63</f>
        <v/>
      </c>
      <c r="E62" s="341" t="str">
        <f>Résultats!F63</f>
        <v xml:space="preserve">Dans chaque page web, les balises ne doivent pas être utilisées uniquement à des fins de présentation. Cette règle est-elle respectée ?</v>
      </c>
      <c r="F62" s="345" t="s">
        <v>14</v>
      </c>
      <c r="G62" s="345"/>
      <c r="H62" s="97"/>
      <c r="I62" s="97"/>
      <c r="J62" s="97"/>
      <c r="K62" s="97"/>
      <c r="L62" s="97"/>
      <c r="M62" s="308"/>
      <c r="N62" s="308"/>
      <c r="O62" s="308"/>
      <c r="P62" s="308"/>
      <c r="Q62" s="308"/>
      <c r="R62" s="308"/>
      <c r="S62" s="308"/>
      <c r="T62" s="308"/>
      <c r="U62" s="308"/>
      <c r="V62" s="308"/>
    </row>
    <row r="63" ht="62.25" customHeight="1">
      <c r="A63" s="46"/>
      <c r="B63" s="358" t="str">
        <f>Résultats!B64</f>
        <v>8.10</v>
      </c>
      <c r="C63" s="260" t="str">
        <f>Résultats!C64</f>
        <v>A</v>
      </c>
      <c r="D63" s="260" t="str">
        <f>Résultats!E64</f>
        <v/>
      </c>
      <c r="E63" s="341" t="str">
        <f>Résultats!F64</f>
        <v xml:space="preserve">Dans chaque page web, les changements du sens de lecture sont-ils signalés ?</v>
      </c>
      <c r="F63" s="345" t="s">
        <v>14</v>
      </c>
      <c r="G63" s="345"/>
      <c r="H63" s="97"/>
      <c r="I63" s="97"/>
      <c r="J63" s="97"/>
      <c r="K63" s="97"/>
      <c r="L63" s="97"/>
      <c r="M63" s="308"/>
      <c r="N63" s="308"/>
      <c r="O63" s="308"/>
      <c r="P63" s="308"/>
      <c r="Q63" s="308"/>
      <c r="R63" s="308"/>
      <c r="S63" s="308"/>
      <c r="T63" s="308"/>
      <c r="U63" s="308"/>
      <c r="V63" s="308"/>
    </row>
    <row r="64" ht="62.25" customHeight="1">
      <c r="A64" s="355" t="s">
        <v>454</v>
      </c>
      <c r="B64" s="358" t="str">
        <f>Résultats!B65</f>
        <v>9.1</v>
      </c>
      <c r="C64" s="260" t="str">
        <f>Résultats!C65</f>
        <v>A</v>
      </c>
      <c r="D64" s="260" t="str">
        <f>Résultats!E65</f>
        <v>x</v>
      </c>
      <c r="E64" s="341" t="str">
        <f>Résultats!F65</f>
        <v xml:space="preserve">Dans chaque page web, l’information est-elle structurée par l’utilisation appropriée de titres ?</v>
      </c>
      <c r="F64" s="345" t="s">
        <v>14</v>
      </c>
      <c r="G64" s="345"/>
      <c r="H64" s="97"/>
      <c r="I64" s="97"/>
      <c r="J64" s="97"/>
      <c r="K64" s="97"/>
      <c r="L64" s="97"/>
      <c r="M64" s="308"/>
      <c r="N64" s="308"/>
      <c r="O64" s="308"/>
      <c r="P64" s="308"/>
      <c r="Q64" s="308"/>
      <c r="R64" s="308"/>
      <c r="S64" s="308"/>
      <c r="T64" s="308"/>
      <c r="U64" s="308"/>
      <c r="V64" s="308"/>
    </row>
    <row r="65" ht="62.25" customHeight="1">
      <c r="A65" s="36"/>
      <c r="B65" s="358" t="str">
        <f>Résultats!B66</f>
        <v>9.2</v>
      </c>
      <c r="C65" s="260" t="str">
        <f>Résultats!C66</f>
        <v>A</v>
      </c>
      <c r="D65" s="260" t="str">
        <f>Résultats!E66</f>
        <v/>
      </c>
      <c r="E65" s="341" t="str">
        <f>Résultats!F66</f>
        <v xml:space="preserve">Dans chaque page web, la structure du document est-elle cohérente (hors cas particuliers) ?</v>
      </c>
      <c r="F65" s="345" t="s">
        <v>14</v>
      </c>
      <c r="G65" s="345"/>
      <c r="H65" s="97"/>
      <c r="I65" s="97"/>
      <c r="J65" s="97"/>
      <c r="K65" s="97"/>
      <c r="L65" s="97"/>
      <c r="M65" s="308"/>
      <c r="N65" s="308"/>
      <c r="O65" s="308"/>
      <c r="P65" s="308"/>
      <c r="Q65" s="308"/>
      <c r="R65" s="308"/>
      <c r="S65" s="308"/>
      <c r="T65" s="308"/>
      <c r="U65" s="308"/>
      <c r="V65" s="308"/>
    </row>
    <row r="66" ht="62.25" customHeight="1">
      <c r="A66" s="36"/>
      <c r="B66" s="358" t="str">
        <f>Résultats!B67</f>
        <v>9.3</v>
      </c>
      <c r="C66" s="260" t="str">
        <f>Résultats!C67</f>
        <v>A</v>
      </c>
      <c r="D66" s="260" t="str">
        <f>Résultats!E67</f>
        <v/>
      </c>
      <c r="E66" s="341" t="str">
        <f>Résultats!F67</f>
        <v xml:space="preserve">Dans chaque page web, chaque liste est-elle correctement structurée ?</v>
      </c>
      <c r="F66" s="345" t="s">
        <v>14</v>
      </c>
      <c r="G66" s="345"/>
      <c r="H66" s="97"/>
      <c r="I66" s="97"/>
      <c r="J66" s="97"/>
      <c r="K66" s="97"/>
      <c r="L66" s="97"/>
      <c r="M66" s="308"/>
      <c r="N66" s="308"/>
      <c r="O66" s="308"/>
      <c r="P66" s="308"/>
      <c r="Q66" s="308"/>
      <c r="R66" s="308"/>
      <c r="S66" s="308"/>
      <c r="T66" s="308"/>
      <c r="U66" s="308"/>
      <c r="V66" s="308"/>
    </row>
    <row r="67" ht="62.25" customHeight="1">
      <c r="A67" s="46"/>
      <c r="B67" s="358" t="str">
        <f>Résultats!B68</f>
        <v>9.4</v>
      </c>
      <c r="C67" s="260" t="str">
        <f>Résultats!C68</f>
        <v>A</v>
      </c>
      <c r="D67" s="260" t="str">
        <f>Résultats!E68</f>
        <v/>
      </c>
      <c r="E67" s="341" t="str">
        <f>Résultats!F68</f>
        <v xml:space="preserve">Dans chaque page web, chaque citation est-elle correctement indiquée ?</v>
      </c>
      <c r="F67" s="345" t="s">
        <v>14</v>
      </c>
      <c r="G67" s="345"/>
      <c r="H67" s="97"/>
      <c r="I67" s="97"/>
      <c r="J67" s="97"/>
      <c r="K67" s="97"/>
      <c r="L67" s="97"/>
      <c r="M67" s="308"/>
      <c r="N67" s="308"/>
      <c r="O67" s="308"/>
      <c r="P67" s="308"/>
      <c r="Q67" s="308"/>
      <c r="R67" s="308"/>
      <c r="S67" s="308"/>
      <c r="T67" s="308"/>
      <c r="U67" s="308"/>
      <c r="V67" s="308"/>
    </row>
    <row r="68" ht="62.25" customHeight="1">
      <c r="A68" s="355" t="s">
        <v>455</v>
      </c>
      <c r="B68" s="358" t="str">
        <f>Résultats!B69</f>
        <v>10.1</v>
      </c>
      <c r="C68" s="260" t="str">
        <f>Résultats!C69</f>
        <v>A</v>
      </c>
      <c r="D68" s="260" t="str">
        <f>Résultats!E69</f>
        <v/>
      </c>
      <c r="E68" s="341" t="str">
        <f>Résultats!F69</f>
        <v xml:space="preserve">Dans le site web, des feuilles de styles sont-elles utilisées pour contrôler la présentation de l’information ?</v>
      </c>
      <c r="F68" s="345" t="s">
        <v>14</v>
      </c>
      <c r="G68" s="345"/>
      <c r="H68" s="97"/>
      <c r="I68" s="97"/>
      <c r="J68" s="97"/>
      <c r="K68" s="97"/>
      <c r="L68" s="97"/>
      <c r="M68" s="308"/>
      <c r="N68" s="308"/>
      <c r="O68" s="308"/>
      <c r="P68" s="308"/>
      <c r="Q68" s="308"/>
      <c r="R68" s="308"/>
      <c r="S68" s="308"/>
      <c r="T68" s="308"/>
      <c r="U68" s="308"/>
      <c r="V68" s="308"/>
    </row>
    <row r="69" ht="62.25" customHeight="1">
      <c r="A69" s="36"/>
      <c r="B69" s="358" t="str">
        <f>Résultats!B70</f>
        <v>10.2</v>
      </c>
      <c r="C69" s="260" t="str">
        <f>Résultats!C70</f>
        <v>A</v>
      </c>
      <c r="D69" s="260" t="str">
        <f>Résultats!E70</f>
        <v/>
      </c>
      <c r="E69" s="341" t="str">
        <f>Résultats!F70</f>
        <v xml:space="preserve">Dans chaque page web, le contenu visible porteur d’information reste-t-il présent lorsque les feuilles de styles sont désactivées ?</v>
      </c>
      <c r="F69" s="345" t="s">
        <v>14</v>
      </c>
      <c r="G69" s="345"/>
      <c r="H69" s="97"/>
      <c r="I69" s="97"/>
      <c r="J69" s="97"/>
      <c r="K69" s="97"/>
      <c r="L69" s="97"/>
      <c r="M69" s="308"/>
      <c r="N69" s="308"/>
      <c r="O69" s="308"/>
      <c r="P69" s="308"/>
      <c r="Q69" s="308"/>
      <c r="R69" s="308"/>
      <c r="S69" s="308"/>
      <c r="T69" s="308"/>
      <c r="U69" s="308"/>
      <c r="V69" s="308"/>
    </row>
    <row r="70" ht="62.25" customHeight="1">
      <c r="A70" s="36"/>
      <c r="B70" s="358" t="str">
        <f>Résultats!B71</f>
        <v>10.3</v>
      </c>
      <c r="C70" s="260" t="str">
        <f>Résultats!C71</f>
        <v>A</v>
      </c>
      <c r="D70" s="260" t="str">
        <f>Résultats!E71</f>
        <v>x</v>
      </c>
      <c r="E70" s="341" t="str">
        <f>Résultats!F71</f>
        <v xml:space="preserve">Dans chaque page web, l’information reste-t-elle compréhensible lorsque les feuilles de styles sont désactivées ?</v>
      </c>
      <c r="F70" s="345" t="s">
        <v>14</v>
      </c>
      <c r="G70" s="345"/>
      <c r="H70" s="97"/>
      <c r="I70" s="97"/>
      <c r="J70" s="97"/>
      <c r="K70" s="97"/>
      <c r="L70" s="97"/>
      <c r="M70" s="308"/>
      <c r="N70" s="308"/>
      <c r="O70" s="308"/>
      <c r="P70" s="308"/>
      <c r="Q70" s="308"/>
      <c r="R70" s="308"/>
      <c r="S70" s="308"/>
      <c r="T70" s="308"/>
      <c r="U70" s="308"/>
      <c r="V70" s="308"/>
    </row>
    <row r="71" ht="62.25" customHeight="1">
      <c r="A71" s="36"/>
      <c r="B71" s="358" t="str">
        <f>Résultats!B72</f>
        <v>10.4</v>
      </c>
      <c r="C71" s="260" t="str">
        <f>Résultats!C72</f>
        <v>AA</v>
      </c>
      <c r="D71" s="260" t="str">
        <f>Résultats!E72</f>
        <v/>
      </c>
      <c r="E71" s="341" t="str">
        <f>Résultats!F72</f>
        <v xml:space="preserve">Dans chaque page web, le texte reste-t-il lisible lorsque la taille des caractères est augmentée jusqu’à 200%, au moins (hors cas particuliers) ?</v>
      </c>
      <c r="F71" s="345" t="s">
        <v>14</v>
      </c>
      <c r="G71" s="345"/>
      <c r="H71" s="97"/>
      <c r="I71" s="97"/>
      <c r="J71" s="97"/>
      <c r="K71" s="97"/>
      <c r="L71" s="97"/>
      <c r="M71" s="308"/>
      <c r="N71" s="308"/>
      <c r="O71" s="308"/>
      <c r="P71" s="308"/>
      <c r="Q71" s="308"/>
      <c r="R71" s="308"/>
      <c r="S71" s="308"/>
      <c r="T71" s="308"/>
      <c r="U71" s="308"/>
      <c r="V71" s="308"/>
    </row>
    <row r="72" ht="62.25" customHeight="1">
      <c r="A72" s="36"/>
      <c r="B72" s="358" t="str">
        <f>Résultats!B73</f>
        <v>10.5</v>
      </c>
      <c r="C72" s="260" t="str">
        <f>Résultats!C73</f>
        <v>AA</v>
      </c>
      <c r="D72" s="260" t="str">
        <f>Résultats!E73</f>
        <v/>
      </c>
      <c r="E72" s="341" t="str">
        <f>Résultats!F73</f>
        <v xml:space="preserve">Dans chaque page web, les déclarations CSS de couleurs de fond d’élément et de police sont-elles correctement utilisées ?</v>
      </c>
      <c r="F72" s="345" t="s">
        <v>14</v>
      </c>
      <c r="G72" s="345"/>
      <c r="H72" s="97"/>
      <c r="I72" s="97"/>
      <c r="J72" s="97"/>
      <c r="K72" s="97"/>
      <c r="L72" s="97"/>
      <c r="M72" s="308"/>
      <c r="N72" s="308"/>
      <c r="O72" s="308"/>
      <c r="P72" s="308"/>
      <c r="Q72" s="308"/>
      <c r="R72" s="308"/>
      <c r="S72" s="308"/>
      <c r="T72" s="308"/>
      <c r="U72" s="308"/>
      <c r="V72" s="308"/>
    </row>
    <row r="73" ht="62.25" customHeight="1">
      <c r="A73" s="36"/>
      <c r="B73" s="358" t="str">
        <f>Résultats!B74</f>
        <v>10.6</v>
      </c>
      <c r="C73" s="260" t="str">
        <f>Résultats!C74</f>
        <v>A</v>
      </c>
      <c r="D73" s="260" t="str">
        <f>Résultats!E74</f>
        <v>x</v>
      </c>
      <c r="E73" s="341" t="str">
        <f>Résultats!F74</f>
        <v xml:space="preserve">Dans chaque page web, chaque lien dont la nature n’est pas évidente est-il visible par rapport au texte environnant ?</v>
      </c>
      <c r="F73" s="345" t="s">
        <v>14</v>
      </c>
      <c r="G73" s="345"/>
      <c r="H73" s="97"/>
      <c r="I73" s="97"/>
      <c r="J73" s="97"/>
      <c r="K73" s="97"/>
      <c r="L73" s="97"/>
      <c r="M73" s="308"/>
      <c r="N73" s="308"/>
      <c r="O73" s="308"/>
      <c r="P73" s="308"/>
      <c r="Q73" s="308"/>
      <c r="R73" s="308"/>
      <c r="S73" s="308"/>
      <c r="T73" s="308"/>
      <c r="U73" s="308"/>
      <c r="V73" s="308"/>
    </row>
    <row r="74" ht="62.25" customHeight="1">
      <c r="A74" s="36"/>
      <c r="B74" s="358" t="str">
        <f>Résultats!B75</f>
        <v>10.7</v>
      </c>
      <c r="C74" s="260" t="str">
        <f>Résultats!C75</f>
        <v>A</v>
      </c>
      <c r="D74" s="260" t="str">
        <f>Résultats!E75</f>
        <v>x</v>
      </c>
      <c r="E74" s="341" t="str">
        <f>Résultats!F75</f>
        <v xml:space="preserve">Dans chaque page web, pour chaque élément recevant le focus, la prise de focus est-elle visible ?</v>
      </c>
      <c r="F74" s="345" t="s">
        <v>14</v>
      </c>
      <c r="G74" s="345"/>
      <c r="H74" s="97"/>
      <c r="I74" s="97"/>
      <c r="J74" s="97"/>
      <c r="K74" s="97"/>
      <c r="L74" s="97"/>
      <c r="M74" s="308"/>
      <c r="N74" s="308"/>
      <c r="O74" s="308"/>
      <c r="P74" s="308"/>
      <c r="Q74" s="308"/>
      <c r="R74" s="308"/>
      <c r="S74" s="308"/>
      <c r="T74" s="308"/>
      <c r="U74" s="308"/>
      <c r="V74" s="308"/>
    </row>
    <row r="75" ht="62.25" customHeight="1">
      <c r="A75" s="36"/>
      <c r="B75" s="358" t="str">
        <f>Résultats!B76</f>
        <v>10.8</v>
      </c>
      <c r="C75" s="260" t="str">
        <f>Résultats!C76</f>
        <v>A</v>
      </c>
      <c r="D75" s="260" t="str">
        <f>Résultats!E76</f>
        <v/>
      </c>
      <c r="E75" s="341" t="str">
        <f>Résultats!F76</f>
        <v xml:space="preserve">Pour chaque page web, les contenus cachés ont-ils vocation à être ignorés par les technologies d’assistance ?</v>
      </c>
      <c r="F75" s="345" t="s">
        <v>14</v>
      </c>
      <c r="G75" s="345"/>
      <c r="H75" s="97"/>
      <c r="I75" s="97"/>
      <c r="J75" s="97"/>
      <c r="K75" s="97"/>
      <c r="L75" s="97"/>
      <c r="M75" s="308"/>
      <c r="N75" s="308"/>
      <c r="O75" s="308"/>
      <c r="P75" s="308"/>
      <c r="Q75" s="308"/>
      <c r="R75" s="308"/>
      <c r="S75" s="308"/>
      <c r="T75" s="308"/>
      <c r="U75" s="308"/>
      <c r="V75" s="308"/>
    </row>
    <row r="76" ht="62.25" customHeight="1">
      <c r="A76" s="36"/>
      <c r="B76" s="358" t="str">
        <f>Résultats!B77</f>
        <v>10.9</v>
      </c>
      <c r="C76" s="260" t="str">
        <f>Résultats!C77</f>
        <v>A</v>
      </c>
      <c r="D76" s="260" t="str">
        <f>Résultats!E77</f>
        <v/>
      </c>
      <c r="E76" s="341" t="str">
        <f>Résultats!F77</f>
        <v xml:space="preserve">Dans chaque page web, l’information ne doit pas être donnée uniquement par la forme, taille ou position. Cette règle est-elle respectée ?</v>
      </c>
      <c r="F76" s="345" t="s">
        <v>14</v>
      </c>
      <c r="G76" s="345"/>
      <c r="H76" s="97"/>
      <c r="I76" s="97"/>
      <c r="J76" s="97"/>
      <c r="K76" s="97"/>
      <c r="L76" s="97"/>
      <c r="M76" s="308"/>
      <c r="N76" s="308"/>
      <c r="O76" s="308"/>
      <c r="P76" s="308"/>
      <c r="Q76" s="308"/>
      <c r="R76" s="308"/>
      <c r="S76" s="308"/>
      <c r="T76" s="308"/>
      <c r="U76" s="308"/>
      <c r="V76" s="308"/>
    </row>
    <row r="77" ht="62.25" customHeight="1">
      <c r="A77" s="36"/>
      <c r="B77" s="358" t="str">
        <f>Résultats!B78</f>
        <v>10.10</v>
      </c>
      <c r="C77" s="260" t="str">
        <f>Résultats!C78</f>
        <v>A</v>
      </c>
      <c r="D77" s="260" t="str">
        <f>Résultats!E78</f>
        <v/>
      </c>
      <c r="E77" s="341" t="str">
        <f>Résultats!F78</f>
        <v xml:space="preserve">Dans chaque page web, l’information ne doit pas être donnée par la forme, taille ou position uniquement. Cette règle est-elle implémentée de façon pertinente ?</v>
      </c>
      <c r="F77" s="345" t="s">
        <v>14</v>
      </c>
      <c r="G77" s="345"/>
      <c r="H77" s="97"/>
      <c r="I77" s="97"/>
      <c r="J77" s="97"/>
      <c r="K77" s="97"/>
      <c r="L77" s="97"/>
      <c r="M77" s="308"/>
      <c r="N77" s="308"/>
      <c r="O77" s="308"/>
      <c r="P77" s="308"/>
      <c r="Q77" s="308"/>
      <c r="R77" s="308"/>
      <c r="S77" s="308"/>
      <c r="T77" s="308"/>
      <c r="U77" s="308"/>
      <c r="V77" s="308"/>
    </row>
    <row r="78" ht="62.25" customHeight="1">
      <c r="A78" s="36"/>
      <c r="B78" s="358" t="str">
        <f>Résultats!B79</f>
        <v>10.11</v>
      </c>
      <c r="C78" s="260" t="str">
        <f>Résultats!C79</f>
        <v>AA</v>
      </c>
      <c r="D78" s="260" t="str">
        <f>Résultats!E79</f>
        <v/>
      </c>
      <c r="E78" s="341" t="str">
        <f>Résultats!F79</f>
        <v xml:space="preserve">Pour chaque page web, les contenus peuvent-ils être présentés sans perte d’information ou de fonctionnalité et sans avoir recours soit à un défilement vertical pour une fenêtre ayant une hauteur de 256 px, soit à un défilement horizontal pour une fenêtre ayant une largeur de 320 px (hors cas particuliers) ?</v>
      </c>
      <c r="F78" s="345" t="s">
        <v>14</v>
      </c>
      <c r="G78" s="345"/>
      <c r="H78" s="97"/>
      <c r="I78" s="97"/>
      <c r="J78" s="97"/>
      <c r="K78" s="97"/>
      <c r="L78" s="97"/>
      <c r="M78" s="308"/>
      <c r="N78" s="308"/>
      <c r="O78" s="308"/>
      <c r="P78" s="308"/>
      <c r="Q78" s="308"/>
      <c r="R78" s="308"/>
      <c r="S78" s="308"/>
      <c r="T78" s="308"/>
      <c r="U78" s="308"/>
      <c r="V78" s="308"/>
    </row>
    <row r="79" ht="62.25" customHeight="1">
      <c r="A79" s="36"/>
      <c r="B79" s="358" t="str">
        <f>Résultats!B80</f>
        <v>10.12</v>
      </c>
      <c r="C79" s="260" t="str">
        <f>Résultats!C80</f>
        <v>AA</v>
      </c>
      <c r="D79" s="260" t="str">
        <f>Résultats!E80</f>
        <v/>
      </c>
      <c r="E79" s="341" t="str">
        <f>Résultats!F80</f>
        <v xml:space="preserve">Dans chaque page web, les propriétés d’espacement du texte peuvent-elles être redéfinies par l’utilisateur sans perte de contenu ou de fonctionnalité (hors cas particuliers) ?</v>
      </c>
      <c r="F79" s="345" t="s">
        <v>14</v>
      </c>
      <c r="G79" s="345"/>
      <c r="H79" s="97"/>
      <c r="I79" s="97"/>
      <c r="J79" s="97"/>
      <c r="K79" s="97"/>
      <c r="L79" s="97"/>
      <c r="M79" s="308"/>
      <c r="N79" s="308"/>
      <c r="O79" s="308"/>
      <c r="P79" s="308"/>
      <c r="Q79" s="308"/>
      <c r="R79" s="308"/>
      <c r="S79" s="308"/>
      <c r="T79" s="308"/>
      <c r="U79" s="308"/>
      <c r="V79" s="308"/>
    </row>
    <row r="80" ht="62.25" customHeight="1">
      <c r="A80" s="36"/>
      <c r="B80" s="358" t="str">
        <f>Résultats!B81</f>
        <v>10.13</v>
      </c>
      <c r="C80" s="260" t="str">
        <f>Résultats!C81</f>
        <v>AA</v>
      </c>
      <c r="D80" s="260" t="str">
        <f>Résultats!E81</f>
        <v/>
      </c>
      <c r="E80" s="341" t="str">
        <f>Résultats!F81</f>
        <v xml:space="preserve">Dans chaque page web, les contenus additionnels apparaissant à la prise de focus ou au survol d’un composant d’interface sont-ils contrôlables par l’utilisateur (hors cas particuliers) ?</v>
      </c>
      <c r="F80" s="345" t="s">
        <v>14</v>
      </c>
      <c r="G80" s="345"/>
      <c r="H80" s="97"/>
      <c r="I80" s="97"/>
      <c r="J80" s="97"/>
      <c r="K80" s="97"/>
      <c r="L80" s="97"/>
      <c r="M80" s="308"/>
      <c r="N80" s="308"/>
      <c r="O80" s="308"/>
      <c r="P80" s="308"/>
      <c r="Q80" s="308"/>
      <c r="R80" s="308"/>
      <c r="S80" s="308"/>
      <c r="T80" s="308"/>
      <c r="U80" s="308"/>
      <c r="V80" s="308"/>
    </row>
    <row r="81" ht="62.25" customHeight="1">
      <c r="A81" s="46"/>
      <c r="B81" s="358" t="str">
        <f>Résultats!B82</f>
        <v>10.14</v>
      </c>
      <c r="C81" s="260" t="str">
        <f>Résultats!C82</f>
        <v>A</v>
      </c>
      <c r="D81" s="260" t="str">
        <f>Résultats!E82</f>
        <v/>
      </c>
      <c r="E81" s="341" t="str">
        <f>Résultats!F82</f>
        <v xml:space="preserve">Dans chaque page web, les contenus additionnels apparaissant via les styles CSS uniquement peuvent-ils être rendus visibles au clavier et par tout dispositif de pointage ?</v>
      </c>
      <c r="F81" s="345" t="s">
        <v>14</v>
      </c>
      <c r="G81" s="345"/>
      <c r="H81" s="97"/>
      <c r="I81" s="97"/>
      <c r="J81" s="97"/>
      <c r="K81" s="97"/>
      <c r="L81" s="97"/>
      <c r="M81" s="308"/>
      <c r="N81" s="308"/>
      <c r="O81" s="308"/>
      <c r="P81" s="308"/>
      <c r="Q81" s="308"/>
      <c r="R81" s="308"/>
      <c r="S81" s="308"/>
      <c r="T81" s="308"/>
      <c r="U81" s="308"/>
      <c r="V81" s="308"/>
    </row>
    <row r="82" ht="62.25" customHeight="1">
      <c r="A82" s="355" t="s">
        <v>456</v>
      </c>
      <c r="B82" s="358" t="str">
        <f>Résultats!B83</f>
        <v>11.1</v>
      </c>
      <c r="C82" s="260" t="str">
        <f>Résultats!C83</f>
        <v>A</v>
      </c>
      <c r="D82" s="260" t="str">
        <f>Résultats!E83</f>
        <v>x</v>
      </c>
      <c r="E82" s="341" t="str">
        <f>Résultats!F83</f>
        <v xml:space="preserve">Chaque champ de formulaire a-t-il une étiquette ?</v>
      </c>
      <c r="F82" s="345" t="s">
        <v>14</v>
      </c>
      <c r="G82" s="345"/>
      <c r="H82" s="97"/>
      <c r="I82" s="97"/>
      <c r="J82" s="97"/>
      <c r="K82" s="97"/>
      <c r="L82" s="97"/>
      <c r="M82" s="308"/>
      <c r="N82" s="308"/>
      <c r="O82" s="308"/>
      <c r="P82" s="308"/>
      <c r="Q82" s="308"/>
      <c r="R82" s="308"/>
      <c r="S82" s="308"/>
      <c r="T82" s="308"/>
      <c r="U82" s="308"/>
      <c r="V82" s="308"/>
    </row>
    <row r="83" ht="62.25" customHeight="1">
      <c r="A83" s="36"/>
      <c r="B83" s="358" t="str">
        <f>Résultats!B84</f>
        <v>11.2</v>
      </c>
      <c r="C83" s="260" t="str">
        <f>Résultats!C84</f>
        <v>A</v>
      </c>
      <c r="D83" s="260" t="str">
        <f>Résultats!E84</f>
        <v>x</v>
      </c>
      <c r="E83" s="341" t="str">
        <f>Résultats!F84</f>
        <v xml:space="preserve">Chaque étiquette associée à un champ de formulaire est-elle pertinente (hors cas particuliers) ?</v>
      </c>
      <c r="F83" s="345" t="s">
        <v>14</v>
      </c>
      <c r="G83" s="345"/>
      <c r="H83" s="97"/>
      <c r="I83" s="97"/>
      <c r="J83" s="97"/>
      <c r="K83" s="97"/>
      <c r="L83" s="97"/>
      <c r="M83" s="308"/>
      <c r="N83" s="308"/>
      <c r="O83" s="308"/>
      <c r="P83" s="308"/>
      <c r="Q83" s="308"/>
      <c r="R83" s="308"/>
      <c r="S83" s="308"/>
      <c r="T83" s="308"/>
      <c r="U83" s="308"/>
      <c r="V83" s="308"/>
    </row>
    <row r="84" ht="62.25" customHeight="1">
      <c r="A84" s="36"/>
      <c r="B84" s="259" t="str">
        <f>Résultats!B85</f>
        <v>11.3</v>
      </c>
      <c r="C84" s="260" t="str">
        <f>Résultats!C85</f>
        <v>AA</v>
      </c>
      <c r="D84" s="260" t="str">
        <f>Résultats!E85</f>
        <v/>
      </c>
      <c r="E84" s="341" t="str">
        <f>Résultats!F85</f>
        <v xml:space="preserve">Dans chaque formulaire, chaque étiquette associée à un champ de formulaire ayant la même fonction et répétée plusieurs fois dans une même page ou dans un ensemble de pages est-elle cohérente ?</v>
      </c>
      <c r="F84" s="345" t="s">
        <v>14</v>
      </c>
      <c r="G84" s="345"/>
      <c r="H84" s="97"/>
      <c r="I84" s="97"/>
      <c r="J84" s="97"/>
      <c r="K84" s="97"/>
      <c r="L84" s="97"/>
      <c r="M84" s="308"/>
      <c r="N84" s="308"/>
      <c r="O84" s="308"/>
      <c r="P84" s="308"/>
      <c r="Q84" s="308"/>
      <c r="R84" s="308"/>
      <c r="S84" s="308"/>
      <c r="T84" s="308"/>
      <c r="U84" s="308"/>
      <c r="V84" s="308"/>
    </row>
    <row r="85" ht="62.25" customHeight="1">
      <c r="A85" s="36"/>
      <c r="B85" s="259" t="str">
        <f>Résultats!B86</f>
        <v>11.4</v>
      </c>
      <c r="C85" s="260" t="str">
        <f>Résultats!C86</f>
        <v>AA</v>
      </c>
      <c r="D85" s="260" t="str">
        <f>Résultats!E86</f>
        <v/>
      </c>
      <c r="E85" s="341" t="str">
        <f>Résultats!F86</f>
        <v xml:space="preserve">Dans chaque formulaire, chaque étiquette de champ et son champ associé sont-ils accolés (hors cas particuliers) ?</v>
      </c>
      <c r="F85" s="345" t="s">
        <v>14</v>
      </c>
      <c r="G85" s="345"/>
      <c r="H85" s="97"/>
      <c r="I85" s="97"/>
      <c r="J85" s="97"/>
      <c r="K85" s="97"/>
      <c r="L85" s="97"/>
      <c r="M85" s="308"/>
      <c r="N85" s="308"/>
      <c r="O85" s="308"/>
      <c r="P85" s="308"/>
      <c r="Q85" s="308"/>
      <c r="R85" s="308"/>
      <c r="S85" s="308"/>
      <c r="T85" s="308"/>
      <c r="U85" s="308"/>
      <c r="V85" s="308"/>
    </row>
    <row r="86" ht="62.25" customHeight="1">
      <c r="A86" s="36"/>
      <c r="B86" s="259" t="str">
        <f>Résultats!B87</f>
        <v>11.5</v>
      </c>
      <c r="C86" s="260" t="str">
        <f>Résultats!C87</f>
        <v>A</v>
      </c>
      <c r="D86" s="260" t="str">
        <f>Résultats!E87</f>
        <v>x</v>
      </c>
      <c r="E86" s="341" t="str">
        <f>Résultats!F87</f>
        <v xml:space="preserve">Dans chaque formulaire, les champs de même nature sont-ils regroupés, si nécessaire ?</v>
      </c>
      <c r="F86" s="345" t="s">
        <v>14</v>
      </c>
      <c r="G86" s="345"/>
      <c r="H86" s="97"/>
      <c r="I86" s="97"/>
      <c r="J86" s="97"/>
      <c r="K86" s="97"/>
      <c r="L86" s="97"/>
      <c r="M86" s="308"/>
      <c r="N86" s="308"/>
      <c r="O86" s="308"/>
      <c r="P86" s="308"/>
      <c r="Q86" s="308"/>
      <c r="R86" s="308"/>
      <c r="S86" s="308"/>
      <c r="T86" s="308"/>
      <c r="U86" s="308"/>
      <c r="V86" s="308"/>
    </row>
    <row r="87" ht="62.25" customHeight="1">
      <c r="A87" s="36"/>
      <c r="B87" s="259" t="str">
        <f>Résultats!B88</f>
        <v>11.6</v>
      </c>
      <c r="C87" s="260" t="str">
        <f>Résultats!C88</f>
        <v>A</v>
      </c>
      <c r="D87" s="260" t="str">
        <f>Résultats!E88</f>
        <v>x</v>
      </c>
      <c r="E87" s="341" t="str">
        <f>Résultats!F88</f>
        <v xml:space="preserve">Dans chaque formulaire, chaque regroupement de champs de même nature a-t-il une légende ?</v>
      </c>
      <c r="F87" s="345" t="s">
        <v>14</v>
      </c>
      <c r="G87" s="345"/>
      <c r="H87" s="97"/>
      <c r="I87" s="97"/>
      <c r="J87" s="97"/>
      <c r="K87" s="97"/>
      <c r="L87" s="97"/>
      <c r="M87" s="308"/>
      <c r="N87" s="308"/>
      <c r="O87" s="308"/>
      <c r="P87" s="308"/>
      <c r="Q87" s="308"/>
      <c r="R87" s="308"/>
      <c r="S87" s="308"/>
      <c r="T87" s="308"/>
      <c r="U87" s="308"/>
      <c r="V87" s="308"/>
    </row>
    <row r="88" ht="62.25" customHeight="1">
      <c r="A88" s="36"/>
      <c r="B88" s="259" t="str">
        <f>Résultats!B89</f>
        <v>11.7</v>
      </c>
      <c r="C88" s="260" t="str">
        <f>Résultats!C89</f>
        <v>A</v>
      </c>
      <c r="D88" s="260" t="str">
        <f>Résultats!E89</f>
        <v/>
      </c>
      <c r="E88" s="341" t="str">
        <f>Résultats!F89</f>
        <v xml:space="preserve">Dans chaque formulaire, chaque légende associée à un regroupement de champs de même nature est-elle pertinente ?</v>
      </c>
      <c r="F88" s="345" t="s">
        <v>14</v>
      </c>
      <c r="G88" s="345"/>
      <c r="H88" s="97"/>
      <c r="I88" s="97"/>
      <c r="J88" s="97"/>
      <c r="K88" s="97"/>
      <c r="L88" s="97"/>
      <c r="M88" s="308"/>
      <c r="N88" s="308"/>
      <c r="O88" s="308"/>
      <c r="P88" s="308"/>
      <c r="Q88" s="308"/>
      <c r="R88" s="308"/>
      <c r="S88" s="308"/>
      <c r="T88" s="308"/>
      <c r="U88" s="308"/>
      <c r="V88" s="308"/>
    </row>
    <row r="89" ht="62.25" customHeight="1">
      <c r="A89" s="36"/>
      <c r="B89" s="259" t="str">
        <f>Résultats!B90</f>
        <v>11.8</v>
      </c>
      <c r="C89" s="260" t="str">
        <f>Résultats!C90</f>
        <v>A</v>
      </c>
      <c r="D89" s="260" t="str">
        <f>Résultats!E90</f>
        <v/>
      </c>
      <c r="E89" s="341" t="str">
        <f>Résultats!F90</f>
        <v xml:space="preserve">Dans chaque formulaire, les items de même nature d’une liste de choix sont-ils regroupés de manière pertinente ?</v>
      </c>
      <c r="F89" s="345" t="s">
        <v>14</v>
      </c>
      <c r="G89" s="345"/>
      <c r="H89" s="97"/>
      <c r="I89" s="97"/>
      <c r="J89" s="97"/>
      <c r="K89" s="97"/>
      <c r="L89" s="97"/>
      <c r="M89" s="308"/>
      <c r="N89" s="308"/>
      <c r="O89" s="308"/>
      <c r="P89" s="308"/>
      <c r="Q89" s="308"/>
      <c r="R89" s="308"/>
      <c r="S89" s="308"/>
      <c r="T89" s="308"/>
      <c r="U89" s="308"/>
      <c r="V89" s="308"/>
    </row>
    <row r="90" ht="62.25" customHeight="1">
      <c r="A90" s="36"/>
      <c r="B90" s="259" t="str">
        <f>Résultats!B91</f>
        <v>11.9</v>
      </c>
      <c r="C90" s="260" t="str">
        <f>Résultats!C91</f>
        <v>A</v>
      </c>
      <c r="D90" s="260" t="str">
        <f>Résultats!E91</f>
        <v>x</v>
      </c>
      <c r="E90" s="341" t="str">
        <f>Résultats!F91</f>
        <v xml:space="preserve">Dans chaque formulaire, l’intitulé de chaque bouton est-il pertinent (hors cas particuliers) ?</v>
      </c>
      <c r="F90" s="345" t="s">
        <v>14</v>
      </c>
      <c r="G90" s="345"/>
      <c r="H90" s="97"/>
      <c r="I90" s="97"/>
      <c r="J90" s="97"/>
      <c r="K90" s="97"/>
      <c r="L90" s="97"/>
      <c r="M90" s="308"/>
      <c r="N90" s="308"/>
      <c r="O90" s="308"/>
      <c r="P90" s="308"/>
      <c r="Q90" s="308"/>
      <c r="R90" s="308"/>
      <c r="S90" s="308"/>
      <c r="T90" s="308"/>
      <c r="U90" s="308"/>
      <c r="V90" s="308"/>
    </row>
    <row r="91" ht="62.25" customHeight="1">
      <c r="A91" s="36"/>
      <c r="B91" s="259" t="str">
        <f>Résultats!B92</f>
        <v>11.10</v>
      </c>
      <c r="C91" s="260" t="str">
        <f>Résultats!C92</f>
        <v>A</v>
      </c>
      <c r="D91" s="260" t="str">
        <f>Résultats!E92</f>
        <v>x</v>
      </c>
      <c r="E91" s="341" t="str">
        <f>Résultats!F92</f>
        <v xml:space="preserve">Dans chaque formulaire, le contrôle de saisie est-il utilisé de manière pertinente (hors cas particuliers) ?</v>
      </c>
      <c r="F91" s="345" t="s">
        <v>14</v>
      </c>
      <c r="G91" s="345"/>
      <c r="H91" s="97"/>
      <c r="I91" s="97"/>
      <c r="J91" s="97"/>
      <c r="K91" s="97"/>
      <c r="L91" s="97"/>
      <c r="M91" s="308"/>
      <c r="N91" s="308"/>
      <c r="O91" s="308"/>
      <c r="P91" s="308"/>
      <c r="Q91" s="308"/>
      <c r="R91" s="308"/>
      <c r="S91" s="308"/>
      <c r="T91" s="308"/>
      <c r="U91" s="308"/>
      <c r="V91" s="308"/>
    </row>
    <row r="92" ht="62.25" customHeight="1">
      <c r="A92" s="36"/>
      <c r="B92" s="259" t="str">
        <f>Résultats!B93</f>
        <v>11.11</v>
      </c>
      <c r="C92" s="260" t="str">
        <f>Résultats!C93</f>
        <v>AA</v>
      </c>
      <c r="D92" s="260" t="str">
        <f>Résultats!E93</f>
        <v/>
      </c>
      <c r="E92" s="341" t="str">
        <f>Résultats!F93</f>
        <v xml:space="preserve">Dans chaque formulaire, le contrôle de saisie est-il accompagné, si nécessaire, de suggestions facilitant la correction des erreurs de saisie ?</v>
      </c>
      <c r="F92" s="345" t="s">
        <v>14</v>
      </c>
      <c r="G92" s="345"/>
      <c r="H92" s="97"/>
      <c r="I92" s="97"/>
      <c r="J92" s="97"/>
      <c r="K92" s="97"/>
      <c r="L92" s="97"/>
      <c r="M92" s="308"/>
      <c r="N92" s="308"/>
      <c r="O92" s="308"/>
      <c r="P92" s="308"/>
      <c r="Q92" s="308"/>
      <c r="R92" s="308"/>
      <c r="S92" s="308"/>
      <c r="T92" s="308"/>
      <c r="U92" s="308"/>
      <c r="V92" s="308"/>
    </row>
    <row r="93" ht="62.25" customHeight="1">
      <c r="A93" s="36"/>
      <c r="B93" s="259" t="str">
        <f>Résultats!B94</f>
        <v>11.12</v>
      </c>
      <c r="C93" s="260" t="str">
        <f>Résultats!C94</f>
        <v>AA</v>
      </c>
      <c r="D93" s="260" t="str">
        <f>Résultats!E94</f>
        <v/>
      </c>
      <c r="E93" s="341" t="str">
        <f>Résultats!F94</f>
        <v xml:space="preserve">Pour chaque formulaire qui modifie ou supprime des données, ou qui transmet des réponses à un test ou à un examen, ou dont la validation a des conséquences financières ou juridiques, les données saisies peuvent-elles être modifiées, mises à jour ou récupérées par l’utilisateur ?</v>
      </c>
      <c r="F93" s="345" t="s">
        <v>14</v>
      </c>
      <c r="G93" s="345"/>
      <c r="H93" s="97"/>
      <c r="I93" s="97"/>
      <c r="J93" s="97"/>
      <c r="K93" s="97"/>
      <c r="L93" s="97"/>
      <c r="M93" s="308"/>
      <c r="N93" s="308"/>
      <c r="O93" s="308"/>
      <c r="P93" s="308"/>
      <c r="Q93" s="308"/>
      <c r="R93" s="308"/>
      <c r="S93" s="308"/>
      <c r="T93" s="308"/>
      <c r="U93" s="308"/>
      <c r="V93" s="308"/>
    </row>
    <row r="94" ht="62.25" customHeight="1">
      <c r="A94" s="46"/>
      <c r="B94" s="259" t="str">
        <f>Résultats!B95</f>
        <v>11.13</v>
      </c>
      <c r="C94" s="260" t="str">
        <f>Résultats!C95</f>
        <v>AA</v>
      </c>
      <c r="D94" s="260" t="str">
        <f>Résultats!E95</f>
        <v/>
      </c>
      <c r="E94" s="341" t="str">
        <f>Résultats!F95</f>
        <v xml:space="preserve">La finalité d’un champ de saisie peut-elle être déduite pour faciliter le remplissage automatique des champs avec les données de l’utilisateur ?</v>
      </c>
      <c r="F94" s="345" t="s">
        <v>14</v>
      </c>
      <c r="G94" s="345"/>
      <c r="H94" s="97"/>
      <c r="I94" s="97"/>
      <c r="J94" s="97"/>
      <c r="K94" s="97"/>
      <c r="L94" s="97"/>
      <c r="M94" s="308"/>
      <c r="N94" s="308"/>
      <c r="O94" s="308"/>
      <c r="P94" s="308"/>
      <c r="Q94" s="308"/>
      <c r="R94" s="308"/>
      <c r="S94" s="308"/>
      <c r="T94" s="308"/>
      <c r="U94" s="308"/>
      <c r="V94" s="308"/>
    </row>
    <row r="95" ht="62.25" customHeight="1">
      <c r="A95" s="355" t="s">
        <v>457</v>
      </c>
      <c r="B95" s="259" t="str">
        <f>Résultats!B96</f>
        <v>12.1</v>
      </c>
      <c r="C95" s="260" t="str">
        <f>Résultats!C96</f>
        <v>AA</v>
      </c>
      <c r="D95" s="260" t="str">
        <f>Résultats!E96</f>
        <v/>
      </c>
      <c r="E95" s="341" t="str">
        <f>Résultats!F96</f>
        <v xml:space="preserve">Chaque ensemble de pages dispose-t-il de deux systèmes de navigation différents, au moins (hors cas particuliers) ?</v>
      </c>
      <c r="F95" s="345" t="s">
        <v>14</v>
      </c>
      <c r="G95" s="345"/>
      <c r="H95" s="97"/>
      <c r="I95" s="97"/>
      <c r="J95" s="97"/>
      <c r="K95" s="97"/>
      <c r="L95" s="97"/>
      <c r="M95" s="308"/>
      <c r="N95" s="308"/>
      <c r="O95" s="308"/>
      <c r="P95" s="308"/>
      <c r="Q95" s="308"/>
      <c r="R95" s="308"/>
      <c r="S95" s="308"/>
      <c r="T95" s="308"/>
      <c r="U95" s="308"/>
      <c r="V95" s="308"/>
    </row>
    <row r="96" ht="62.25" customHeight="1">
      <c r="A96" s="36"/>
      <c r="B96" s="259" t="str">
        <f>Résultats!B97</f>
        <v>12.2</v>
      </c>
      <c r="C96" s="260" t="str">
        <f>Résultats!C97</f>
        <v>AA</v>
      </c>
      <c r="D96" s="260" t="str">
        <f>Résultats!E97</f>
        <v/>
      </c>
      <c r="E96" s="341" t="str">
        <f>Résultats!F97</f>
        <v xml:space="preserve">Dans chaque ensemble de pages, le menu et les barres de navigation sont-ils toujours à la même place (hors cas particuliers) ?</v>
      </c>
      <c r="F96" s="345" t="s">
        <v>14</v>
      </c>
      <c r="G96" s="345"/>
      <c r="H96" s="97"/>
      <c r="I96" s="97"/>
      <c r="J96" s="97"/>
      <c r="K96" s="97"/>
      <c r="L96" s="97"/>
      <c r="M96" s="308"/>
      <c r="N96" s="308"/>
      <c r="O96" s="308"/>
      <c r="P96" s="308"/>
      <c r="Q96" s="308"/>
      <c r="R96" s="308"/>
      <c r="S96" s="308"/>
      <c r="T96" s="308"/>
      <c r="U96" s="308"/>
      <c r="V96" s="308"/>
    </row>
    <row r="97" ht="62.25" customHeight="1">
      <c r="A97" s="36"/>
      <c r="B97" s="259" t="str">
        <f>Résultats!B98</f>
        <v>12.3</v>
      </c>
      <c r="C97" s="260" t="str">
        <f>Résultats!C98</f>
        <v>AA</v>
      </c>
      <c r="D97" s="260" t="str">
        <f>Résultats!E98</f>
        <v/>
      </c>
      <c r="E97" s="341" t="str">
        <f>Résultats!F98</f>
        <v xml:space="preserve">La page « plan du site » est-elle pertinente ?</v>
      </c>
      <c r="F97" s="345" t="s">
        <v>14</v>
      </c>
      <c r="G97" s="345"/>
      <c r="H97" s="97"/>
      <c r="I97" s="97"/>
      <c r="J97" s="97"/>
      <c r="K97" s="97"/>
      <c r="L97" s="97"/>
      <c r="M97" s="308"/>
      <c r="N97" s="308"/>
      <c r="O97" s="308"/>
      <c r="P97" s="308"/>
      <c r="Q97" s="308"/>
      <c r="R97" s="308"/>
      <c r="S97" s="308"/>
      <c r="T97" s="308"/>
      <c r="U97" s="308"/>
      <c r="V97" s="308"/>
    </row>
    <row r="98" ht="62.25" customHeight="1">
      <c r="A98" s="36"/>
      <c r="B98" s="259" t="str">
        <f>Résultats!B99</f>
        <v>12.4</v>
      </c>
      <c r="C98" s="260" t="str">
        <f>Résultats!C99</f>
        <v>AA</v>
      </c>
      <c r="D98" s="260" t="str">
        <f>Résultats!E99</f>
        <v/>
      </c>
      <c r="E98" s="341" t="str">
        <f>Résultats!F99</f>
        <v xml:space="preserve">Dans chaque ensemble de pages, la page « plan du site » est-elle atteignable de manière identique ?</v>
      </c>
      <c r="F98" s="345" t="s">
        <v>14</v>
      </c>
      <c r="G98" s="345"/>
      <c r="H98" s="97"/>
      <c r="I98" s="97"/>
      <c r="J98" s="97"/>
      <c r="K98" s="97"/>
      <c r="L98" s="97"/>
      <c r="M98" s="308"/>
      <c r="N98" s="308"/>
      <c r="O98" s="308"/>
      <c r="P98" s="308"/>
      <c r="Q98" s="308"/>
      <c r="R98" s="308"/>
      <c r="S98" s="308"/>
      <c r="T98" s="308"/>
      <c r="U98" s="308"/>
      <c r="V98" s="308"/>
    </row>
    <row r="99" ht="62.25" customHeight="1">
      <c r="A99" s="36"/>
      <c r="B99" s="358" t="str">
        <f>'Résultats'!B100</f>
        <v>12.5</v>
      </c>
      <c r="C99" s="260" t="str">
        <f>'Résultats'!C100</f>
        <v>AA</v>
      </c>
      <c r="D99" s="260" t="str">
        <f>'Résultats'!E100</f>
        <v/>
      </c>
      <c r="E99" s="341" t="str">
        <f>'Résultats'!F100</f>
        <v xml:space="preserve">Dans chaque ensemble de pages, le moteur de recherche est-il atteignable de manière identique ?</v>
      </c>
      <c r="F99" s="345" t="s">
        <v>14</v>
      </c>
      <c r="G99" s="345"/>
      <c r="H99" s="97"/>
      <c r="I99" s="97"/>
      <c r="J99" s="97"/>
      <c r="K99" s="97"/>
      <c r="L99" s="97"/>
      <c r="M99" s="308"/>
      <c r="N99" s="308"/>
      <c r="O99" s="308"/>
      <c r="P99" s="308"/>
      <c r="Q99" s="308"/>
      <c r="R99" s="308"/>
      <c r="S99" s="308"/>
      <c r="T99" s="308"/>
      <c r="U99" s="308"/>
      <c r="V99" s="308"/>
    </row>
    <row r="100" ht="62.25" customHeight="1">
      <c r="A100" s="36"/>
      <c r="B100" s="358" t="str">
        <f>Résultats!B101</f>
        <v>12.6</v>
      </c>
      <c r="C100" s="260" t="str">
        <f>Résultats!C101</f>
        <v>A</v>
      </c>
      <c r="D100" s="260" t="str">
        <f>Résultats!E101</f>
        <v/>
      </c>
      <c r="E100" s="341" t="str">
        <f>Résultats!F101</f>
        <v xml:space="preserve">Les zones de regroupement de contenus présentes dans plusieurs pages web (zones d’en-tête, de navigation principale, de contenu principal, de pied de page et de moteur de recherche) peuvent-elles être atteintes ou évitées ?</v>
      </c>
      <c r="F100" s="345" t="s">
        <v>14</v>
      </c>
      <c r="G100" s="345"/>
      <c r="H100" s="97"/>
      <c r="I100" s="97"/>
      <c r="J100" s="97"/>
      <c r="K100" s="97"/>
      <c r="L100" s="97"/>
      <c r="M100" s="308"/>
      <c r="N100" s="308"/>
      <c r="O100" s="308"/>
      <c r="P100" s="308"/>
      <c r="Q100" s="308"/>
      <c r="R100" s="308"/>
      <c r="S100" s="308"/>
      <c r="T100" s="308"/>
      <c r="U100" s="308"/>
      <c r="V100" s="308"/>
    </row>
    <row r="101" ht="62.25" customHeight="1">
      <c r="A101" s="36"/>
      <c r="B101" s="358" t="str">
        <f>Résultats!B102</f>
        <v>12.7</v>
      </c>
      <c r="C101" s="260" t="str">
        <f>Résultats!C102</f>
        <v>A</v>
      </c>
      <c r="D101" s="260" t="str">
        <f>Résultats!E102</f>
        <v/>
      </c>
      <c r="E101" s="341" t="str">
        <f>Résultats!F102</f>
        <v xml:space="preserve">Dans chaque page web, un lien d’évitement ou d’accès rapide à la zone de contenu principal est-il présent (hors cas particuliers) ?</v>
      </c>
      <c r="F101" s="345" t="s">
        <v>14</v>
      </c>
      <c r="G101" s="345"/>
      <c r="H101" s="97"/>
      <c r="I101" s="97"/>
      <c r="J101" s="97"/>
      <c r="K101" s="97"/>
      <c r="L101" s="97"/>
      <c r="M101" s="308"/>
      <c r="N101" s="308"/>
      <c r="O101" s="308"/>
      <c r="P101" s="308"/>
      <c r="Q101" s="308"/>
      <c r="R101" s="308"/>
      <c r="S101" s="308"/>
      <c r="T101" s="308"/>
      <c r="U101" s="308"/>
      <c r="V101" s="308"/>
    </row>
    <row r="102" ht="62.25" customHeight="1">
      <c r="A102" s="36"/>
      <c r="B102" s="358" t="str">
        <f>Résultats!B103</f>
        <v>12.8</v>
      </c>
      <c r="C102" s="260" t="str">
        <f>Résultats!C103</f>
        <v>A</v>
      </c>
      <c r="D102" s="260" t="str">
        <f>Résultats!E103</f>
        <v>x</v>
      </c>
      <c r="E102" s="341" t="str">
        <f>Résultats!F103</f>
        <v xml:space="preserve">Dans chaque page web, l’ordre de tabulation est-il cohérent ?</v>
      </c>
      <c r="F102" s="345" t="s">
        <v>14</v>
      </c>
      <c r="G102" s="345"/>
      <c r="H102" s="97"/>
      <c r="I102" s="97"/>
      <c r="J102" s="97"/>
      <c r="K102" s="97"/>
      <c r="L102" s="97"/>
      <c r="M102" s="308"/>
      <c r="N102" s="308"/>
      <c r="O102" s="308"/>
      <c r="P102" s="308"/>
      <c r="Q102" s="308"/>
      <c r="R102" s="308"/>
      <c r="S102" s="308"/>
      <c r="T102" s="308"/>
      <c r="U102" s="308"/>
      <c r="V102" s="308"/>
    </row>
    <row r="103" ht="62.25" customHeight="1">
      <c r="A103" s="36"/>
      <c r="B103" s="358" t="str">
        <f>Résultats!B104</f>
        <v>12.9</v>
      </c>
      <c r="C103" s="260" t="str">
        <f>Résultats!C104</f>
        <v>A</v>
      </c>
      <c r="D103" s="260" t="str">
        <f>Résultats!E104</f>
        <v>x</v>
      </c>
      <c r="E103" s="341" t="str">
        <f>Résultats!F104</f>
        <v xml:space="preserve">Dans chaque page web, la navigation ne doit pas contenir de piège au clavier. Cette règle est-elle respectée ?</v>
      </c>
      <c r="F103" s="345" t="s">
        <v>14</v>
      </c>
      <c r="G103" s="345"/>
      <c r="H103" s="97"/>
      <c r="I103" s="97"/>
      <c r="J103" s="97"/>
      <c r="K103" s="97"/>
      <c r="L103" s="97"/>
      <c r="M103" s="308"/>
      <c r="N103" s="308"/>
      <c r="O103" s="308"/>
      <c r="P103" s="308"/>
      <c r="Q103" s="308"/>
      <c r="R103" s="308"/>
      <c r="S103" s="308"/>
      <c r="T103" s="308"/>
      <c r="U103" s="308"/>
      <c r="V103" s="308"/>
    </row>
    <row r="104" ht="62.25" customHeight="1">
      <c r="A104" s="36"/>
      <c r="B104" s="358" t="str">
        <f>Résultats!B105</f>
        <v>12.10</v>
      </c>
      <c r="C104" s="260" t="str">
        <f>Résultats!C105</f>
        <v>A</v>
      </c>
      <c r="D104" s="260" t="str">
        <f>Résultats!E105</f>
        <v/>
      </c>
      <c r="E104" s="341" t="str">
        <f>Résultats!F105</f>
        <v xml:space="preserve">Dans chaque page web, les raccourcis clavier n’utilisant qu’une seule touche (lettre minuscule ou majuscule, ponctuation, chiffre ou symbole) sont-ils contrôlables par l’utilisateur ?</v>
      </c>
      <c r="F104" s="345" t="s">
        <v>14</v>
      </c>
      <c r="G104" s="345"/>
      <c r="H104" s="97"/>
      <c r="I104" s="97"/>
      <c r="J104" s="97"/>
      <c r="K104" s="97"/>
      <c r="L104" s="97"/>
      <c r="M104" s="308"/>
      <c r="N104" s="308"/>
      <c r="O104" s="308"/>
      <c r="P104" s="308"/>
      <c r="Q104" s="308"/>
      <c r="R104" s="308"/>
      <c r="S104" s="308"/>
      <c r="T104" s="308"/>
      <c r="U104" s="308"/>
      <c r="V104" s="308"/>
    </row>
    <row r="105" ht="62.25" customHeight="1">
      <c r="A105" s="46"/>
      <c r="B105" s="358" t="str">
        <f>Résultats!B106</f>
        <v>12.11</v>
      </c>
      <c r="C105" s="260" t="str">
        <f>Résultats!C106</f>
        <v>A</v>
      </c>
      <c r="D105" s="260" t="str">
        <f>Résultats!E106</f>
        <v/>
      </c>
      <c r="E105" s="341" t="str">
        <f>Résultats!F106</f>
        <v xml:space="preserve">Dans chaque page web, les contenus additionnels apparaissant au survol, à la prise de focus ou à l’activation d’un composant d’interface sont-ils si nécessaire atteignables au clavier ?</v>
      </c>
      <c r="F105" s="345" t="s">
        <v>14</v>
      </c>
      <c r="G105" s="345"/>
      <c r="H105" s="97"/>
      <c r="I105" s="97"/>
      <c r="J105" s="97"/>
      <c r="K105" s="97"/>
      <c r="L105" s="97"/>
      <c r="M105" s="308"/>
      <c r="N105" s="308"/>
      <c r="O105" s="308"/>
      <c r="P105" s="308"/>
      <c r="Q105" s="308"/>
      <c r="R105" s="308"/>
      <c r="S105" s="308"/>
      <c r="T105" s="308"/>
      <c r="U105" s="308"/>
      <c r="V105" s="308"/>
    </row>
    <row r="106" ht="62.25" customHeight="1">
      <c r="A106" s="355" t="s">
        <v>458</v>
      </c>
      <c r="B106" s="358" t="str">
        <f>Résultats!B107</f>
        <v>13.1</v>
      </c>
      <c r="C106" s="260" t="str">
        <f>Résultats!C107</f>
        <v>A</v>
      </c>
      <c r="D106" s="260" t="str">
        <f>Résultats!E107</f>
        <v/>
      </c>
      <c r="E106" s="341" t="str">
        <f>Résultats!F107</f>
        <v xml:space="preserve">Pour chaque page web, l’utilisateur a-t-il le contrôle de chaque limite de temps modifiant le contenu (hors cas particuliers) ?</v>
      </c>
      <c r="F106" s="345" t="s">
        <v>14</v>
      </c>
      <c r="G106" s="345"/>
      <c r="H106" s="97"/>
      <c r="I106" s="97"/>
      <c r="J106" s="97"/>
      <c r="K106" s="97"/>
      <c r="L106" s="97"/>
      <c r="M106" s="308"/>
      <c r="N106" s="308"/>
      <c r="O106" s="308"/>
      <c r="P106" s="308"/>
      <c r="Q106" s="308"/>
      <c r="R106" s="308"/>
      <c r="S106" s="308"/>
      <c r="T106" s="308"/>
      <c r="U106" s="308"/>
      <c r="V106" s="308"/>
    </row>
    <row r="107" ht="62.25" customHeight="1">
      <c r="A107" s="36"/>
      <c r="B107" s="358" t="str">
        <f>Résultats!B108</f>
        <v>13.2</v>
      </c>
      <c r="C107" s="260" t="str">
        <f>Résultats!C108</f>
        <v>A</v>
      </c>
      <c r="D107" s="260" t="str">
        <f>Résultats!E108</f>
        <v/>
      </c>
      <c r="E107" s="341" t="str">
        <f>Résultats!F108</f>
        <v xml:space="preserve">Dans chaque page web, l’ouverture d’une nouvelle fenêtre ne doit pas être déclenchée sans action de l’utilisateur. Cette règle est-elle respectée ?</v>
      </c>
      <c r="F107" s="345" t="s">
        <v>14</v>
      </c>
      <c r="G107" s="345"/>
      <c r="H107" s="97"/>
      <c r="I107" s="97"/>
      <c r="J107" s="97"/>
      <c r="K107" s="97"/>
      <c r="L107" s="97"/>
      <c r="M107" s="308"/>
      <c r="N107" s="308"/>
      <c r="O107" s="308"/>
      <c r="P107" s="308"/>
      <c r="Q107" s="308"/>
      <c r="R107" s="308"/>
      <c r="S107" s="308"/>
      <c r="T107" s="308"/>
      <c r="U107" s="308"/>
      <c r="V107" s="308"/>
    </row>
    <row r="108" ht="62.25" customHeight="1">
      <c r="A108" s="36"/>
      <c r="B108" s="358" t="str">
        <f>Résultats!B109</f>
        <v>13.3</v>
      </c>
      <c r="C108" s="260" t="str">
        <f>Résultats!C109</f>
        <v>A</v>
      </c>
      <c r="D108" s="260" t="str">
        <f>Résultats!E109</f>
        <v/>
      </c>
      <c r="E108" s="341" t="str">
        <f>Résultats!F109</f>
        <v xml:space="preserve">Dans chaque page web, chaque document bureautique en téléchargement possède-t-il, si nécessaire, une version accessible (hors cas particuliers) ?</v>
      </c>
      <c r="F108" s="345" t="s">
        <v>14</v>
      </c>
      <c r="G108" s="345"/>
      <c r="H108" s="97"/>
      <c r="I108" s="97"/>
      <c r="J108" s="97"/>
      <c r="K108" s="97"/>
      <c r="L108" s="97"/>
      <c r="M108" s="308"/>
      <c r="N108" s="308"/>
      <c r="O108" s="308"/>
      <c r="P108" s="308"/>
      <c r="Q108" s="308"/>
      <c r="R108" s="308"/>
      <c r="S108" s="308"/>
      <c r="T108" s="308"/>
      <c r="U108" s="308"/>
      <c r="V108" s="308"/>
    </row>
    <row r="109" ht="62.25" customHeight="1">
      <c r="A109" s="36"/>
      <c r="B109" s="358" t="str">
        <f>Résultats!B110</f>
        <v>13.4</v>
      </c>
      <c r="C109" s="260" t="str">
        <f>Résultats!C110</f>
        <v>A</v>
      </c>
      <c r="D109" s="260" t="str">
        <f>Résultats!E110</f>
        <v/>
      </c>
      <c r="E109" s="341" t="str">
        <f>Résultats!F110</f>
        <v xml:space="preserve">Pour chaque document bureautique ayant une version accessible, cette version offre-t-elle la même information ?</v>
      </c>
      <c r="F109" s="345" t="s">
        <v>14</v>
      </c>
      <c r="G109" s="345"/>
      <c r="H109" s="97"/>
      <c r="I109" s="97"/>
      <c r="J109" s="97"/>
      <c r="K109" s="97"/>
      <c r="L109" s="97"/>
      <c r="M109" s="308"/>
      <c r="N109" s="308"/>
      <c r="O109" s="308"/>
      <c r="P109" s="308"/>
      <c r="Q109" s="308"/>
      <c r="R109" s="308"/>
      <c r="S109" s="308"/>
      <c r="T109" s="308"/>
      <c r="U109" s="308"/>
      <c r="V109" s="308"/>
    </row>
    <row r="110" ht="62.25" customHeight="1">
      <c r="A110" s="36"/>
      <c r="B110" s="358" t="str">
        <f>Résultats!B111</f>
        <v>13.5</v>
      </c>
      <c r="C110" s="260" t="str">
        <f>Résultats!C111</f>
        <v>A</v>
      </c>
      <c r="D110" s="260" t="str">
        <f>Résultats!E111</f>
        <v/>
      </c>
      <c r="E110" s="341" t="str">
        <f>Résultats!F111</f>
        <v xml:space="preserve">Dans chaque page web, chaque contenu cryptique (art ASCII, émoticône, syntaxe cryptique) a-t-il une alternative ?</v>
      </c>
      <c r="F110" s="345" t="s">
        <v>14</v>
      </c>
      <c r="G110" s="345"/>
      <c r="H110" s="97"/>
      <c r="I110" s="97"/>
      <c r="J110" s="97"/>
      <c r="K110" s="97"/>
      <c r="L110" s="97"/>
      <c r="M110" s="308"/>
      <c r="N110" s="308"/>
      <c r="O110" s="308"/>
      <c r="P110" s="308"/>
      <c r="Q110" s="308"/>
      <c r="R110" s="308"/>
      <c r="S110" s="308"/>
      <c r="T110" s="308"/>
      <c r="U110" s="308"/>
      <c r="V110" s="308"/>
    </row>
    <row r="111" ht="62.25" customHeight="1">
      <c r="A111" s="36"/>
      <c r="B111" s="358" t="str">
        <f>Résultats!B112</f>
        <v>13.6</v>
      </c>
      <c r="C111" s="260" t="str">
        <f>Résultats!C112</f>
        <v>A</v>
      </c>
      <c r="D111" s="260" t="str">
        <f>Résultats!E112</f>
        <v/>
      </c>
      <c r="E111" s="341" t="str">
        <f>Résultats!F112</f>
        <v xml:space="preserve">Dans chaque page web, pour chaque contenu cryptique (art ASCII, émoticône, syntaxe cryptique) ayant une alternative, cette alternative est-elle pertinente ?</v>
      </c>
      <c r="F111" s="345" t="s">
        <v>14</v>
      </c>
      <c r="G111" s="345"/>
      <c r="H111" s="97"/>
      <c r="I111" s="97"/>
      <c r="J111" s="97"/>
      <c r="K111" s="97"/>
      <c r="L111" s="97"/>
      <c r="M111" s="308"/>
      <c r="N111" s="308"/>
      <c r="O111" s="308"/>
      <c r="P111" s="308"/>
      <c r="Q111" s="308"/>
      <c r="R111" s="308"/>
      <c r="S111" s="308"/>
      <c r="T111" s="308"/>
      <c r="U111" s="308"/>
      <c r="V111" s="308"/>
    </row>
    <row r="112" ht="62.25" customHeight="1">
      <c r="A112" s="36"/>
      <c r="B112" s="358" t="str">
        <f>Résultats!B113</f>
        <v>13.7</v>
      </c>
      <c r="C112" s="260" t="str">
        <f>Résultats!C113</f>
        <v>A</v>
      </c>
      <c r="D112" s="260" t="str">
        <f>Résultats!E113</f>
        <v/>
      </c>
      <c r="E112" s="341" t="str">
        <f>Résultats!F113</f>
        <v xml:space="preserve">Dans chaque page web, les changements brusques de luminosité ou les effets de flash sont-ils correctement utilisés ?</v>
      </c>
      <c r="F112" s="345" t="s">
        <v>14</v>
      </c>
      <c r="G112" s="345"/>
      <c r="H112" s="97"/>
      <c r="I112" s="97"/>
      <c r="J112" s="97"/>
      <c r="K112" s="97"/>
      <c r="L112" s="97"/>
      <c r="M112" s="308"/>
      <c r="N112" s="308"/>
      <c r="O112" s="308"/>
      <c r="P112" s="308"/>
      <c r="Q112" s="308"/>
      <c r="R112" s="308"/>
      <c r="S112" s="308"/>
      <c r="T112" s="308"/>
      <c r="U112" s="308"/>
      <c r="V112" s="308"/>
    </row>
    <row r="113" ht="62.25" customHeight="1">
      <c r="A113" s="36"/>
      <c r="B113" s="358" t="str">
        <f>Résultats!B114</f>
        <v>13.8</v>
      </c>
      <c r="C113" s="260" t="str">
        <f>Résultats!C114</f>
        <v>A</v>
      </c>
      <c r="D113" s="260" t="str">
        <f>Résultats!E114</f>
        <v/>
      </c>
      <c r="E113" s="341" t="str">
        <f>Résultats!F114</f>
        <v xml:space="preserve">Dans chaque page web, chaque contenu en mouvement ou clignotant est-il contrôlable par l’utilisateur ?</v>
      </c>
      <c r="F113" s="345" t="s">
        <v>14</v>
      </c>
      <c r="G113" s="345"/>
      <c r="H113" s="97"/>
      <c r="I113" s="97"/>
      <c r="J113" s="97"/>
      <c r="K113" s="97"/>
      <c r="L113" s="97"/>
      <c r="M113" s="308"/>
      <c r="N113" s="308"/>
      <c r="O113" s="308"/>
      <c r="P113" s="308"/>
      <c r="Q113" s="308"/>
      <c r="R113" s="308"/>
      <c r="S113" s="308"/>
      <c r="T113" s="308"/>
      <c r="U113" s="308"/>
      <c r="V113" s="308"/>
    </row>
    <row r="114" ht="62.25" customHeight="1">
      <c r="A114" s="36"/>
      <c r="B114" s="358" t="str">
        <f>Résultats!B115</f>
        <v>13.9</v>
      </c>
      <c r="C114" s="260" t="str">
        <f>Résultats!C115</f>
        <v>AA</v>
      </c>
      <c r="D114" s="260" t="str">
        <f>Résultats!E115</f>
        <v/>
      </c>
      <c r="E114" s="341" t="str">
        <f>Résultats!F115</f>
        <v xml:space="preserve">Dans chaque page web, le contenu proposé est-il consultable quelle que soit l’orientation de l’écran (portrait ou paysage) (hors cas particuliers) ?</v>
      </c>
      <c r="F114" s="345" t="s">
        <v>14</v>
      </c>
      <c r="G114" s="345"/>
      <c r="H114" s="97"/>
      <c r="I114" s="97"/>
      <c r="J114" s="97"/>
      <c r="K114" s="97"/>
      <c r="L114" s="97"/>
      <c r="M114" s="308"/>
      <c r="N114" s="308"/>
      <c r="O114" s="308"/>
      <c r="P114" s="308"/>
      <c r="Q114" s="308"/>
      <c r="R114" s="308"/>
      <c r="S114" s="308"/>
      <c r="T114" s="308"/>
      <c r="U114" s="308"/>
      <c r="V114" s="308"/>
    </row>
    <row r="115" ht="62.25" customHeight="1">
      <c r="A115" s="36"/>
      <c r="B115" s="358" t="str">
        <f>Résultats!B116</f>
        <v>13.10</v>
      </c>
      <c r="C115" s="260" t="str">
        <f>Résultats!C116</f>
        <v>A</v>
      </c>
      <c r="D115" s="260" t="str">
        <f>Résultats!E116</f>
        <v/>
      </c>
      <c r="E115" s="341" t="str">
        <f>Résultats!F116</f>
        <v xml:space="preserve">Dans chaque page web, les fonctionnalités utilisables ou disponibles au moyen d’un geste complexe peuvent-elles être également disponibles au moyen d’un geste simple (hors cas particuliers) ?</v>
      </c>
      <c r="F115" s="345" t="s">
        <v>14</v>
      </c>
      <c r="G115" s="345"/>
      <c r="H115" s="97"/>
      <c r="I115" s="97"/>
      <c r="J115" s="97"/>
      <c r="K115" s="97"/>
      <c r="L115" s="97"/>
      <c r="M115" s="78"/>
      <c r="N115" s="78"/>
      <c r="O115" s="78"/>
      <c r="P115" s="78"/>
      <c r="Q115" s="78"/>
      <c r="R115" s="78"/>
      <c r="S115" s="78"/>
      <c r="T115" s="78"/>
      <c r="U115" s="78"/>
      <c r="V115" s="78"/>
    </row>
    <row r="116" ht="59.25" customHeight="1">
      <c r="A116" s="36"/>
      <c r="B116" s="358" t="str">
        <f>Résultats!B117</f>
        <v>13.11</v>
      </c>
      <c r="C116" s="260" t="str">
        <f>Résultats!C117</f>
        <v>A</v>
      </c>
      <c r="D116" s="260" t="str">
        <f>Résultats!E117</f>
        <v/>
      </c>
      <c r="E116" s="341" t="str">
        <f>Résultats!F117</f>
        <v xml:space="preserve">Dans chaque page web, les actions déclenchées au moyen d’un dispositif de pointage sur un point unique de l’écran peuvent-elles faire l’objet d’une annulation (hors cas particuliers) ?</v>
      </c>
      <c r="F116" s="345" t="s">
        <v>14</v>
      </c>
      <c r="G116" s="345"/>
      <c r="H116" s="97"/>
      <c r="I116" s="97"/>
      <c r="J116" s="97"/>
      <c r="K116" s="97"/>
      <c r="L116" s="97"/>
      <c r="M116" s="308"/>
      <c r="N116" s="308"/>
      <c r="O116" s="308"/>
      <c r="P116" s="308"/>
      <c r="Q116" s="308"/>
      <c r="R116" s="308"/>
      <c r="S116" s="308"/>
      <c r="T116" s="308"/>
      <c r="U116" s="308"/>
      <c r="V116" s="308"/>
    </row>
    <row r="117">
      <c r="A117" s="46"/>
      <c r="B117" s="358" t="str">
        <f>Résultats!B118</f>
        <v>13.12</v>
      </c>
      <c r="C117" s="260" t="str">
        <f>Résultats!C118</f>
        <v>A</v>
      </c>
      <c r="D117" s="260" t="str">
        <f>Résultats!E118</f>
        <v/>
      </c>
      <c r="E117" s="341" t="str">
        <f>Résultats!F118</f>
        <v xml:space="preserve">Dans chaque page web, les fonctionnalités qui impliquent un mouvement de l’appareil ou vers l’appareil peuvent-elles être satisfaites de manière alternative (hors cas particuliers) ?</v>
      </c>
      <c r="F117" s="345" t="s">
        <v>14</v>
      </c>
      <c r="G117" s="345"/>
      <c r="H117" s="97"/>
      <c r="I117" s="97"/>
      <c r="J117" s="97"/>
      <c r="K117" s="97"/>
      <c r="L117" s="97"/>
      <c r="M117" s="308"/>
      <c r="N117" s="308"/>
      <c r="O117" s="308"/>
      <c r="P117" s="308"/>
      <c r="Q117" s="308"/>
      <c r="R117" s="308"/>
      <c r="S117" s="308"/>
      <c r="T117" s="308"/>
      <c r="U117" s="308"/>
      <c r="V117" s="308"/>
    </row>
  </sheetData>
  <autoFilter ref="$B$11:$L$117"/>
  <mergeCells count="23">
    <mergeCell ref="J4:J10"/>
    <mergeCell ref="K4:K10"/>
    <mergeCell ref="L4:L10"/>
    <mergeCell ref="C3:F3"/>
    <mergeCell ref="B4:B10"/>
    <mergeCell ref="C4:C10"/>
    <mergeCell ref="D4:D10"/>
    <mergeCell ref="G4:G10"/>
    <mergeCell ref="H4:H10"/>
    <mergeCell ref="I4:I10"/>
    <mergeCell ref="A54:A63"/>
    <mergeCell ref="A64:A67"/>
    <mergeCell ref="A68:A81"/>
    <mergeCell ref="A82:A94"/>
    <mergeCell ref="A95:A105"/>
    <mergeCell ref="A106:A117"/>
    <mergeCell ref="A12:A20"/>
    <mergeCell ref="A21:A22"/>
    <mergeCell ref="A23:A25"/>
    <mergeCell ref="A26:A38"/>
    <mergeCell ref="A39:A46"/>
    <mergeCell ref="A47:A48"/>
    <mergeCell ref="A49:A53"/>
  </mergeCells>
  <dataValidations count="2" disablePrompts="0">
    <dataValidation sqref="H12:H117" type="list" allowBlank="1" errorStyle="stop" imeMode="noControl" operator="between" showDropDown="0" showErrorMessage="0" showInputMessage="0">
      <formula1>'Paramètres'!$A$2:$A$5</formula1>
    </dataValidation>
    <dataValidation sqref="I12:I117" type="list" allowBlank="1" errorStyle="stop" imeMode="noControl" operator="between" showDropDown="0" showErrorMessage="0" showInputMessage="0">
      <formula1>'Paramètres'!$D$2:$D$5</formula1>
    </dataValidation>
  </dataValidations>
  <hyperlinks>
    <hyperlink r:id="rId1" ref="L54"/>
    <hyperlink r:id="rId1" ref="L55"/>
  </hyperlinks>
  <printOptions headings="0" gridLines="0"/>
  <pageMargins left="0.69999999999999996" right="0.69999999999999996" top="0.75" bottom="0.75" header="0" footer="0"/>
  <pageSetup paperSize="9" scale="100" fitToWidth="1" fitToHeight="1" pageOrder="downThenOver" orientation="landscape" usePrinterDefaults="1" blackAndWhite="0" draft="0" cellComments="none" useFirstPageNumber="0" errors="displayed" horizontalDpi="600" verticalDpi="600" copies="1"/>
  <headerFooter/>
  <extLst>
    <ext xmlns:x14="http://schemas.microsoft.com/office/spreadsheetml/2009/9/main" uri="{78C0D931-6437-407d-A8EE-F0AAD7539E65}">
      <x14:conditionalFormattings>
        <x14:conditionalFormatting xmlns:xm="http://schemas.microsoft.com/office/excel/2006/main">
          <x14:cfRule type="cellIs" priority="1" operator="equal" id="{00E0005A-004E-4D5E-8AC0-0046000A00B8}">
            <xm:f>"x"</xm:f>
            <x14:dxf>
              <font>
                <color theme="0"/>
              </font>
              <fill>
                <patternFill patternType="solid">
                  <fgColor rgb="FF007891"/>
                  <bgColor rgb="FF007891"/>
                </patternFill>
              </fill>
              <border>
                <left style="none"/>
                <right style="none"/>
                <top style="none"/>
                <bottom style="none"/>
                <diagonal style="none"/>
              </border>
            </x14:dxf>
          </x14:cfRule>
          <xm:sqref>D12:D117</xm:sqref>
        </x14:conditionalFormatting>
        <x14:conditionalFormatting xmlns:xm="http://schemas.microsoft.com/office/excel/2006/main">
          <x14:cfRule type="cellIs" priority="2" operator="equal" id="{00D500F4-0092-466C-A619-003800790005}">
            <xm:f>"NT"</xm:f>
            <x14:dxf>
              <font>
                <color indexed="65"/>
              </font>
              <fill>
                <patternFill patternType="solid">
                  <fgColor rgb="FF757575"/>
                  <bgColor rgb="FF757575"/>
                </patternFill>
              </fill>
              <border>
                <left style="none"/>
                <right style="none"/>
                <top style="none"/>
                <bottom style="none"/>
                <diagonal style="none"/>
              </border>
            </x14:dxf>
          </x14:cfRule>
          <xm:sqref>P4:S4</xm:sqref>
        </x14:conditionalFormatting>
        <x14:conditionalFormatting xmlns:xm="http://schemas.microsoft.com/office/excel/2006/main">
          <x14:cfRule type="cellIs" priority="3" operator="equal" id="{00CA00DD-002F-47BB-A559-00E100F300C0}">
            <xm:f>"d"</xm:f>
            <x14:dxf>
              <font/>
              <fill>
                <patternFill patternType="solid">
                  <fgColor rgb="FFFFD966"/>
                  <bgColor rgb="FFFFD966"/>
                </patternFill>
              </fill>
              <border>
                <left style="none"/>
                <right style="none"/>
                <top style="none"/>
                <bottom style="none"/>
                <diagonal style="none"/>
              </border>
            </x14:dxf>
          </x14:cfRule>
          <xm:sqref>G12:G117</xm:sqref>
        </x14:conditionalFormatting>
        <x14:conditionalFormatting xmlns:xm="http://schemas.microsoft.com/office/excel/2006/main">
          <x14:cfRule type="cellIs" priority="4" operator="equal" id="{00A1001A-0062-47E8-A00F-00EF00770058}">
            <xm:f>"d"</xm:f>
            <x14:dxf>
              <font/>
              <fill>
                <patternFill patternType="solid">
                  <fgColor rgb="FFFFD966"/>
                  <bgColor rgb="FFFFD966"/>
                </patternFill>
              </fill>
              <border>
                <left style="none"/>
                <right style="none"/>
                <top style="none"/>
                <bottom style="none"/>
                <diagonal style="none"/>
              </border>
            </x14:dxf>
          </x14:cfRule>
          <xm:sqref>G89:G91</xm:sqref>
        </x14:conditionalFormatting>
        <x14:conditionalFormatting xmlns:xm="http://schemas.microsoft.com/office/excel/2006/main">
          <x14:cfRule type="cellIs" priority="5" operator="equal" id="{00B400AA-00D1-4BAE-B9DF-00770060006C}">
            <xm:f>"d"</xm:f>
            <x14:dxf>
              <font/>
              <fill>
                <patternFill patternType="solid">
                  <fgColor rgb="FFFFD966"/>
                  <bgColor rgb="FFFFD966"/>
                </patternFill>
              </fill>
              <border>
                <left style="none"/>
                <right style="none"/>
                <top style="none"/>
                <bottom style="none"/>
                <diagonal style="none"/>
              </border>
            </x14:dxf>
          </x14:cfRule>
          <xm:sqref>G84:G88</xm:sqref>
        </x14:conditionalFormatting>
        <x14:conditionalFormatting xmlns:xm="http://schemas.microsoft.com/office/excel/2006/main">
          <x14:cfRule type="cellIs" priority="6" operator="equal" id="{0035008C-0010-4375-A0E1-001C00E2004A}">
            <xm:f>"d"</xm:f>
            <x14:dxf>
              <font/>
              <fill>
                <patternFill patternType="solid">
                  <fgColor rgb="FFFFD966"/>
                  <bgColor rgb="FFFFD966"/>
                </patternFill>
              </fill>
              <border>
                <left style="none"/>
                <right style="none"/>
                <top style="none"/>
                <bottom style="none"/>
                <diagonal style="none"/>
              </border>
            </x14:dxf>
          </x14:cfRule>
          <xm:sqref>G82:G83</xm:sqref>
        </x14:conditionalFormatting>
        <x14:conditionalFormatting xmlns:xm="http://schemas.microsoft.com/office/excel/2006/main">
          <x14:cfRule type="cellIs" priority="7" operator="equal" id="{00F40089-0016-459C-AF6B-0039006D0003}">
            <xm:f>"d"</xm:f>
            <x14:dxf>
              <font/>
              <fill>
                <patternFill patternType="solid">
                  <fgColor rgb="FFFFD966"/>
                  <bgColor rgb="FFFFD966"/>
                </patternFill>
              </fill>
              <border>
                <left style="none"/>
                <right style="none"/>
                <top style="none"/>
                <bottom style="none"/>
                <diagonal style="none"/>
              </border>
            </x14:dxf>
          </x14:cfRule>
          <xm:sqref>G78:G81</xm:sqref>
        </x14:conditionalFormatting>
        <x14:conditionalFormatting xmlns:xm="http://schemas.microsoft.com/office/excel/2006/main">
          <x14:cfRule type="cellIs" priority="8" operator="equal" id="{00470017-003F-4ADA-A8D4-00240078008E}">
            <xm:f>"d"</xm:f>
            <x14:dxf>
              <font/>
              <fill>
                <patternFill patternType="solid">
                  <fgColor rgb="FFFFD966"/>
                  <bgColor rgb="FFFFD966"/>
                </patternFill>
              </fill>
              <border>
                <left style="none"/>
                <right style="none"/>
                <top style="none"/>
                <bottom style="none"/>
                <diagonal style="none"/>
              </border>
            </x14:dxf>
          </x14:cfRule>
          <xm:sqref>G70:G77</xm:sqref>
        </x14:conditionalFormatting>
        <x14:conditionalFormatting xmlns:xm="http://schemas.microsoft.com/office/excel/2006/main">
          <x14:cfRule type="cellIs" priority="9" operator="equal" id="{00AB0002-00BC-4D60-B1D3-0011008F009F}">
            <xm:f>"d"</xm:f>
            <x14:dxf>
              <font/>
              <fill>
                <patternFill patternType="solid">
                  <fgColor rgb="FFFFD966"/>
                  <bgColor rgb="FFFFD966"/>
                </patternFill>
              </fill>
              <border>
                <left style="none"/>
                <right style="none"/>
                <top style="none"/>
                <bottom style="none"/>
                <diagonal style="none"/>
              </border>
            </x14:dxf>
          </x14:cfRule>
          <xm:sqref>G67:G69</xm:sqref>
        </x14:conditionalFormatting>
        <x14:conditionalFormatting xmlns:xm="http://schemas.microsoft.com/office/excel/2006/main">
          <x14:cfRule type="cellIs" priority="10" operator="equal" id="{00320048-00ED-4B2E-BD87-0061001E009E}">
            <xm:f>"d"</xm:f>
            <x14:dxf>
              <font/>
              <fill>
                <patternFill patternType="solid">
                  <fgColor rgb="FFFFD966"/>
                  <bgColor rgb="FFFFD966"/>
                </patternFill>
              </fill>
              <border>
                <left style="none"/>
                <right style="none"/>
                <top style="none"/>
                <bottom style="none"/>
                <diagonal style="none"/>
              </border>
            </x14:dxf>
          </x14:cfRule>
          <xm:sqref>G59:G66</xm:sqref>
        </x14:conditionalFormatting>
        <x14:conditionalFormatting xmlns:xm="http://schemas.microsoft.com/office/excel/2006/main">
          <x14:cfRule type="cellIs" priority="11" operator="equal" id="{002600EA-0079-4F98-9DA3-00F00081005A}">
            <xm:f>"d"</xm:f>
            <x14:dxf>
              <font/>
              <fill>
                <patternFill patternType="solid">
                  <fgColor rgb="FFFFD966"/>
                  <bgColor rgb="FFFFD966"/>
                </patternFill>
              </fill>
              <border>
                <left style="none"/>
                <right style="none"/>
                <top style="none"/>
                <bottom style="none"/>
                <diagonal style="none"/>
              </border>
            </x14:dxf>
          </x14:cfRule>
          <xm:sqref>G57:G58</xm:sqref>
        </x14:conditionalFormatting>
        <x14:conditionalFormatting xmlns:xm="http://schemas.microsoft.com/office/excel/2006/main">
          <x14:cfRule type="cellIs" priority="12" operator="equal" id="{00ED0013-00B4-474E-9F48-009C000F00F2}">
            <xm:f>"d"</xm:f>
            <x14:dxf>
              <font/>
              <fill>
                <patternFill patternType="solid">
                  <fgColor rgb="FFFFD966"/>
                  <bgColor rgb="FFFFD966"/>
                </patternFill>
              </fill>
              <border>
                <left style="none"/>
                <right style="none"/>
                <top style="none"/>
                <bottom style="none"/>
                <diagonal style="none"/>
              </border>
            </x14:dxf>
          </x14:cfRule>
          <xm:sqref>G51:G56</xm:sqref>
        </x14:conditionalFormatting>
        <x14:conditionalFormatting xmlns:xm="http://schemas.microsoft.com/office/excel/2006/main">
          <x14:cfRule type="cellIs" priority="13" operator="equal" id="{007F004E-003D-4EE1-8106-003B00250043}">
            <xm:f>"d"</xm:f>
            <x14:dxf>
              <font/>
              <fill>
                <patternFill patternType="solid">
                  <fgColor rgb="FFFFD966"/>
                  <bgColor rgb="FFFFD966"/>
                </patternFill>
              </fill>
              <border>
                <left style="none"/>
                <right style="none"/>
                <top style="none"/>
                <bottom style="none"/>
                <diagonal style="none"/>
              </border>
            </x14:dxf>
          </x14:cfRule>
          <xm:sqref>G48:G50</xm:sqref>
        </x14:conditionalFormatting>
        <x14:conditionalFormatting xmlns:xm="http://schemas.microsoft.com/office/excel/2006/main">
          <x14:cfRule type="cellIs" priority="14" operator="equal" id="{00F800BC-00DB-449D-B553-009300B0005B}">
            <xm:f>"d"</xm:f>
            <x14:dxf>
              <font/>
              <fill>
                <patternFill patternType="solid">
                  <fgColor rgb="FFFFD966"/>
                  <bgColor rgb="FFFFD966"/>
                </patternFill>
              </fill>
              <border>
                <left style="none"/>
                <right style="none"/>
                <top style="none"/>
                <bottom style="none"/>
                <diagonal style="none"/>
              </border>
            </x14:dxf>
          </x14:cfRule>
          <xm:sqref>G42:G47</xm:sqref>
        </x14:conditionalFormatting>
        <x14:conditionalFormatting xmlns:xm="http://schemas.microsoft.com/office/excel/2006/main">
          <x14:cfRule type="cellIs" priority="15" operator="equal" id="{0018001B-00D9-4326-83F8-00EE00AC005D}">
            <xm:f>"d"</xm:f>
            <x14:dxf>
              <font/>
              <fill>
                <patternFill patternType="solid">
                  <fgColor rgb="FFFFD966"/>
                  <bgColor rgb="FFFFD966"/>
                </patternFill>
              </fill>
              <border>
                <left style="none"/>
                <right style="none"/>
                <top style="none"/>
                <bottom style="none"/>
                <diagonal style="none"/>
              </border>
            </x14:dxf>
          </x14:cfRule>
          <xm:sqref>G38:G41</xm:sqref>
        </x14:conditionalFormatting>
        <x14:conditionalFormatting xmlns:xm="http://schemas.microsoft.com/office/excel/2006/main">
          <x14:cfRule type="cellIs" priority="16" operator="equal" id="{00AE0023-00F8-426B-8BEE-00E400B700E8}">
            <xm:f>"d"</xm:f>
            <x14:dxf>
              <font/>
              <fill>
                <patternFill patternType="solid">
                  <fgColor rgb="FFFFD966"/>
                  <bgColor rgb="FFFFD966"/>
                </patternFill>
              </fill>
              <border>
                <left style="none"/>
                <right style="none"/>
                <top style="none"/>
                <bottom style="none"/>
                <diagonal style="none"/>
              </border>
            </x14:dxf>
          </x14:cfRule>
          <xm:sqref>G34:G37</xm:sqref>
        </x14:conditionalFormatting>
        <x14:conditionalFormatting xmlns:xm="http://schemas.microsoft.com/office/excel/2006/main">
          <x14:cfRule type="cellIs" priority="17" operator="equal" id="{00F8007D-00A0-489C-9FEE-0052005F001D}">
            <xm:f>"d"</xm:f>
            <x14:dxf>
              <font/>
              <fill>
                <patternFill patternType="solid">
                  <fgColor rgb="FFFFD966"/>
                  <bgColor rgb="FFFFD966"/>
                </patternFill>
              </fill>
              <border>
                <left style="none"/>
                <right style="none"/>
                <top style="none"/>
                <bottom style="none"/>
                <diagonal style="none"/>
              </border>
            </x14:dxf>
          </x14:cfRule>
          <xm:sqref>G32:G33</xm:sqref>
        </x14:conditionalFormatting>
        <x14:conditionalFormatting xmlns:xm="http://schemas.microsoft.com/office/excel/2006/main">
          <x14:cfRule type="cellIs" priority="18" operator="equal" id="{004900E6-003E-4DEC-BDC9-008200100050}">
            <xm:f>"d"</xm:f>
            <x14:dxf>
              <font/>
              <fill>
                <patternFill patternType="solid">
                  <fgColor rgb="FFFFD966"/>
                  <bgColor rgb="FFFFD966"/>
                </patternFill>
              </fill>
              <border>
                <left style="none"/>
                <right style="none"/>
                <top style="none"/>
                <bottom style="none"/>
                <diagonal style="none"/>
              </border>
            </x14:dxf>
          </x14:cfRule>
          <xm:sqref>G26:G31</xm:sqref>
        </x14:conditionalFormatting>
        <x14:conditionalFormatting xmlns:xm="http://schemas.microsoft.com/office/excel/2006/main">
          <x14:cfRule type="cellIs" priority="19" operator="equal" id="{00950028-0059-47AD-B1B7-003E00D400EA}">
            <xm:f>"d"</xm:f>
            <x14:dxf>
              <font/>
              <fill>
                <patternFill patternType="solid">
                  <fgColor rgb="FFFFD966"/>
                  <bgColor rgb="FFFFD966"/>
                </patternFill>
              </fill>
              <border>
                <left style="none"/>
                <right style="none"/>
                <top style="none"/>
                <bottom style="none"/>
                <diagonal style="none"/>
              </border>
            </x14:dxf>
          </x14:cfRule>
          <xm:sqref>G25</xm:sqref>
        </x14:conditionalFormatting>
        <x14:conditionalFormatting xmlns:xm="http://schemas.microsoft.com/office/excel/2006/main">
          <x14:cfRule type="cellIs" priority="20" operator="equal" id="{0022002A-00EF-4A05-ABB3-00CB000D0010}">
            <xm:f>"d"</xm:f>
            <x14:dxf>
              <font/>
              <fill>
                <patternFill patternType="solid">
                  <fgColor rgb="FFFFD966"/>
                  <bgColor rgb="FFFFD966"/>
                </patternFill>
              </fill>
              <border>
                <left style="none"/>
                <right style="none"/>
                <top style="none"/>
                <bottom style="none"/>
                <diagonal style="none"/>
              </border>
            </x14:dxf>
          </x14:cfRule>
          <xm:sqref>G20:G24</xm:sqref>
        </x14:conditionalFormatting>
        <x14:conditionalFormatting xmlns:xm="http://schemas.microsoft.com/office/excel/2006/main">
          <x14:cfRule type="cellIs" priority="21" operator="equal" id="{006D00E2-009D-461D-ADB2-0020007C004E}">
            <xm:f>"C"</xm:f>
            <x14:dxf>
              <font/>
              <fill>
                <patternFill patternType="solid">
                  <fgColor rgb="FFB7E1CD"/>
                  <bgColor rgb="FFB7E1CD"/>
                </patternFill>
              </fill>
              <border>
                <left style="none"/>
                <right style="none"/>
                <top style="none"/>
                <bottom style="none"/>
                <diagonal style="none"/>
              </border>
            </x14:dxf>
          </x14:cfRule>
          <xm:sqref>P4:S4</xm:sqref>
        </x14:conditionalFormatting>
        <x14:conditionalFormatting xmlns:xm="http://schemas.microsoft.com/office/excel/2006/main">
          <x14:cfRule type="cellIs" priority="22" operator="equal" id="{008D00E3-0041-43A2-B715-005B006400AE}">
            <xm:f>"NC"</xm:f>
            <x14:dxf>
              <font/>
              <fill>
                <patternFill patternType="solid">
                  <fgColor rgb="FFF4C7C3"/>
                  <bgColor rgb="FFF4C7C3"/>
                </patternFill>
              </fill>
              <border>
                <left style="none"/>
                <right style="none"/>
                <top style="none"/>
                <bottom style="none"/>
                <diagonal style="none"/>
              </border>
            </x14:dxf>
          </x14:cfRule>
          <xm:sqref>P4:S4</xm:sqref>
        </x14:conditionalFormatting>
        <x14:conditionalFormatting xmlns:xm="http://schemas.microsoft.com/office/excel/2006/main">
          <x14:cfRule type="cellIs" priority="23" operator="equal" id="{008A0059-00C6-4A7A-88B2-009D00210016}">
            <xm:f>"NA"</xm:f>
            <x14:dxf>
              <font/>
              <fill>
                <patternFill patternType="solid">
                  <fgColor rgb="FFFCE8B2"/>
                  <bgColor rgb="FFFCE8B2"/>
                </patternFill>
              </fill>
              <border>
                <left style="none"/>
                <right style="none"/>
                <top style="none"/>
                <bottom style="none"/>
                <diagonal style="none"/>
              </border>
            </x14:dxf>
          </x14:cfRule>
          <xm:sqref>P4:S4</xm:sqref>
        </x14:conditionalFormatting>
        <x14:conditionalFormatting xmlns:xm="http://schemas.microsoft.com/office/excel/2006/main">
          <x14:cfRule type="cellIs" priority="24" operator="equal" id="{006100FA-0031-4213-AC71-0006002400D3}">
            <xm:f>"NT"</xm:f>
            <x14:dxf>
              <font/>
              <fill>
                <patternFill patternType="solid">
                  <fgColor indexed="65"/>
                  <bgColor indexed="65"/>
                </patternFill>
              </fill>
              <border>
                <left style="none"/>
                <right style="none"/>
                <top style="none"/>
                <bottom style="none"/>
                <diagonal style="none"/>
              </border>
            </x14:dxf>
          </x14:cfRule>
          <xm:sqref>P4:S4</xm:sqref>
        </x14:conditionalFormatting>
        <x14:conditionalFormatting xmlns:xm="http://schemas.microsoft.com/office/excel/2006/main">
          <x14:cfRule type="cellIs" priority="25" operator="equal" id="{00650038-002E-4EB7-B3B7-004C001A00AD}">
            <xm:f>"c"</xm:f>
            <x14:dxf>
              <font/>
              <fill>
                <patternFill patternType="solid">
                  <fgColor rgb="FFB7E1CD"/>
                  <bgColor rgb="FFB7E1CD"/>
                </patternFill>
              </fill>
              <border>
                <left style="none"/>
                <right style="none"/>
                <top style="none"/>
                <bottom style="none"/>
                <diagonal style="none"/>
              </border>
            </x14:dxf>
          </x14:cfRule>
          <xm:sqref>F11:F117</xm:sqref>
        </x14:conditionalFormatting>
        <x14:conditionalFormatting xmlns:xm="http://schemas.microsoft.com/office/excel/2006/main">
          <x14:cfRule type="cellIs" priority="26" operator="equal" id="{00EB00C2-00E2-47D5-97C9-00FF00930093}">
            <xm:f>"nc"</xm:f>
            <x14:dxf>
              <font/>
              <fill>
                <patternFill patternType="solid">
                  <fgColor rgb="FFF4C7C3"/>
                  <bgColor rgb="FFF4C7C3"/>
                </patternFill>
              </fill>
              <border>
                <left style="none"/>
                <right style="none"/>
                <top style="none"/>
                <bottom style="none"/>
                <diagonal style="none"/>
              </border>
            </x14:dxf>
          </x14:cfRule>
          <xm:sqref>F11:F117</xm:sqref>
        </x14:conditionalFormatting>
        <x14:conditionalFormatting xmlns:xm="http://schemas.microsoft.com/office/excel/2006/main">
          <x14:cfRule type="cellIs" priority="27" operator="equal" id="{00F90008-0007-4626-8C87-00AE00600003}">
            <xm:f>"nt"</xm:f>
            <x14:dxf>
              <font>
                <color indexed="65"/>
              </font>
              <fill>
                <patternFill patternType="solid">
                  <fgColor rgb="FF757575"/>
                  <bgColor rgb="FF757575"/>
                </patternFill>
              </fill>
              <border>
                <left style="none"/>
                <right style="none"/>
                <top style="none"/>
                <bottom style="none"/>
                <diagonal style="none"/>
              </border>
            </x14:dxf>
          </x14:cfRule>
          <xm:sqref>F11:F117</xm:sqref>
        </x14:conditionalFormatting>
        <x14:conditionalFormatting xmlns:xm="http://schemas.microsoft.com/office/excel/2006/main">
          <x14:cfRule type="cellIs" priority="28" operator="equal" id="{00ED00A1-00CB-493F-9C5F-00D1000E002C}">
            <xm:f>"na"</xm:f>
            <x14:dxf>
              <font/>
              <fill>
                <patternFill patternType="solid">
                  <fgColor rgb="FFFCE8B2"/>
                  <bgColor rgb="FFFCE8B2"/>
                </patternFill>
              </fill>
              <border>
                <left style="none"/>
                <right style="none"/>
                <top style="none"/>
                <bottom style="none"/>
                <diagonal style="none"/>
              </border>
            </x14:dxf>
          </x14:cfRule>
          <xm:sqref>F1:F2 C2 F4:F117</xm:sqref>
        </x14:conditionalFormatting>
      </x14:conditionalFormattings>
    </ext>
    <ext xmlns:x14="http://schemas.microsoft.com/office/spreadsheetml/2009/9/main" uri="{CCE6A557-97BC-4b89-ADB6-D9C93CAAB3DF}">
      <x14:dataValidations xmlns:xm="http://schemas.microsoft.com/office/excel/2006/main" count="3" disablePrompts="0">
        <x14:dataValidation xr:uid="{00AE0002-00EF-4F1B-B37B-00B700ED00E5}" type="list" allowBlank="1" errorStyle="stop" imeMode="noControl" operator="between" showDropDown="0" showErrorMessage="1" showInputMessage="0">
          <x14:formula1>
            <xm:f>"nt,na,c"</xm:f>
          </x14:formula1>
          <xm:sqref>F54:F55</xm:sqref>
        </x14:dataValidation>
        <x14:dataValidation xr:uid="{00E70043-00A6-41E4-91E4-00E400010083}" type="list" allowBlank="1" errorStyle="stop" imeMode="noControl" operator="between" showDropDown="0" showErrorMessage="1" showInputMessage="0">
          <x14:formula1>
            <xm:f>"nt,na,c,nc"</xm:f>
          </x14:formula1>
          <xm:sqref>F12:F53 F56:F117</xm:sqref>
        </x14:dataValidation>
        <x14:dataValidation xr:uid="{00250025-006D-4BF9-8469-006500F10006}" type="list" allowBlank="1" errorStyle="stop" imeMode="noControl" operator="between" showDropDown="0" showErrorMessage="0" showInputMessage="0">
          <x14:formula1>
            <xm:f>"d"</xm:f>
          </x14:formula1>
          <xm:sqref>G12:G117</xm:sqref>
        </x14:dataValidation>
      </x14:dataValidations>
    </ext>
  </extLs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666666"/>
    <outlinePr applyStyles="0" summaryBelow="0" summaryRight="0" showOutlineSymbols="1"/>
    <pageSetUpPr autoPageBreaks="1" fitToPage="0"/>
  </sheetPr>
  <sheetViews>
    <sheetView showGridLines="0" zoomScale="100" workbookViewId="0">
      <pane xSplit="6" ySplit="11" topLeftCell="G12" activePane="bottomRight" state="frozen"/>
      <selection activeCell="G12" activeCellId="0" sqref="G12"/>
    </sheetView>
  </sheetViews>
  <sheetFormatPr defaultColWidth="14.43" defaultRowHeight="15" customHeight="1"/>
  <cols>
    <col customWidth="1" min="1" max="1" width="9"/>
    <col customWidth="1" min="2" max="2" width="7.29"/>
    <col customWidth="1" min="3" max="3" width="4"/>
    <col customWidth="1" min="4" max="4" width="3.4300000000000002"/>
    <col customWidth="1" min="5" max="5" width="50.859999999999999"/>
    <col customWidth="1" min="6" max="6" width="10.710000000000001"/>
    <col customWidth="1" min="7" max="7" width="5.1399999999999997"/>
    <col customWidth="1" min="8" max="8" width="9"/>
    <col customWidth="1" min="9" max="9" width="14.859999999999999"/>
    <col customWidth="1" min="10" max="10" width="43.57"/>
    <col customWidth="1" min="11" max="11" width="40.859999999999999"/>
    <col customWidth="1" min="12" max="12" width="46.289999999999999"/>
    <col customWidth="1" min="13" max="13" width="4"/>
    <col customWidth="1" min="14" max="14" width="19"/>
    <col customWidth="1" min="15" max="17" width="4.1399999999999997"/>
    <col customWidth="1" min="18" max="18" width="5.1399999999999997"/>
    <col customWidth="1" min="19" max="19" width="16.43"/>
    <col customWidth="1" min="20" max="20" width="15.43"/>
    <col customWidth="1" min="21" max="21" width="17.289999999999999"/>
  </cols>
  <sheetData>
    <row r="1" ht="0.75" customHeight="1">
      <c r="A1" s="310"/>
      <c r="B1" s="308"/>
      <c r="C1" s="308"/>
      <c r="D1" s="308"/>
      <c r="E1" s="308"/>
      <c r="F1" s="308"/>
      <c r="G1" s="308"/>
      <c r="H1" s="308"/>
      <c r="I1" s="308"/>
      <c r="J1" s="308"/>
      <c r="K1" s="308"/>
      <c r="L1" s="308"/>
      <c r="M1" s="308"/>
      <c r="N1" s="308"/>
      <c r="O1" s="308"/>
      <c r="P1" s="308"/>
      <c r="Q1" s="308"/>
      <c r="R1" s="308"/>
      <c r="S1" s="308"/>
      <c r="T1" s="308"/>
      <c r="U1" s="308"/>
    </row>
    <row r="2" ht="16.5" customHeight="1">
      <c r="A2" s="310"/>
      <c r="B2" s="311" t="str">
        <f>F4</f>
        <v>#NAME?</v>
      </c>
      <c r="C2" s="312" t="str">
        <f>Echantillon!C29</f>
        <v/>
      </c>
      <c r="D2" s="313"/>
      <c r="E2" s="313"/>
      <c r="F2" s="314"/>
      <c r="G2" s="315"/>
      <c r="H2" s="315"/>
      <c r="I2" s="315"/>
      <c r="J2" s="315"/>
      <c r="K2" s="316"/>
      <c r="L2" s="316"/>
      <c r="M2" s="317"/>
      <c r="N2" s="317"/>
      <c r="O2" s="308"/>
      <c r="P2" s="308"/>
      <c r="Q2" s="308"/>
      <c r="R2" s="308"/>
      <c r="S2" s="308"/>
      <c r="T2" s="308"/>
      <c r="U2" s="308"/>
    </row>
    <row r="3" ht="18.75" customHeight="1">
      <c r="A3" s="310"/>
      <c r="B3" s="311" t="s">
        <v>481</v>
      </c>
      <c r="C3" s="315" t="str">
        <f>Echantillon!D29</f>
        <v/>
      </c>
      <c r="G3" s="315"/>
      <c r="H3" s="315"/>
      <c r="I3" s="315"/>
      <c r="J3" s="315"/>
      <c r="K3" s="315"/>
      <c r="L3" s="315"/>
      <c r="M3" s="308"/>
      <c r="N3" s="308"/>
      <c r="O3" s="308"/>
      <c r="P3" s="308"/>
      <c r="Q3" s="308"/>
      <c r="R3" s="308"/>
      <c r="S3" s="308"/>
      <c r="T3" s="308"/>
      <c r="U3" s="308"/>
    </row>
    <row r="4" ht="13.5" customHeight="1">
      <c r="A4" s="310"/>
      <c r="B4" s="319" t="s">
        <v>141</v>
      </c>
      <c r="C4" s="320" t="s">
        <v>482</v>
      </c>
      <c r="D4" s="320" t="s">
        <v>144</v>
      </c>
      <c r="E4" s="321" t="s">
        <v>145</v>
      </c>
      <c r="F4" s="321" t="str">
        <f>sheetName()</f>
        <v>#NAME?</v>
      </c>
      <c r="G4" s="320" t="s">
        <v>483</v>
      </c>
      <c r="H4" s="319" t="s">
        <v>82</v>
      </c>
      <c r="I4" s="319" t="s">
        <v>80</v>
      </c>
      <c r="J4" s="319" t="s">
        <v>484</v>
      </c>
      <c r="K4" s="319" t="s">
        <v>485</v>
      </c>
      <c r="L4" s="319" t="s">
        <v>146</v>
      </c>
      <c r="M4" s="322"/>
      <c r="N4" s="323"/>
      <c r="O4" s="324" t="s">
        <v>434</v>
      </c>
      <c r="P4" s="325" t="s">
        <v>435</v>
      </c>
      <c r="Q4" s="325" t="s">
        <v>441</v>
      </c>
      <c r="R4" s="326" t="s">
        <v>437</v>
      </c>
      <c r="S4" s="327" t="s">
        <v>486</v>
      </c>
      <c r="T4" s="328" t="s">
        <v>487</v>
      </c>
      <c r="U4" s="329" t="s">
        <v>154</v>
      </c>
    </row>
    <row r="5" ht="13.5" customHeight="1">
      <c r="A5" s="310"/>
      <c r="B5" s="36"/>
      <c r="C5" s="36"/>
      <c r="D5" s="36"/>
      <c r="E5" s="321" t="s">
        <v>147</v>
      </c>
      <c r="F5" s="321">
        <f>COUNTIF($F$12:$F$117,"c")</f>
        <v>0</v>
      </c>
      <c r="G5" s="36"/>
      <c r="H5" s="36"/>
      <c r="I5" s="36"/>
      <c r="J5" s="36"/>
      <c r="K5" s="36"/>
      <c r="L5" s="36"/>
      <c r="M5" s="308"/>
      <c r="N5" s="330" t="s">
        <v>8</v>
      </c>
      <c r="O5" s="331">
        <f>COUNTIFS($C$12:$C$117,"A",$F$12:$F$117,"c")</f>
        <v>0</v>
      </c>
      <c r="P5" s="331">
        <f>COUNTIFS($C$12:$C$117,"A",$F$12:$F$117,"nc")</f>
        <v>0</v>
      </c>
      <c r="Q5" s="331">
        <f>COUNTIFS($C$12:$C$117,"A",$F$12:$F$117,"na")</f>
        <v>0</v>
      </c>
      <c r="R5" s="331">
        <f>COUNTIFS($C$12:$C$117,"A",$F$12:$F$117,"nt")</f>
        <v>82</v>
      </c>
      <c r="S5" s="332">
        <f t="shared" ref="S5:S7" si="322">O5+P5</f>
        <v>0</v>
      </c>
      <c r="T5" s="333" t="str">
        <f t="shared" ref="T5:T7" si="323">IF(S5&gt;0,O5/S5,"-")</f>
        <v>-</v>
      </c>
      <c r="U5" s="334" t="str">
        <f>T5</f>
        <v>-</v>
      </c>
    </row>
    <row r="6" ht="13.5" customHeight="1">
      <c r="A6" s="310"/>
      <c r="B6" s="36"/>
      <c r="C6" s="36"/>
      <c r="D6" s="36"/>
      <c r="E6" s="321" t="s">
        <v>148</v>
      </c>
      <c r="F6" s="321">
        <f>COUNTIF(F12:F117,"nc")</f>
        <v>0</v>
      </c>
      <c r="G6" s="36"/>
      <c r="H6" s="36"/>
      <c r="I6" s="36"/>
      <c r="J6" s="36"/>
      <c r="K6" s="36"/>
      <c r="L6" s="36"/>
      <c r="M6" s="308"/>
      <c r="N6" s="330" t="s">
        <v>15</v>
      </c>
      <c r="O6" s="331">
        <f>COUNTIFS($C$12:$C$117,"AA",$F$12:$F$117,"c")</f>
        <v>0</v>
      </c>
      <c r="P6" s="331">
        <f>COUNTIFS($C$12:$C$117,"AA",$F$12:$F$117,"nc")</f>
        <v>0</v>
      </c>
      <c r="Q6" s="331">
        <f>COUNTIFS($C$12:$C$117,"AA",$F$12:$F$117,"na")</f>
        <v>0</v>
      </c>
      <c r="R6" s="331">
        <f>COUNTIFS($C$12:$C$117,"AA",$F$12:$F$117,"nt")</f>
        <v>24</v>
      </c>
      <c r="S6" s="332">
        <f t="shared" si="322"/>
        <v>0</v>
      </c>
      <c r="T6" s="333" t="str">
        <f t="shared" si="323"/>
        <v>-</v>
      </c>
      <c r="U6" s="335" t="str">
        <f>IF(S6&gt;0,SUM(O5:O6)/SUM(S5:S6),"-")</f>
        <v>-</v>
      </c>
    </row>
    <row r="7" ht="13.5" customHeight="1">
      <c r="A7" s="310"/>
      <c r="B7" s="36"/>
      <c r="C7" s="36"/>
      <c r="D7" s="36"/>
      <c r="E7" s="321" t="s">
        <v>488</v>
      </c>
      <c r="F7" s="321">
        <f>COUNTIF(F12:F117,"na")</f>
        <v>0</v>
      </c>
      <c r="G7" s="36"/>
      <c r="H7" s="36"/>
      <c r="I7" s="36"/>
      <c r="J7" s="36"/>
      <c r="K7" s="36"/>
      <c r="L7" s="36"/>
      <c r="M7" s="308"/>
      <c r="N7" s="330" t="s">
        <v>17</v>
      </c>
      <c r="O7" s="336">
        <f>COUNTIFS($C$12:$C$117,"AAA",$F$12:$F$117,"c")</f>
        <v>0</v>
      </c>
      <c r="P7" s="336">
        <f>COUNTIFS($C$12:$C$117,"AAA",$F$12:$F$117,"nc")</f>
        <v>0</v>
      </c>
      <c r="Q7" s="336">
        <f>COUNTIFS($C$12:$C$117,"AAA",$F$12:$F$117,"na")</f>
        <v>0</v>
      </c>
      <c r="R7" s="336">
        <f>COUNTIFS($C$12:$C$117,"AAA",$F$12:$F$117,"nt")</f>
        <v>0</v>
      </c>
      <c r="S7" s="332">
        <f t="shared" si="322"/>
        <v>0</v>
      </c>
      <c r="T7" s="333" t="str">
        <f t="shared" si="323"/>
        <v>-</v>
      </c>
      <c r="U7" s="334" t="str">
        <f>IF(S7&gt;0,SUM(O5:O7)/SUM(S5:S7),"-")</f>
        <v>-</v>
      </c>
    </row>
    <row r="8" ht="13.5" customHeight="1">
      <c r="A8" s="310"/>
      <c r="B8" s="36"/>
      <c r="C8" s="36"/>
      <c r="D8" s="36"/>
      <c r="E8" s="321" t="s">
        <v>150</v>
      </c>
      <c r="F8" s="321">
        <f>COUNTIF(F12:F117,"nt")</f>
        <v>106</v>
      </c>
      <c r="G8" s="36"/>
      <c r="H8" s="36"/>
      <c r="I8" s="36"/>
      <c r="J8" s="36"/>
      <c r="K8" s="36"/>
      <c r="L8" s="36"/>
      <c r="M8" s="308"/>
      <c r="N8" s="337" t="s">
        <v>489</v>
      </c>
      <c r="O8" s="338">
        <f t="shared" ref="O8:S8" si="324">SUM(O5:O7)</f>
        <v>0</v>
      </c>
      <c r="P8" s="338">
        <f t="shared" si="324"/>
        <v>0</v>
      </c>
      <c r="Q8" s="338">
        <f t="shared" si="324"/>
        <v>0</v>
      </c>
      <c r="R8" s="338">
        <f t="shared" si="324"/>
        <v>106</v>
      </c>
      <c r="S8" s="339">
        <f t="shared" si="324"/>
        <v>0</v>
      </c>
      <c r="T8" s="333"/>
      <c r="U8" s="330"/>
    </row>
    <row r="9" ht="13.5" customHeight="1">
      <c r="A9" s="310"/>
      <c r="B9" s="36"/>
      <c r="C9" s="36"/>
      <c r="D9" s="36"/>
      <c r="E9" s="321" t="s">
        <v>465</v>
      </c>
      <c r="F9" s="340" t="str">
        <f>F5/SUM(F5:F6)</f>
        <v>#DIV/0!</v>
      </c>
      <c r="G9" s="36"/>
      <c r="H9" s="36"/>
      <c r="I9" s="36"/>
      <c r="J9" s="36"/>
      <c r="K9" s="36"/>
      <c r="L9" s="36"/>
      <c r="M9" s="308"/>
      <c r="N9" s="308"/>
      <c r="O9" s="308"/>
      <c r="P9" s="308"/>
      <c r="Q9" s="308"/>
      <c r="R9" s="308"/>
      <c r="S9" s="308"/>
      <c r="T9" s="308"/>
      <c r="U9" s="308"/>
    </row>
    <row r="10" ht="13.5" customHeight="1">
      <c r="A10" s="310"/>
      <c r="B10" s="46"/>
      <c r="C10" s="46"/>
      <c r="D10" s="46"/>
      <c r="E10" s="321" t="s">
        <v>466</v>
      </c>
      <c r="F10" s="340" t="str">
        <f>F6/SUM(F5:F6)</f>
        <v>#DIV/0!</v>
      </c>
      <c r="G10" s="46"/>
      <c r="H10" s="46"/>
      <c r="I10" s="46"/>
      <c r="J10" s="46"/>
      <c r="K10" s="46"/>
      <c r="L10" s="46"/>
      <c r="M10" s="308"/>
      <c r="N10" s="308"/>
      <c r="O10" s="308"/>
      <c r="P10" s="308"/>
      <c r="Q10" s="308"/>
      <c r="R10" s="308"/>
      <c r="S10" s="308"/>
      <c r="T10" s="308"/>
      <c r="U10" s="308"/>
    </row>
    <row r="11">
      <c r="A11" s="310"/>
      <c r="B11" s="260"/>
      <c r="C11" s="260"/>
      <c r="D11" s="260"/>
      <c r="E11" s="341"/>
      <c r="F11" s="260"/>
      <c r="G11" s="260"/>
      <c r="H11" s="342"/>
      <c r="I11" s="342"/>
      <c r="J11" s="342"/>
      <c r="K11" s="342"/>
      <c r="L11" s="342"/>
      <c r="M11" s="308"/>
      <c r="N11" s="308"/>
      <c r="O11" s="308"/>
      <c r="P11" s="308"/>
      <c r="Q11" s="308"/>
      <c r="R11" s="308"/>
      <c r="S11" s="308"/>
      <c r="T11" s="308"/>
      <c r="U11" s="308"/>
    </row>
    <row r="12" ht="62.25" customHeight="1">
      <c r="A12" s="355" t="s">
        <v>440</v>
      </c>
      <c r="B12" s="358" t="str">
        <f>'Résultats'!B13</f>
        <v>1.1</v>
      </c>
      <c r="C12" s="260" t="str">
        <f>'Résultats'!C13</f>
        <v>A</v>
      </c>
      <c r="D12" s="260" t="str">
        <f>'Résultats'!E13</f>
        <v>x</v>
      </c>
      <c r="E12" s="341" t="str">
        <f>'Résultats'!F13</f>
        <v xml:space="preserve">Chaque image porteuse d’information a-t-elle une alternative textuelle ?</v>
      </c>
      <c r="F12" s="345" t="s">
        <v>14</v>
      </c>
      <c r="G12" s="345"/>
      <c r="H12" s="97"/>
      <c r="I12" s="97"/>
      <c r="J12" s="97"/>
      <c r="K12" s="97"/>
      <c r="L12" s="97"/>
      <c r="M12" s="308"/>
      <c r="N12" s="308"/>
      <c r="O12" s="308"/>
      <c r="P12" s="308"/>
      <c r="Q12" s="308"/>
      <c r="R12" s="308"/>
      <c r="S12" s="308"/>
      <c r="T12" s="308"/>
      <c r="U12" s="308"/>
    </row>
    <row r="13" ht="62.25" customHeight="1">
      <c r="A13" s="36"/>
      <c r="B13" s="358" t="str">
        <f>Résultats!B14</f>
        <v>1.2</v>
      </c>
      <c r="C13" s="260" t="str">
        <f>Résultats!C14</f>
        <v>A</v>
      </c>
      <c r="D13" s="260" t="str">
        <f>Résultats!E14</f>
        <v/>
      </c>
      <c r="E13" s="341" t="str">
        <f>Résultats!F14</f>
        <v xml:space="preserve">Chaque image de décoration est-elle correctement ignorée par les technologies d’assistance ?</v>
      </c>
      <c r="F13" s="345" t="s">
        <v>14</v>
      </c>
      <c r="G13" s="345"/>
      <c r="H13" s="97"/>
      <c r="I13" s="97"/>
      <c r="J13" s="97"/>
      <c r="K13" s="97"/>
      <c r="L13" s="97"/>
      <c r="M13" s="308"/>
      <c r="N13" s="308"/>
      <c r="O13" s="308"/>
      <c r="P13" s="308"/>
      <c r="Q13" s="308"/>
      <c r="R13" s="308"/>
      <c r="S13" s="308"/>
      <c r="T13" s="308"/>
      <c r="U13" s="308"/>
    </row>
    <row r="14" ht="62.25" customHeight="1">
      <c r="A14" s="36"/>
      <c r="B14" s="358" t="str">
        <f>Résultats!B15</f>
        <v>1.3</v>
      </c>
      <c r="C14" s="260" t="str">
        <f>Résultats!C15</f>
        <v>A</v>
      </c>
      <c r="D14" s="260" t="str">
        <f>Résultats!E15</f>
        <v/>
      </c>
      <c r="E14" s="341" t="str">
        <f>Résultats!F15</f>
        <v xml:space="preserve">Pour chaque image porteuse d’information ayant une alternative textuelle, cette alternative est-elle pertinente (hors cas particuliers) ?</v>
      </c>
      <c r="F14" s="345" t="s">
        <v>14</v>
      </c>
      <c r="G14" s="345"/>
      <c r="H14" s="97"/>
      <c r="I14" s="97"/>
      <c r="J14" s="97"/>
      <c r="K14" s="97"/>
      <c r="L14" s="97"/>
      <c r="M14" s="308"/>
      <c r="N14" s="308"/>
      <c r="O14" s="308"/>
      <c r="P14" s="308"/>
      <c r="Q14" s="308"/>
      <c r="R14" s="308"/>
      <c r="S14" s="308"/>
      <c r="T14" s="308"/>
      <c r="U14" s="308"/>
    </row>
    <row r="15" ht="62.25" customHeight="1">
      <c r="A15" s="36"/>
      <c r="B15" s="358" t="str">
        <f>Résultats!B16</f>
        <v>1.4</v>
      </c>
      <c r="C15" s="260" t="str">
        <f>Résultats!C16</f>
        <v>A</v>
      </c>
      <c r="D15" s="260" t="str">
        <f>Résultats!E16</f>
        <v/>
      </c>
      <c r="E15" s="341" t="str">
        <f>Résultats!F16</f>
        <v xml:space="preserve">Pour chaque image utilisée comme CAPTCHA ou comme image-test, ayant une alternative textuelle, cette alternative permet-elle d’identifier la nature et la fonction de l’image ?</v>
      </c>
      <c r="F15" s="345" t="s">
        <v>14</v>
      </c>
      <c r="G15" s="345"/>
      <c r="H15" s="97"/>
      <c r="I15" s="97"/>
      <c r="J15" s="97"/>
      <c r="K15" s="97"/>
      <c r="L15" s="97"/>
      <c r="M15" s="308"/>
      <c r="N15" s="308"/>
      <c r="O15" s="308"/>
      <c r="P15" s="308"/>
      <c r="Q15" s="308"/>
      <c r="R15" s="308"/>
      <c r="S15" s="308"/>
      <c r="T15" s="308"/>
      <c r="U15" s="308"/>
    </row>
    <row r="16" ht="62.25" customHeight="1">
      <c r="A16" s="36"/>
      <c r="B16" s="358" t="str">
        <f>Résultats!B17</f>
        <v>1.5</v>
      </c>
      <c r="C16" s="260" t="str">
        <f>Résultats!C17</f>
        <v>A</v>
      </c>
      <c r="D16" s="260" t="str">
        <f>Résultats!E17</f>
        <v/>
      </c>
      <c r="E16" s="341" t="str">
        <f>Résultats!F17</f>
        <v xml:space="preserve">Pour chaque image utilisée comme CAPTCHA, une solution d’accès alternatif au contenu ou à la fonction du CAPTCHA est-elle présente ?</v>
      </c>
      <c r="F16" s="345" t="s">
        <v>14</v>
      </c>
      <c r="G16" s="345"/>
      <c r="H16" s="97"/>
      <c r="I16" s="97"/>
      <c r="J16" s="97"/>
      <c r="K16" s="97"/>
      <c r="L16" s="97"/>
      <c r="M16" s="308"/>
      <c r="N16" s="308"/>
      <c r="O16" s="308"/>
      <c r="P16" s="308"/>
      <c r="Q16" s="308"/>
      <c r="R16" s="308"/>
      <c r="S16" s="308"/>
      <c r="T16" s="308"/>
      <c r="U16" s="308"/>
    </row>
    <row r="17" ht="62.25" customHeight="1">
      <c r="A17" s="36"/>
      <c r="B17" s="358" t="str">
        <f>Résultats!B18</f>
        <v>1.6</v>
      </c>
      <c r="C17" s="260" t="str">
        <f>Résultats!C18</f>
        <v>A</v>
      </c>
      <c r="D17" s="260" t="str">
        <f>Résultats!E18</f>
        <v/>
      </c>
      <c r="E17" s="341" t="str">
        <f>Résultats!F18</f>
        <v xml:space="preserve">Chaque image porteuse d’information a-t-elle, si nécessaire, une description détaillée ?</v>
      </c>
      <c r="F17" s="345" t="s">
        <v>14</v>
      </c>
      <c r="G17" s="345"/>
      <c r="H17" s="97"/>
      <c r="I17" s="97"/>
      <c r="J17" s="97"/>
      <c r="K17" s="97"/>
      <c r="L17" s="97"/>
      <c r="M17" s="308"/>
      <c r="N17" s="308"/>
      <c r="O17" s="308"/>
      <c r="P17" s="308"/>
      <c r="Q17" s="308"/>
      <c r="R17" s="308"/>
      <c r="S17" s="308"/>
      <c r="T17" s="308"/>
      <c r="U17" s="308"/>
    </row>
    <row r="18" ht="62.25" customHeight="1">
      <c r="A18" s="36"/>
      <c r="B18" s="358" t="str">
        <f>Résultats!B19</f>
        <v>1.7</v>
      </c>
      <c r="C18" s="260" t="str">
        <f>Résultats!C19</f>
        <v>A</v>
      </c>
      <c r="D18" s="260" t="str">
        <f>Résultats!E19</f>
        <v/>
      </c>
      <c r="E18" s="341" t="str">
        <f>Résultats!F19</f>
        <v xml:space="preserve">Pour chaque image porteuse d’information ayant une description détaillée, cette description est-elle pertinente ?</v>
      </c>
      <c r="F18" s="345" t="s">
        <v>14</v>
      </c>
      <c r="G18" s="345"/>
      <c r="H18" s="97"/>
      <c r="I18" s="97"/>
      <c r="J18" s="97"/>
      <c r="K18" s="97"/>
      <c r="L18" s="97"/>
      <c r="M18" s="356"/>
      <c r="N18" s="356"/>
      <c r="O18" s="356"/>
      <c r="P18" s="356"/>
      <c r="Q18" s="356"/>
      <c r="R18" s="356"/>
      <c r="S18" s="356"/>
      <c r="T18" s="356"/>
      <c r="U18" s="356"/>
    </row>
    <row r="19" ht="62.25" customHeight="1">
      <c r="A19" s="36"/>
      <c r="B19" s="358" t="str">
        <f>Résultats!B20</f>
        <v>1.8</v>
      </c>
      <c r="C19" s="260" t="str">
        <f>Résultats!C20</f>
        <v>AA</v>
      </c>
      <c r="D19" s="260" t="str">
        <f>Résultats!E20</f>
        <v/>
      </c>
      <c r="E19" s="359" t="str">
        <f>Résultats!F20</f>
        <v xml:space="preserve">Chaque image texte porteuse d’information, en l’absence d’un mécanisme de remplacement, doit si possible être remplacée par du texte stylé. Cette règle est-elle respectée (hors cas particuliers) ?</v>
      </c>
      <c r="F19" s="345" t="s">
        <v>14</v>
      </c>
      <c r="G19" s="345"/>
      <c r="H19" s="97"/>
      <c r="I19" s="97"/>
      <c r="J19" s="97"/>
      <c r="K19" s="97"/>
      <c r="L19" s="97"/>
      <c r="M19" s="322"/>
      <c r="N19" s="322"/>
      <c r="O19" s="322"/>
      <c r="P19" s="322"/>
      <c r="Q19" s="322"/>
      <c r="R19" s="322"/>
      <c r="S19" s="357"/>
      <c r="T19" s="308"/>
      <c r="U19" s="308"/>
    </row>
    <row r="20" ht="62.25" customHeight="1">
      <c r="A20" s="46"/>
      <c r="B20" s="358" t="str">
        <f>Résultats!B21</f>
        <v>1.9</v>
      </c>
      <c r="C20" s="260" t="str">
        <f>Résultats!C21</f>
        <v>A</v>
      </c>
      <c r="D20" s="260" t="str">
        <f>Résultats!E21</f>
        <v/>
      </c>
      <c r="E20" s="341" t="str">
        <f>Résultats!F21</f>
        <v xml:space="preserve">Chaque légende d’image est-elle, si nécessaire, correctement reliée à l’image correspondante ?</v>
      </c>
      <c r="F20" s="345" t="s">
        <v>14</v>
      </c>
      <c r="G20" s="345"/>
      <c r="H20" s="97"/>
      <c r="I20" s="97"/>
      <c r="J20" s="97"/>
      <c r="K20" s="97"/>
      <c r="L20" s="97"/>
      <c r="M20" s="308"/>
      <c r="N20" s="308"/>
      <c r="O20" s="308"/>
      <c r="P20" s="308"/>
      <c r="Q20" s="308"/>
      <c r="R20" s="308"/>
      <c r="S20" s="308"/>
      <c r="T20" s="308"/>
      <c r="U20" s="308"/>
    </row>
    <row r="21" ht="62.25" customHeight="1">
      <c r="A21" s="355" t="s">
        <v>443</v>
      </c>
      <c r="B21" s="358" t="str">
        <f>Résultats!B22</f>
        <v>2.1</v>
      </c>
      <c r="C21" s="260" t="str">
        <f>Résultats!C22</f>
        <v>A</v>
      </c>
      <c r="D21" s="260" t="str">
        <f>Résultats!E22</f>
        <v/>
      </c>
      <c r="E21" s="341" t="str">
        <f>Résultats!F22</f>
        <v xml:space="preserve">Chaque cadre a-t-il un titre de cadre ?</v>
      </c>
      <c r="F21" s="345" t="s">
        <v>14</v>
      </c>
      <c r="G21" s="345"/>
      <c r="H21" s="97"/>
      <c r="I21" s="97"/>
      <c r="J21" s="97"/>
      <c r="K21" s="97"/>
      <c r="L21" s="97"/>
      <c r="M21" s="308"/>
      <c r="N21" s="308"/>
      <c r="O21" s="308"/>
      <c r="P21" s="308"/>
      <c r="Q21" s="308"/>
      <c r="R21" s="308"/>
      <c r="S21" s="308"/>
      <c r="T21" s="308"/>
      <c r="U21" s="308"/>
    </row>
    <row r="22" ht="62.25" customHeight="1">
      <c r="A22" s="46"/>
      <c r="B22" s="358" t="str">
        <f>Résultats!B23</f>
        <v>2.2</v>
      </c>
      <c r="C22" s="260" t="str">
        <f>Résultats!C23</f>
        <v>A</v>
      </c>
      <c r="D22" s="260" t="str">
        <f>Résultats!E23</f>
        <v/>
      </c>
      <c r="E22" s="341" t="str">
        <f>Résultats!F23</f>
        <v xml:space="preserve">Pour chaque cadre ayant un titre de cadre, ce titre de cadre est-il pertinent ?</v>
      </c>
      <c r="F22" s="345" t="s">
        <v>14</v>
      </c>
      <c r="G22" s="345"/>
      <c r="H22" s="97"/>
      <c r="I22" s="97"/>
      <c r="J22" s="97"/>
      <c r="K22" s="97"/>
      <c r="L22" s="97"/>
      <c r="M22" s="308"/>
      <c r="N22" s="308"/>
      <c r="O22" s="308"/>
      <c r="P22" s="308"/>
      <c r="Q22" s="308"/>
      <c r="R22" s="308"/>
      <c r="S22" s="308"/>
      <c r="T22" s="308"/>
      <c r="U22" s="308"/>
    </row>
    <row r="23" ht="62.25" customHeight="1">
      <c r="A23" s="355" t="s">
        <v>444</v>
      </c>
      <c r="B23" s="358" t="str">
        <f>Résultats!B24</f>
        <v>3.1</v>
      </c>
      <c r="C23" s="260" t="str">
        <f>Résultats!C24</f>
        <v>A</v>
      </c>
      <c r="D23" s="260" t="str">
        <f>Résultats!E24</f>
        <v>x</v>
      </c>
      <c r="E23" s="341" t="str">
        <f>Résultats!F24</f>
        <v xml:space="preserve">Dans chaque page web, l’information ne doit pas être donnée uniquement par la couleur. Cette règle est-elle respectée ?</v>
      </c>
      <c r="F23" s="345" t="s">
        <v>14</v>
      </c>
      <c r="G23" s="345"/>
      <c r="H23" s="97"/>
      <c r="I23" s="97"/>
      <c r="J23" s="97"/>
      <c r="K23" s="97"/>
      <c r="L23" s="97"/>
      <c r="M23" s="308"/>
      <c r="N23" s="308"/>
      <c r="O23" s="308"/>
      <c r="P23" s="308"/>
      <c r="Q23" s="308"/>
      <c r="R23" s="308"/>
      <c r="S23" s="308"/>
      <c r="T23" s="308"/>
      <c r="U23" s="308"/>
    </row>
    <row r="24" ht="62.25" customHeight="1">
      <c r="A24" s="36"/>
      <c r="B24" s="358" t="str">
        <f>Résultats!B25</f>
        <v>3.2</v>
      </c>
      <c r="C24" s="260" t="str">
        <f>Résultats!C25</f>
        <v>AA</v>
      </c>
      <c r="D24" s="260" t="str">
        <f>Résultats!E25</f>
        <v/>
      </c>
      <c r="E24" s="341" t="str">
        <f>Résultats!F25</f>
        <v xml:space="preserve">Dans chaque page web, le contraste entre la couleur du texte et la couleur de son arrière-plan est-il suffisamment élevé (hors cas particuliers) ?</v>
      </c>
      <c r="F24" s="345" t="s">
        <v>14</v>
      </c>
      <c r="G24" s="345"/>
      <c r="H24" s="97"/>
      <c r="I24" s="97"/>
      <c r="J24" s="97"/>
      <c r="K24" s="97"/>
      <c r="L24" s="97"/>
      <c r="M24" s="308"/>
      <c r="N24" s="308"/>
      <c r="O24" s="308"/>
      <c r="P24" s="308"/>
      <c r="Q24" s="308"/>
      <c r="R24" s="308"/>
      <c r="S24" s="308"/>
      <c r="T24" s="308"/>
      <c r="U24" s="308"/>
    </row>
    <row r="25" ht="62.25" customHeight="1">
      <c r="A25" s="46"/>
      <c r="B25" s="358" t="str">
        <f>Résultats!B26</f>
        <v>3.3</v>
      </c>
      <c r="C25" s="260" t="str">
        <f>Résultats!C26</f>
        <v>AA</v>
      </c>
      <c r="D25" s="260" t="str">
        <f>Résultats!E26</f>
        <v/>
      </c>
      <c r="E25" s="341" t="str">
        <f>Résultats!F26</f>
        <v xml:space="preserve">Dans chaque page web, les couleurs utilisées dans les composants d’interface ou les éléments graphiques porteurs d’informations sont-elles suffisamment contrastées (hors cas particuliers) ?</v>
      </c>
      <c r="F25" s="345" t="s">
        <v>14</v>
      </c>
      <c r="G25" s="345"/>
      <c r="H25" s="97"/>
      <c r="I25" s="97"/>
      <c r="J25" s="97"/>
      <c r="K25" s="97"/>
      <c r="L25" s="97"/>
      <c r="M25" s="308"/>
      <c r="N25" s="308"/>
      <c r="O25" s="308"/>
      <c r="P25" s="308"/>
      <c r="Q25" s="308"/>
      <c r="R25" s="308"/>
      <c r="S25" s="308"/>
      <c r="T25" s="308"/>
      <c r="U25" s="308"/>
    </row>
    <row r="26" ht="62.25" customHeight="1">
      <c r="A26" s="355" t="s">
        <v>445</v>
      </c>
      <c r="B26" s="358" t="str">
        <f>Résultats!B27</f>
        <v>4.1</v>
      </c>
      <c r="C26" s="260" t="str">
        <f>Résultats!C27</f>
        <v>A</v>
      </c>
      <c r="D26" s="260" t="str">
        <f>Résultats!E27</f>
        <v>x</v>
      </c>
      <c r="E26" s="341" t="str">
        <f>Résultats!F27</f>
        <v xml:space="preserve">Chaque média temporel pré-enregistré a-t-il, si nécessaire, une transcription textuelle ou une audiodescription (hors cas particuliers) ?</v>
      </c>
      <c r="F26" s="345" t="s">
        <v>14</v>
      </c>
      <c r="G26" s="345"/>
      <c r="H26" s="97"/>
      <c r="I26" s="97"/>
      <c r="J26" s="97"/>
      <c r="K26" s="97"/>
      <c r="L26" s="97"/>
      <c r="M26" s="308"/>
      <c r="N26" s="308"/>
      <c r="O26" s="308"/>
      <c r="P26" s="308"/>
      <c r="Q26" s="308"/>
      <c r="R26" s="308"/>
      <c r="S26" s="308"/>
      <c r="T26" s="308"/>
      <c r="U26" s="308"/>
    </row>
    <row r="27" ht="62.25" customHeight="1">
      <c r="A27" s="36"/>
      <c r="B27" s="358" t="str">
        <f>Résultats!B28</f>
        <v>4.2</v>
      </c>
      <c r="C27" s="260" t="str">
        <f>Résultats!C28</f>
        <v>A</v>
      </c>
      <c r="D27" s="260" t="str">
        <f>Résultats!E28</f>
        <v/>
      </c>
      <c r="E27" s="341" t="str">
        <f>Résultats!F28</f>
        <v xml:space="preserve">Pour chaque média temporel pré-enregistré ayant une transcription textuelle ou une audiodescription synchronisée, celles-ci sont-elles pertinentes (hors cas particuliers) ?</v>
      </c>
      <c r="F27" s="345" t="s">
        <v>14</v>
      </c>
      <c r="G27" s="345"/>
      <c r="H27" s="97"/>
      <c r="I27" s="97"/>
      <c r="J27" s="97"/>
      <c r="K27" s="97"/>
      <c r="L27" s="97"/>
      <c r="M27" s="308"/>
      <c r="N27" s="308"/>
      <c r="O27" s="308"/>
      <c r="P27" s="308"/>
      <c r="Q27" s="308"/>
      <c r="R27" s="308"/>
      <c r="S27" s="308"/>
      <c r="T27" s="308"/>
      <c r="U27" s="308"/>
    </row>
    <row r="28" ht="62.25" customHeight="1">
      <c r="A28" s="36"/>
      <c r="B28" s="358" t="str">
        <f>Résultats!B29</f>
        <v>4.3</v>
      </c>
      <c r="C28" s="260" t="str">
        <f>Résultats!C29</f>
        <v>A</v>
      </c>
      <c r="D28" s="260" t="str">
        <f>Résultats!E29</f>
        <v/>
      </c>
      <c r="E28" s="341" t="str">
        <f>Résultats!F29</f>
        <v xml:space="preserve">Chaque média temporel synchronisé pré-enregistré a-t-il, si nécessaire, des sous-titres synchronisés (hors cas particuliers) ?</v>
      </c>
      <c r="F28" s="345" t="s">
        <v>14</v>
      </c>
      <c r="G28" s="345"/>
      <c r="H28" s="97"/>
      <c r="I28" s="97"/>
      <c r="J28" s="97"/>
      <c r="K28" s="97"/>
      <c r="L28" s="97"/>
      <c r="M28" s="308"/>
      <c r="N28" s="308"/>
      <c r="O28" s="308"/>
      <c r="P28" s="308"/>
      <c r="Q28" s="308"/>
      <c r="R28" s="308"/>
      <c r="S28" s="308"/>
      <c r="T28" s="308"/>
      <c r="U28" s="308"/>
    </row>
    <row r="29" ht="62.25" customHeight="1">
      <c r="A29" s="36"/>
      <c r="B29" s="358" t="str">
        <f>Résultats!B30</f>
        <v>4.4</v>
      </c>
      <c r="C29" s="260" t="str">
        <f>Résultats!C30</f>
        <v>A</v>
      </c>
      <c r="D29" s="260" t="str">
        <f>Résultats!E30</f>
        <v/>
      </c>
      <c r="E29" s="341" t="str">
        <f>Résultats!F30</f>
        <v xml:space="preserve">Pour chaque média temporel synchronisé pré-enregistré ayant des sous-titres synchronisés, ces sous-titres sont-ils pertinents ?</v>
      </c>
      <c r="F29" s="345" t="s">
        <v>14</v>
      </c>
      <c r="G29" s="345"/>
      <c r="H29" s="97"/>
      <c r="I29" s="97"/>
      <c r="J29" s="97"/>
      <c r="K29" s="97"/>
      <c r="L29" s="97"/>
      <c r="M29" s="308"/>
      <c r="N29" s="308"/>
      <c r="O29" s="308"/>
      <c r="P29" s="308"/>
      <c r="Q29" s="308"/>
      <c r="R29" s="308"/>
      <c r="S29" s="308"/>
      <c r="T29" s="308"/>
      <c r="U29" s="308"/>
    </row>
    <row r="30" ht="62.25" customHeight="1">
      <c r="A30" s="36"/>
      <c r="B30" s="358" t="str">
        <f>Résultats!B31</f>
        <v>4.5</v>
      </c>
      <c r="C30" s="260" t="str">
        <f>Résultats!C31</f>
        <v>AA</v>
      </c>
      <c r="D30" s="260" t="str">
        <f>Résultats!E31</f>
        <v/>
      </c>
      <c r="E30" s="341" t="str">
        <f>Résultats!F31</f>
        <v xml:space="preserve">Chaque média temporel pré-enregistré a-t-il, si nécessaire, une audiodescription synchronisée (hors cas particuliers) ?</v>
      </c>
      <c r="F30" s="345" t="s">
        <v>14</v>
      </c>
      <c r="G30" s="345"/>
      <c r="H30" s="97"/>
      <c r="I30" s="97"/>
      <c r="J30" s="97"/>
      <c r="K30" s="97"/>
      <c r="L30" s="97"/>
      <c r="M30" s="308"/>
      <c r="N30" s="308"/>
      <c r="O30" s="308"/>
      <c r="P30" s="308"/>
      <c r="Q30" s="308"/>
      <c r="R30" s="308"/>
      <c r="S30" s="308"/>
      <c r="T30" s="308"/>
      <c r="U30" s="308"/>
    </row>
    <row r="31" ht="62.25" customHeight="1">
      <c r="A31" s="36"/>
      <c r="B31" s="358" t="str">
        <f>Résultats!B32</f>
        <v>4.6</v>
      </c>
      <c r="C31" s="260" t="str">
        <f>Résultats!C32</f>
        <v>AA</v>
      </c>
      <c r="D31" s="260" t="str">
        <f>Résultats!E32</f>
        <v/>
      </c>
      <c r="E31" s="341" t="str">
        <f>Résultats!F32</f>
        <v xml:space="preserve">Pour chaque média temporel pré-enregistré ayant une audiodescription synchronisée, celle-ci est-elle pertinente ?</v>
      </c>
      <c r="F31" s="345" t="s">
        <v>14</v>
      </c>
      <c r="G31" s="345"/>
      <c r="H31" s="97"/>
      <c r="I31" s="97"/>
      <c r="J31" s="97"/>
      <c r="K31" s="97"/>
      <c r="L31" s="97"/>
      <c r="M31" s="308"/>
      <c r="N31" s="308"/>
      <c r="O31" s="308"/>
      <c r="P31" s="308"/>
      <c r="Q31" s="308"/>
      <c r="R31" s="308"/>
      <c r="S31" s="308"/>
      <c r="T31" s="308"/>
      <c r="U31" s="308"/>
    </row>
    <row r="32" ht="62.25" customHeight="1">
      <c r="A32" s="36"/>
      <c r="B32" s="358" t="str">
        <f>Résultats!B33</f>
        <v>4.7</v>
      </c>
      <c r="C32" s="260" t="str">
        <f>Résultats!C33</f>
        <v>A</v>
      </c>
      <c r="D32" s="260" t="str">
        <f>Résultats!E33</f>
        <v/>
      </c>
      <c r="E32" s="341" t="str">
        <f>Résultats!F33</f>
        <v xml:space="preserve">Chaque média temporel est-il clairement identifiable (hors cas particuliers) ?</v>
      </c>
      <c r="F32" s="345" t="s">
        <v>14</v>
      </c>
      <c r="G32" s="345"/>
      <c r="H32" s="97"/>
      <c r="I32" s="97"/>
      <c r="J32" s="97"/>
      <c r="K32" s="97"/>
      <c r="L32" s="97"/>
      <c r="M32" s="308"/>
      <c r="N32" s="308"/>
      <c r="O32" s="308"/>
      <c r="P32" s="308"/>
      <c r="Q32" s="308"/>
      <c r="R32" s="308"/>
      <c r="S32" s="308"/>
      <c r="T32" s="308"/>
      <c r="U32" s="308"/>
    </row>
    <row r="33" ht="62.25" customHeight="1">
      <c r="A33" s="36"/>
      <c r="B33" s="358" t="str">
        <f>Résultats!B34</f>
        <v>4.8</v>
      </c>
      <c r="C33" s="260" t="str">
        <f>Résultats!C34</f>
        <v>A</v>
      </c>
      <c r="D33" s="260" t="str">
        <f>Résultats!E34</f>
        <v/>
      </c>
      <c r="E33" s="341" t="str">
        <f>Résultats!F34</f>
        <v xml:space="preserve">Chaque média non temporel a-t-il, si nécessaire, une alternative (hors cas particuliers) ?</v>
      </c>
      <c r="F33" s="345" t="s">
        <v>14</v>
      </c>
      <c r="G33" s="345"/>
      <c r="H33" s="97"/>
      <c r="I33" s="97"/>
      <c r="J33" s="97"/>
      <c r="K33" s="97"/>
      <c r="L33" s="97"/>
      <c r="M33" s="308"/>
      <c r="N33" s="308"/>
      <c r="O33" s="308"/>
      <c r="P33" s="308"/>
      <c r="Q33" s="308"/>
      <c r="R33" s="308"/>
      <c r="S33" s="308"/>
      <c r="T33" s="308"/>
      <c r="U33" s="308"/>
    </row>
    <row r="34" ht="62.25" customHeight="1">
      <c r="A34" s="36"/>
      <c r="B34" s="358" t="str">
        <f>Résultats!B35</f>
        <v>4.9</v>
      </c>
      <c r="C34" s="260" t="str">
        <f>Résultats!C35</f>
        <v>A</v>
      </c>
      <c r="D34" s="260" t="str">
        <f>Résultats!E35</f>
        <v/>
      </c>
      <c r="E34" s="341" t="str">
        <f>Résultats!F35</f>
        <v xml:space="preserve">Pour chaque média non temporel ayant une alternative, cette alternative est-elle pertinente ?</v>
      </c>
      <c r="F34" s="345" t="s">
        <v>14</v>
      </c>
      <c r="G34" s="345"/>
      <c r="H34" s="97"/>
      <c r="I34" s="97"/>
      <c r="J34" s="97"/>
      <c r="K34" s="97"/>
      <c r="L34" s="97"/>
      <c r="M34" s="308"/>
      <c r="N34" s="308"/>
      <c r="O34" s="308"/>
      <c r="P34" s="308"/>
      <c r="Q34" s="308"/>
      <c r="R34" s="308"/>
      <c r="S34" s="308"/>
      <c r="T34" s="308"/>
      <c r="U34" s="308"/>
    </row>
    <row r="35" ht="62.25" customHeight="1">
      <c r="A35" s="36"/>
      <c r="B35" s="358" t="str">
        <f>Résultats!B36</f>
        <v>4.10</v>
      </c>
      <c r="C35" s="260" t="str">
        <f>Résultats!C36</f>
        <v>A</v>
      </c>
      <c r="D35" s="260" t="str">
        <f>Résultats!E36</f>
        <v>x</v>
      </c>
      <c r="E35" s="341" t="str">
        <f>Résultats!F36</f>
        <v xml:space="preserve">Chaque son déclenché automatiquement est-il contrôlable par l’utilisateur ?</v>
      </c>
      <c r="F35" s="345" t="s">
        <v>14</v>
      </c>
      <c r="G35" s="345"/>
      <c r="H35" s="97"/>
      <c r="I35" s="97"/>
      <c r="J35" s="97"/>
      <c r="K35" s="97"/>
      <c r="L35" s="97"/>
      <c r="M35" s="308"/>
      <c r="N35" s="308"/>
      <c r="O35" s="308"/>
      <c r="P35" s="308"/>
      <c r="Q35" s="308"/>
      <c r="R35" s="308"/>
      <c r="S35" s="308"/>
      <c r="T35" s="308"/>
      <c r="U35" s="308"/>
    </row>
    <row r="36" ht="62.25" customHeight="1">
      <c r="A36" s="36"/>
      <c r="B36" s="358" t="str">
        <f>Résultats!B37</f>
        <v>4.11</v>
      </c>
      <c r="C36" s="260" t="str">
        <f>Résultats!C37</f>
        <v>A</v>
      </c>
      <c r="D36" s="260" t="str">
        <f>Résultats!E37</f>
        <v/>
      </c>
      <c r="E36" s="341" t="str">
        <f>Résultats!F37</f>
        <v xml:space="preserve">La consultation de chaque média temporel est-elle, si nécessaire, contrôlable par le clavier et tout dispositif de pointage ?</v>
      </c>
      <c r="F36" s="345" t="s">
        <v>14</v>
      </c>
      <c r="G36" s="345"/>
      <c r="H36" s="97"/>
      <c r="I36" s="97"/>
      <c r="J36" s="97"/>
      <c r="K36" s="97"/>
      <c r="L36" s="97"/>
      <c r="M36" s="308"/>
      <c r="N36" s="308"/>
      <c r="O36" s="308"/>
      <c r="P36" s="308"/>
      <c r="Q36" s="308"/>
      <c r="R36" s="308"/>
      <c r="S36" s="308"/>
      <c r="T36" s="308"/>
      <c r="U36" s="308"/>
    </row>
    <row r="37" ht="62.25" customHeight="1">
      <c r="A37" s="36"/>
      <c r="B37" s="358" t="str">
        <f>Résultats!B38</f>
        <v>4.12</v>
      </c>
      <c r="C37" s="260" t="str">
        <f>Résultats!C38</f>
        <v>A</v>
      </c>
      <c r="D37" s="260" t="str">
        <f>Résultats!E38</f>
        <v/>
      </c>
      <c r="E37" s="341" t="str">
        <f>Résultats!F38</f>
        <v xml:space="preserve">La consultation de chaque média non temporel est-elle contrôlable par le clavier et tout dispositif de pointage ?</v>
      </c>
      <c r="F37" s="345" t="s">
        <v>14</v>
      </c>
      <c r="G37" s="345"/>
      <c r="H37" s="97"/>
      <c r="I37" s="97"/>
      <c r="J37" s="97"/>
      <c r="K37" s="97"/>
      <c r="L37" s="97"/>
      <c r="M37" s="308"/>
      <c r="N37" s="308"/>
      <c r="O37" s="308"/>
      <c r="P37" s="308"/>
      <c r="Q37" s="308"/>
      <c r="R37" s="308"/>
      <c r="S37" s="308"/>
      <c r="T37" s="308"/>
      <c r="U37" s="308"/>
    </row>
    <row r="38" ht="62.25" customHeight="1">
      <c r="A38" s="46"/>
      <c r="B38" s="358" t="str">
        <f>Résultats!B39</f>
        <v>4.13</v>
      </c>
      <c r="C38" s="260" t="str">
        <f>Résultats!C39</f>
        <v>A</v>
      </c>
      <c r="D38" s="260" t="str">
        <f>Résultats!E39</f>
        <v/>
      </c>
      <c r="E38" s="341" t="str">
        <f>Résultats!F39</f>
        <v xml:space="preserve">Chaque média temporel et non temporel est-il compatible avec les technologies d’assistance (hors cas particuliers) ?</v>
      </c>
      <c r="F38" s="345" t="s">
        <v>14</v>
      </c>
      <c r="G38" s="345"/>
      <c r="H38" s="97"/>
      <c r="I38" s="97"/>
      <c r="J38" s="97"/>
      <c r="K38" s="97"/>
      <c r="L38" s="97"/>
      <c r="M38" s="308"/>
      <c r="N38" s="308"/>
      <c r="O38" s="308"/>
      <c r="P38" s="308"/>
      <c r="Q38" s="308"/>
      <c r="R38" s="308"/>
      <c r="S38" s="308"/>
      <c r="T38" s="308"/>
      <c r="U38" s="308"/>
    </row>
    <row r="39" ht="62.25" customHeight="1">
      <c r="A39" s="355" t="s">
        <v>450</v>
      </c>
      <c r="B39" s="358" t="str">
        <f>Résultats!B40</f>
        <v>5.1</v>
      </c>
      <c r="C39" s="260" t="str">
        <f>Résultats!C40</f>
        <v>A</v>
      </c>
      <c r="D39" s="260" t="str">
        <f>Résultats!E40</f>
        <v/>
      </c>
      <c r="E39" s="341" t="str">
        <f>Résultats!F40</f>
        <v xml:space="preserve">Chaque tableau de données complexe a-t-il un résumé ?</v>
      </c>
      <c r="F39" s="345" t="s">
        <v>14</v>
      </c>
      <c r="G39" s="345"/>
      <c r="H39" s="97"/>
      <c r="I39" s="97"/>
      <c r="J39" s="97"/>
      <c r="K39" s="97"/>
      <c r="L39" s="97"/>
      <c r="M39" s="308"/>
      <c r="N39" s="308"/>
      <c r="O39" s="308"/>
      <c r="P39" s="308"/>
      <c r="Q39" s="308"/>
      <c r="R39" s="308"/>
      <c r="S39" s="308"/>
      <c r="T39" s="308"/>
      <c r="U39" s="308"/>
    </row>
    <row r="40" ht="62.25" customHeight="1">
      <c r="A40" s="36"/>
      <c r="B40" s="358" t="str">
        <f>Résultats!B41</f>
        <v>5.2</v>
      </c>
      <c r="C40" s="260" t="str">
        <f>Résultats!C41</f>
        <v>A</v>
      </c>
      <c r="D40" s="260" t="str">
        <f>Résultats!E41</f>
        <v/>
      </c>
      <c r="E40" s="341" t="str">
        <f>Résultats!F41</f>
        <v xml:space="preserve">Pour chaque tableau de données complexe ayant un résumé, celui-ci est-il pertinent ?</v>
      </c>
      <c r="F40" s="345" t="s">
        <v>14</v>
      </c>
      <c r="G40" s="345"/>
      <c r="H40" s="97"/>
      <c r="I40" s="97"/>
      <c r="J40" s="97"/>
      <c r="K40" s="97"/>
      <c r="L40" s="97"/>
      <c r="M40" s="308"/>
      <c r="N40" s="308"/>
      <c r="O40" s="308"/>
      <c r="P40" s="308"/>
      <c r="Q40" s="308"/>
      <c r="R40" s="308"/>
      <c r="S40" s="308"/>
      <c r="T40" s="308"/>
      <c r="U40" s="308"/>
    </row>
    <row r="41" ht="62.25" customHeight="1">
      <c r="A41" s="36"/>
      <c r="B41" s="358" t="str">
        <f>Résultats!B42</f>
        <v>5.3</v>
      </c>
      <c r="C41" s="260" t="str">
        <f>Résultats!C42</f>
        <v>A</v>
      </c>
      <c r="D41" s="260" t="str">
        <f>Résultats!E42</f>
        <v>x</v>
      </c>
      <c r="E41" s="341" t="str">
        <f>Résultats!F42</f>
        <v xml:space="preserve">Pour chaque tableau de mise en forme, le contenu linéarisé reste-t-il compréhensible ?</v>
      </c>
      <c r="F41" s="345" t="s">
        <v>14</v>
      </c>
      <c r="G41" s="345"/>
      <c r="H41" s="97"/>
      <c r="I41" s="97"/>
      <c r="J41" s="97"/>
      <c r="K41" s="97"/>
      <c r="L41" s="97"/>
      <c r="M41" s="308"/>
      <c r="N41" s="308"/>
      <c r="O41" s="308"/>
      <c r="P41" s="308"/>
      <c r="Q41" s="308"/>
      <c r="R41" s="308"/>
      <c r="S41" s="308"/>
      <c r="T41" s="308"/>
      <c r="U41" s="308"/>
    </row>
    <row r="42" ht="62.25" customHeight="1">
      <c r="A42" s="36"/>
      <c r="B42" s="358" t="str">
        <f>Résultats!B43</f>
        <v>5.4</v>
      </c>
      <c r="C42" s="260" t="str">
        <f>Résultats!C43</f>
        <v>A</v>
      </c>
      <c r="D42" s="260" t="str">
        <f>Résultats!E43</f>
        <v/>
      </c>
      <c r="E42" s="341" t="str">
        <f>Résultats!F43</f>
        <v xml:space="preserve">Pour chaque tableau de données ayant un titre, le titre est-il correctement associé au tableau de données ?</v>
      </c>
      <c r="F42" s="345" t="s">
        <v>14</v>
      </c>
      <c r="G42" s="345"/>
      <c r="H42" s="97"/>
      <c r="I42" s="97"/>
      <c r="J42" s="97"/>
      <c r="K42" s="97"/>
      <c r="L42" s="97"/>
      <c r="M42" s="308"/>
      <c r="N42" s="308"/>
      <c r="O42" s="308"/>
      <c r="P42" s="308"/>
      <c r="Q42" s="308"/>
      <c r="R42" s="308"/>
      <c r="S42" s="308"/>
      <c r="T42" s="308"/>
      <c r="U42" s="308"/>
    </row>
    <row r="43" ht="62.25" customHeight="1">
      <c r="A43" s="36"/>
      <c r="B43" s="358" t="str">
        <f>Résultats!B44</f>
        <v>5.5</v>
      </c>
      <c r="C43" s="260" t="str">
        <f>Résultats!C44</f>
        <v>A</v>
      </c>
      <c r="D43" s="260" t="str">
        <f>Résultats!E44</f>
        <v/>
      </c>
      <c r="E43" s="341" t="str">
        <f>Résultats!F44</f>
        <v xml:space="preserve">Pour chaque tableau de données ayant un titre, celui-ci est-il pertinent ?</v>
      </c>
      <c r="F43" s="345" t="s">
        <v>14</v>
      </c>
      <c r="G43" s="345"/>
      <c r="H43" s="97"/>
      <c r="I43" s="97"/>
      <c r="J43" s="97"/>
      <c r="K43" s="97"/>
      <c r="L43" s="97"/>
      <c r="M43" s="308"/>
      <c r="N43" s="308"/>
      <c r="O43" s="308"/>
      <c r="P43" s="308"/>
      <c r="Q43" s="308"/>
      <c r="R43" s="308"/>
      <c r="S43" s="308"/>
      <c r="T43" s="308"/>
      <c r="U43" s="308"/>
    </row>
    <row r="44" ht="62.25" customHeight="1">
      <c r="A44" s="36"/>
      <c r="B44" s="358" t="str">
        <f>Résultats!B45</f>
        <v>5.6</v>
      </c>
      <c r="C44" s="260" t="str">
        <f>Résultats!C45</f>
        <v>A</v>
      </c>
      <c r="D44" s="260" t="str">
        <f>Résultats!E45</f>
        <v/>
      </c>
      <c r="E44" s="341" t="str">
        <f>Résultats!F45</f>
        <v xml:space="preserve">Pour chaque tableau de données, chaque en-tête de colonne et chaque en-tête de ligne sont-ils correctement déclarés ?</v>
      </c>
      <c r="F44" s="345" t="s">
        <v>14</v>
      </c>
      <c r="G44" s="345"/>
      <c r="H44" s="97"/>
      <c r="I44" s="97"/>
      <c r="J44" s="97"/>
      <c r="K44" s="97"/>
      <c r="L44" s="97"/>
      <c r="M44" s="308"/>
      <c r="N44" s="308"/>
      <c r="O44" s="308"/>
      <c r="P44" s="308"/>
      <c r="Q44" s="308"/>
      <c r="R44" s="308"/>
      <c r="S44" s="308"/>
      <c r="T44" s="308"/>
      <c r="U44" s="308"/>
    </row>
    <row r="45" ht="62.25" customHeight="1">
      <c r="A45" s="36"/>
      <c r="B45" s="358" t="str">
        <f>Résultats!B46</f>
        <v>5.7</v>
      </c>
      <c r="C45" s="260" t="str">
        <f>Résultats!C46</f>
        <v>A</v>
      </c>
      <c r="D45" s="260" t="str">
        <f>Résultats!E46</f>
        <v>x</v>
      </c>
      <c r="E45" s="341" t="str">
        <f>Résultats!F46</f>
        <v xml:space="preserve">Pour chaque tableau de données, la technique appropriée permettant d’associer chaque cellule avec ses en-têtes est-elle utilisée (hors cas particuliers) ?</v>
      </c>
      <c r="F45" s="345" t="s">
        <v>14</v>
      </c>
      <c r="G45" s="345"/>
      <c r="H45" s="97"/>
      <c r="I45" s="97"/>
      <c r="J45" s="97"/>
      <c r="K45" s="97"/>
      <c r="L45" s="97"/>
      <c r="M45" s="308"/>
      <c r="N45" s="308"/>
      <c r="O45" s="308"/>
      <c r="P45" s="308"/>
      <c r="Q45" s="308"/>
      <c r="R45" s="308"/>
      <c r="S45" s="308"/>
      <c r="T45" s="308"/>
      <c r="U45" s="308"/>
    </row>
    <row r="46" ht="62.25" customHeight="1">
      <c r="A46" s="46"/>
      <c r="B46" s="358" t="str">
        <f>Résultats!B47</f>
        <v>5.8</v>
      </c>
      <c r="C46" s="260" t="str">
        <f>Résultats!C47</f>
        <v>A</v>
      </c>
      <c r="D46" s="260" t="str">
        <f>Résultats!E47</f>
        <v/>
      </c>
      <c r="E46" s="341" t="str">
        <f>Résultats!F47</f>
        <v xml:space="preserve">Chaque tableau de mise en forme ne doit pas utiliser d’éléments propres aux tableaux de données. Cette règle est-elle respectée ?</v>
      </c>
      <c r="F46" s="345" t="s">
        <v>14</v>
      </c>
      <c r="G46" s="345"/>
      <c r="H46" s="97"/>
      <c r="I46" s="97"/>
      <c r="J46" s="97"/>
      <c r="K46" s="97"/>
      <c r="L46" s="97"/>
      <c r="M46" s="308"/>
      <c r="N46" s="308"/>
      <c r="O46" s="308"/>
      <c r="P46" s="308"/>
      <c r="Q46" s="308"/>
      <c r="R46" s="308"/>
      <c r="S46" s="308"/>
      <c r="T46" s="308"/>
      <c r="U46" s="308"/>
    </row>
    <row r="47" ht="62.25" customHeight="1">
      <c r="A47" s="355" t="s">
        <v>451</v>
      </c>
      <c r="B47" s="358" t="str">
        <f>Résultats!B48</f>
        <v>6.1</v>
      </c>
      <c r="C47" s="260" t="str">
        <f>Résultats!C48</f>
        <v>A</v>
      </c>
      <c r="D47" s="260" t="str">
        <f>Résultats!E48</f>
        <v>x</v>
      </c>
      <c r="E47" s="341" t="str">
        <f>Résultats!F48</f>
        <v xml:space="preserve">Chaque lien est-il explicite (hors cas particuliers) ?</v>
      </c>
      <c r="F47" s="345" t="s">
        <v>14</v>
      </c>
      <c r="G47" s="345"/>
      <c r="H47" s="97"/>
      <c r="I47" s="97"/>
      <c r="J47" s="97"/>
      <c r="K47" s="97"/>
      <c r="L47" s="97"/>
      <c r="M47" s="308"/>
      <c r="N47" s="308"/>
      <c r="O47" s="308"/>
      <c r="P47" s="308"/>
      <c r="Q47" s="308"/>
      <c r="R47" s="308"/>
      <c r="S47" s="308"/>
      <c r="T47" s="308"/>
      <c r="U47" s="308"/>
    </row>
    <row r="48" ht="62.25" customHeight="1">
      <c r="A48" s="46"/>
      <c r="B48" s="358" t="str">
        <f>Résultats!B49</f>
        <v>6.2</v>
      </c>
      <c r="C48" s="260" t="str">
        <f>Résultats!C49</f>
        <v>A</v>
      </c>
      <c r="D48" s="260" t="str">
        <f>Résultats!E49</f>
        <v>x</v>
      </c>
      <c r="E48" s="341" t="str">
        <f>Résultats!F49</f>
        <v xml:space="preserve">Dans chaque page web, chaque lien a-t-il un intitulé ?</v>
      </c>
      <c r="F48" s="345" t="s">
        <v>14</v>
      </c>
      <c r="G48" s="345"/>
      <c r="H48" s="97"/>
      <c r="I48" s="97"/>
      <c r="J48" s="97"/>
      <c r="K48" s="97"/>
      <c r="L48" s="97"/>
      <c r="M48" s="308"/>
      <c r="N48" s="308"/>
      <c r="O48" s="308"/>
      <c r="P48" s="308"/>
      <c r="Q48" s="308"/>
      <c r="R48" s="308"/>
      <c r="S48" s="308"/>
      <c r="T48" s="308"/>
      <c r="U48" s="308"/>
    </row>
    <row r="49" ht="62.25" customHeight="1">
      <c r="A49" s="355" t="s">
        <v>452</v>
      </c>
      <c r="B49" s="358" t="str">
        <f>Résultats!B50</f>
        <v>7.1</v>
      </c>
      <c r="C49" s="260" t="str">
        <f>Résultats!C50</f>
        <v>A</v>
      </c>
      <c r="D49" s="260" t="str">
        <f>Résultats!E50</f>
        <v>x</v>
      </c>
      <c r="E49" s="341" t="str">
        <f>Résultats!F50</f>
        <v xml:space="preserve">Chaque script est-il, si nécessaire, compatible avec les technologies d’assistance ?</v>
      </c>
      <c r="F49" s="345" t="s">
        <v>14</v>
      </c>
      <c r="G49" s="345"/>
      <c r="H49" s="97"/>
      <c r="I49" s="97"/>
      <c r="J49" s="97"/>
      <c r="K49" s="97"/>
      <c r="L49" s="97"/>
      <c r="M49" s="308"/>
      <c r="N49" s="308"/>
      <c r="O49" s="308"/>
      <c r="P49" s="308"/>
      <c r="Q49" s="308"/>
      <c r="R49" s="308"/>
      <c r="S49" s="308"/>
      <c r="T49" s="308"/>
      <c r="U49" s="308"/>
    </row>
    <row r="50" ht="62.25" customHeight="1">
      <c r="A50" s="36"/>
      <c r="B50" s="358" t="str">
        <f>Résultats!B51</f>
        <v>7.2</v>
      </c>
      <c r="C50" s="260" t="str">
        <f>Résultats!C51</f>
        <v>A</v>
      </c>
      <c r="D50" s="260" t="str">
        <f>Résultats!E51</f>
        <v/>
      </c>
      <c r="E50" s="341" t="str">
        <f>Résultats!F51</f>
        <v xml:space="preserve">Pour chaque script ayant une alternative, cette alternative est-elle pertinente ?</v>
      </c>
      <c r="F50" s="345" t="s">
        <v>14</v>
      </c>
      <c r="G50" s="345"/>
      <c r="H50" s="97"/>
      <c r="I50" s="97"/>
      <c r="J50" s="97"/>
      <c r="K50" s="97"/>
      <c r="L50" s="97"/>
      <c r="M50" s="308"/>
      <c r="N50" s="308"/>
      <c r="O50" s="308"/>
      <c r="P50" s="308"/>
      <c r="Q50" s="308"/>
      <c r="R50" s="308"/>
      <c r="S50" s="308"/>
      <c r="T50" s="308"/>
      <c r="U50" s="308"/>
    </row>
    <row r="51" ht="62.25" customHeight="1">
      <c r="A51" s="36"/>
      <c r="B51" s="358" t="str">
        <f>Résultats!B52</f>
        <v>7.3</v>
      </c>
      <c r="C51" s="260" t="str">
        <f>Résultats!C52</f>
        <v>A</v>
      </c>
      <c r="D51" s="260" t="str">
        <f>Résultats!E52</f>
        <v>x</v>
      </c>
      <c r="E51" s="341" t="str">
        <f>Résultats!F52</f>
        <v xml:space="preserve">Chaque script est-il contrôlable par le clavier et par tout dispositif de pointage (hors cas particuliers) ?</v>
      </c>
      <c r="F51" s="345" t="s">
        <v>14</v>
      </c>
      <c r="G51" s="345"/>
      <c r="H51" s="97"/>
      <c r="I51" s="97"/>
      <c r="J51" s="97"/>
      <c r="K51" s="97"/>
      <c r="L51" s="97"/>
      <c r="M51" s="308"/>
      <c r="N51" s="308"/>
      <c r="O51" s="308"/>
      <c r="P51" s="308"/>
      <c r="Q51" s="308"/>
      <c r="R51" s="308"/>
      <c r="S51" s="308"/>
      <c r="T51" s="308"/>
      <c r="U51" s="308"/>
    </row>
    <row r="52" ht="62.25" customHeight="1">
      <c r="A52" s="36"/>
      <c r="B52" s="358" t="str">
        <f>Résultats!B53</f>
        <v>7.4</v>
      </c>
      <c r="C52" s="260" t="str">
        <f>Résultats!C53</f>
        <v>A</v>
      </c>
      <c r="D52" s="260" t="str">
        <f>Résultats!E53</f>
        <v/>
      </c>
      <c r="E52" s="341" t="str">
        <f>Résultats!F53</f>
        <v xml:space="preserve">Pour chaque script qui initie un changement de contexte, l’utilisateur est-il averti ou en a-t-il le contrôle ?</v>
      </c>
      <c r="F52" s="345" t="s">
        <v>14</v>
      </c>
      <c r="G52" s="345"/>
      <c r="H52" s="97"/>
      <c r="I52" s="97"/>
      <c r="J52" s="97"/>
      <c r="K52" s="97"/>
      <c r="L52" s="97"/>
      <c r="M52" s="308"/>
      <c r="N52" s="308"/>
      <c r="O52" s="308"/>
      <c r="P52" s="308"/>
      <c r="Q52" s="308"/>
      <c r="R52" s="308"/>
      <c r="S52" s="308"/>
      <c r="T52" s="308"/>
      <c r="U52" s="308"/>
    </row>
    <row r="53" ht="62.25" customHeight="1">
      <c r="A53" s="46"/>
      <c r="B53" s="358" t="str">
        <f>Résultats!B54</f>
        <v>7.5</v>
      </c>
      <c r="C53" s="260" t="str">
        <f>Résultats!C54</f>
        <v>AA</v>
      </c>
      <c r="D53" s="260" t="str">
        <f>Résultats!E54</f>
        <v/>
      </c>
      <c r="E53" s="341" t="str">
        <f>Résultats!F54</f>
        <v xml:space="preserve">Dans chaque page web, les messages de statut sont-ils correctement restitués par les technologies d’assistance ?</v>
      </c>
      <c r="F53" s="345" t="s">
        <v>14</v>
      </c>
      <c r="G53" s="345"/>
      <c r="H53" s="97"/>
      <c r="I53" s="97"/>
      <c r="J53" s="97"/>
      <c r="K53" s="97"/>
      <c r="L53" s="97"/>
      <c r="M53" s="308"/>
      <c r="N53" s="308"/>
      <c r="O53" s="308"/>
      <c r="P53" s="308"/>
      <c r="Q53" s="308"/>
      <c r="R53" s="308"/>
      <c r="S53" s="308"/>
      <c r="T53" s="308"/>
      <c r="U53" s="308"/>
    </row>
    <row r="54" ht="62.25" customHeight="1">
      <c r="A54" s="355" t="s">
        <v>453</v>
      </c>
      <c r="B54" s="358" t="str">
        <f>Résultats!B55</f>
        <v>8.1</v>
      </c>
      <c r="C54" s="260" t="str">
        <f>Résultats!C55</f>
        <v>A</v>
      </c>
      <c r="D54" s="260" t="str">
        <f>Résultats!E55</f>
        <v/>
      </c>
      <c r="E54" s="341" t="str">
        <f>Résultats!F55</f>
        <v xml:space="preserve">Chaque page web est-elle définie par un type de document ?</v>
      </c>
      <c r="F54" s="345" t="s">
        <v>14</v>
      </c>
      <c r="G54" s="345"/>
      <c r="H54" s="97"/>
      <c r="I54" s="97"/>
      <c r="J54" s="97"/>
      <c r="K54" s="97"/>
      <c r="L54" s="352" t="s">
        <v>500</v>
      </c>
      <c r="M54" s="308"/>
      <c r="N54" s="308"/>
      <c r="O54" s="308"/>
      <c r="P54" s="308"/>
      <c r="Q54" s="308"/>
      <c r="R54" s="308"/>
      <c r="S54" s="308"/>
      <c r="T54" s="308"/>
      <c r="U54" s="308"/>
    </row>
    <row r="55" ht="62.25" customHeight="1">
      <c r="A55" s="36"/>
      <c r="B55" s="358" t="str">
        <f>Résultats!B56</f>
        <v>8.2</v>
      </c>
      <c r="C55" s="260" t="str">
        <f>Résultats!C56</f>
        <v>A</v>
      </c>
      <c r="D55" s="260" t="str">
        <f>Résultats!E56</f>
        <v/>
      </c>
      <c r="E55" s="341" t="str">
        <f>Résultats!F56</f>
        <v xml:space="preserve">Pour chaque page web, le code source généré est-il valide selon le type de document spécifié ?</v>
      </c>
      <c r="F55" s="345" t="s">
        <v>14</v>
      </c>
      <c r="G55" s="345"/>
      <c r="H55" s="97"/>
      <c r="I55" s="97"/>
      <c r="J55" s="97"/>
      <c r="K55" s="97"/>
      <c r="L55" s="352" t="s">
        <v>500</v>
      </c>
      <c r="M55" s="308"/>
      <c r="N55" s="308"/>
      <c r="O55" s="308"/>
      <c r="P55" s="308"/>
      <c r="Q55" s="308"/>
      <c r="R55" s="308"/>
      <c r="S55" s="308"/>
      <c r="T55" s="308"/>
      <c r="U55" s="308"/>
    </row>
    <row r="56" ht="62.25" customHeight="1">
      <c r="A56" s="36"/>
      <c r="B56" s="358" t="str">
        <f>Résultats!B57</f>
        <v>8.3</v>
      </c>
      <c r="C56" s="260" t="str">
        <f>Résultats!C57</f>
        <v>A</v>
      </c>
      <c r="D56" s="260" t="str">
        <f>Résultats!E57</f>
        <v>x</v>
      </c>
      <c r="E56" s="341" t="str">
        <f>Résultats!F57</f>
        <v xml:space="preserve">Dans chaque page web, la langue par défaut est-elle présente ?</v>
      </c>
      <c r="F56" s="345" t="s">
        <v>14</v>
      </c>
      <c r="G56" s="345"/>
      <c r="H56" s="97"/>
      <c r="I56" s="97"/>
      <c r="J56" s="97"/>
      <c r="K56" s="97"/>
      <c r="L56" s="97"/>
      <c r="M56" s="308"/>
      <c r="N56" s="308"/>
      <c r="O56" s="308"/>
      <c r="P56" s="308"/>
      <c r="Q56" s="308"/>
      <c r="R56" s="308"/>
      <c r="S56" s="308"/>
      <c r="T56" s="308"/>
      <c r="U56" s="308"/>
    </row>
    <row r="57" ht="62.25" customHeight="1">
      <c r="A57" s="36"/>
      <c r="B57" s="358" t="str">
        <f>Résultats!B58</f>
        <v>8.4</v>
      </c>
      <c r="C57" s="260" t="str">
        <f>Résultats!C58</f>
        <v>A</v>
      </c>
      <c r="D57" s="260" t="str">
        <f>Résultats!E58</f>
        <v>x</v>
      </c>
      <c r="E57" s="341" t="str">
        <f>Résultats!F58</f>
        <v xml:space="preserve">Pour chaque page web ayant une langue par défaut, le code de langue est-il pertinent ?</v>
      </c>
      <c r="F57" s="345" t="s">
        <v>14</v>
      </c>
      <c r="G57" s="345"/>
      <c r="H57" s="97"/>
      <c r="I57" s="97"/>
      <c r="J57" s="97"/>
      <c r="K57" s="97"/>
      <c r="L57" s="97"/>
      <c r="M57" s="308"/>
      <c r="N57" s="308"/>
      <c r="O57" s="308"/>
      <c r="P57" s="308"/>
      <c r="Q57" s="308"/>
      <c r="R57" s="308"/>
      <c r="S57" s="308"/>
      <c r="T57" s="308"/>
      <c r="U57" s="308"/>
    </row>
    <row r="58" ht="62.25" customHeight="1">
      <c r="A58" s="36"/>
      <c r="B58" s="259" t="str">
        <f>Résultats!B59</f>
        <v>8.5</v>
      </c>
      <c r="C58" s="260" t="str">
        <f>Résultats!C59</f>
        <v>A</v>
      </c>
      <c r="D58" s="260" t="str">
        <f>Résultats!E59</f>
        <v>x</v>
      </c>
      <c r="E58" s="341" t="str">
        <f>Résultats!F59</f>
        <v xml:space="preserve">Chaque page web a-t-elle un titre de page ?</v>
      </c>
      <c r="F58" s="345" t="s">
        <v>14</v>
      </c>
      <c r="G58" s="345"/>
      <c r="H58" s="97"/>
      <c r="I58" s="97"/>
      <c r="J58" s="97"/>
      <c r="K58" s="97"/>
      <c r="L58" s="97"/>
      <c r="M58" s="308"/>
      <c r="N58" s="308"/>
      <c r="O58" s="308"/>
      <c r="P58" s="308"/>
      <c r="Q58" s="308"/>
      <c r="R58" s="308"/>
      <c r="S58" s="308"/>
      <c r="T58" s="308"/>
      <c r="U58" s="308"/>
    </row>
    <row r="59" ht="62.25" customHeight="1">
      <c r="A59" s="36"/>
      <c r="B59" s="259" t="str">
        <f>Résultats!B60</f>
        <v>8.6</v>
      </c>
      <c r="C59" s="260" t="str">
        <f>Résultats!C60</f>
        <v>A</v>
      </c>
      <c r="D59" s="260" t="str">
        <f>Résultats!E60</f>
        <v/>
      </c>
      <c r="E59" s="341" t="str">
        <f>Résultats!F60</f>
        <v xml:space="preserve">Pour chaque page web ayant un titre de page, ce titre est-il pertinent ?</v>
      </c>
      <c r="F59" s="345" t="s">
        <v>14</v>
      </c>
      <c r="G59" s="345"/>
      <c r="H59" s="97"/>
      <c r="I59" s="97"/>
      <c r="J59" s="97"/>
      <c r="K59" s="97"/>
      <c r="L59" s="97"/>
      <c r="M59" s="308"/>
      <c r="N59" s="308"/>
      <c r="O59" s="308"/>
      <c r="P59" s="308"/>
      <c r="Q59" s="308"/>
      <c r="R59" s="308"/>
      <c r="S59" s="308"/>
      <c r="T59" s="308"/>
      <c r="U59" s="308"/>
    </row>
    <row r="60" ht="62.25" customHeight="1">
      <c r="A60" s="36"/>
      <c r="B60" s="259" t="str">
        <f>Résultats!B61</f>
        <v>8.7</v>
      </c>
      <c r="C60" s="260" t="str">
        <f>Résultats!C61</f>
        <v>AA</v>
      </c>
      <c r="D60" s="260" t="str">
        <f>Résultats!E61</f>
        <v/>
      </c>
      <c r="E60" s="341" t="str">
        <f>Résultats!F61</f>
        <v xml:space="preserve">Dans chaque page web, chaque changement de langue est-il indiqué dans le code source (hors cas particuliers) ?</v>
      </c>
      <c r="F60" s="345" t="s">
        <v>14</v>
      </c>
      <c r="G60" s="345"/>
      <c r="H60" s="97"/>
      <c r="I60" s="97"/>
      <c r="J60" s="97"/>
      <c r="K60" s="97"/>
      <c r="L60" s="97"/>
      <c r="M60" s="308"/>
      <c r="N60" s="308"/>
      <c r="O60" s="308"/>
      <c r="P60" s="308"/>
      <c r="Q60" s="308"/>
      <c r="R60" s="308"/>
      <c r="S60" s="308"/>
      <c r="T60" s="308"/>
      <c r="U60" s="308"/>
    </row>
    <row r="61" ht="62.25" customHeight="1">
      <c r="A61" s="36"/>
      <c r="B61" s="259" t="str">
        <f>Résultats!B62</f>
        <v>8.8</v>
      </c>
      <c r="C61" s="260" t="str">
        <f>Résultats!C62</f>
        <v>AA</v>
      </c>
      <c r="D61" s="260" t="str">
        <f>Résultats!E62</f>
        <v/>
      </c>
      <c r="E61" s="341" t="str">
        <f>Résultats!F62</f>
        <v xml:space="preserve">Dans chaque page web, le code de langue de chaque changement de langue est-il valide et pertinent ?</v>
      </c>
      <c r="F61" s="345" t="s">
        <v>14</v>
      </c>
      <c r="G61" s="345"/>
      <c r="H61" s="97"/>
      <c r="I61" s="97"/>
      <c r="J61" s="97"/>
      <c r="K61" s="97"/>
      <c r="L61" s="97"/>
      <c r="M61" s="308"/>
      <c r="N61" s="308"/>
      <c r="O61" s="308"/>
      <c r="P61" s="308"/>
      <c r="Q61" s="308"/>
      <c r="R61" s="308"/>
      <c r="S61" s="308"/>
      <c r="T61" s="308"/>
      <c r="U61" s="308"/>
    </row>
    <row r="62" ht="62.25" customHeight="1">
      <c r="A62" s="36"/>
      <c r="B62" s="259" t="str">
        <f>Résultats!B63</f>
        <v>8.9</v>
      </c>
      <c r="C62" s="260" t="str">
        <f>Résultats!C63</f>
        <v>A</v>
      </c>
      <c r="D62" s="260" t="str">
        <f>Résultats!E63</f>
        <v/>
      </c>
      <c r="E62" s="341" t="str">
        <f>Résultats!F63</f>
        <v xml:space="preserve">Dans chaque page web, les balises ne doivent pas être utilisées uniquement à des fins de présentation. Cette règle est-elle respectée ?</v>
      </c>
      <c r="F62" s="345" t="s">
        <v>14</v>
      </c>
      <c r="G62" s="345"/>
      <c r="H62" s="97"/>
      <c r="I62" s="97"/>
      <c r="J62" s="97"/>
      <c r="K62" s="97"/>
      <c r="L62" s="97"/>
      <c r="M62" s="308"/>
      <c r="N62" s="308"/>
      <c r="O62" s="308"/>
      <c r="P62" s="308"/>
      <c r="Q62" s="308"/>
      <c r="R62" s="308"/>
      <c r="S62" s="308"/>
      <c r="T62" s="308"/>
      <c r="U62" s="308"/>
    </row>
    <row r="63" ht="62.25" customHeight="1">
      <c r="A63" s="46"/>
      <c r="B63" s="358" t="str">
        <f>Résultats!B64</f>
        <v>8.10</v>
      </c>
      <c r="C63" s="260" t="str">
        <f>Résultats!C64</f>
        <v>A</v>
      </c>
      <c r="D63" s="260" t="str">
        <f>Résultats!E64</f>
        <v/>
      </c>
      <c r="E63" s="341" t="str">
        <f>Résultats!F64</f>
        <v xml:space="preserve">Dans chaque page web, les changements du sens de lecture sont-ils signalés ?</v>
      </c>
      <c r="F63" s="345" t="s">
        <v>14</v>
      </c>
      <c r="G63" s="345"/>
      <c r="H63" s="97"/>
      <c r="I63" s="97"/>
      <c r="J63" s="97"/>
      <c r="K63" s="97"/>
      <c r="L63" s="97"/>
      <c r="M63" s="308"/>
      <c r="N63" s="308"/>
      <c r="O63" s="308"/>
      <c r="P63" s="308"/>
      <c r="Q63" s="308"/>
      <c r="R63" s="308"/>
      <c r="S63" s="308"/>
      <c r="T63" s="308"/>
      <c r="U63" s="308"/>
    </row>
    <row r="64" ht="62.25" customHeight="1">
      <c r="A64" s="355" t="s">
        <v>454</v>
      </c>
      <c r="B64" s="358" t="str">
        <f>Résultats!B65</f>
        <v>9.1</v>
      </c>
      <c r="C64" s="260" t="str">
        <f>Résultats!C65</f>
        <v>A</v>
      </c>
      <c r="D64" s="260" t="str">
        <f>Résultats!E65</f>
        <v>x</v>
      </c>
      <c r="E64" s="341" t="str">
        <f>Résultats!F65</f>
        <v xml:space="preserve">Dans chaque page web, l’information est-elle structurée par l’utilisation appropriée de titres ?</v>
      </c>
      <c r="F64" s="345" t="s">
        <v>14</v>
      </c>
      <c r="G64" s="345"/>
      <c r="H64" s="97"/>
      <c r="I64" s="97"/>
      <c r="J64" s="97"/>
      <c r="K64" s="97"/>
      <c r="L64" s="97"/>
      <c r="M64" s="308"/>
      <c r="N64" s="308"/>
      <c r="O64" s="308"/>
      <c r="P64" s="308"/>
      <c r="Q64" s="308"/>
      <c r="R64" s="308"/>
      <c r="S64" s="308"/>
      <c r="T64" s="308"/>
      <c r="U64" s="308"/>
    </row>
    <row r="65" ht="62.25" customHeight="1">
      <c r="A65" s="36"/>
      <c r="B65" s="358" t="str">
        <f>Résultats!B66</f>
        <v>9.2</v>
      </c>
      <c r="C65" s="260" t="str">
        <f>Résultats!C66</f>
        <v>A</v>
      </c>
      <c r="D65" s="260" t="str">
        <f>Résultats!E66</f>
        <v/>
      </c>
      <c r="E65" s="341" t="str">
        <f>Résultats!F66</f>
        <v xml:space="preserve">Dans chaque page web, la structure du document est-elle cohérente (hors cas particuliers) ?</v>
      </c>
      <c r="F65" s="345" t="s">
        <v>14</v>
      </c>
      <c r="G65" s="345"/>
      <c r="H65" s="97"/>
      <c r="I65" s="97"/>
      <c r="J65" s="97"/>
      <c r="K65" s="97"/>
      <c r="L65" s="97"/>
      <c r="M65" s="308"/>
      <c r="N65" s="308"/>
      <c r="O65" s="308"/>
      <c r="P65" s="308"/>
      <c r="Q65" s="308"/>
      <c r="R65" s="308"/>
      <c r="S65" s="308"/>
      <c r="T65" s="308"/>
      <c r="U65" s="308"/>
    </row>
    <row r="66" ht="62.25" customHeight="1">
      <c r="A66" s="36"/>
      <c r="B66" s="358" t="str">
        <f>Résultats!B67</f>
        <v>9.3</v>
      </c>
      <c r="C66" s="260" t="str">
        <f>Résultats!C67</f>
        <v>A</v>
      </c>
      <c r="D66" s="260" t="str">
        <f>Résultats!E67</f>
        <v/>
      </c>
      <c r="E66" s="341" t="str">
        <f>Résultats!F67</f>
        <v xml:space="preserve">Dans chaque page web, chaque liste est-elle correctement structurée ?</v>
      </c>
      <c r="F66" s="345" t="s">
        <v>14</v>
      </c>
      <c r="G66" s="345"/>
      <c r="H66" s="97"/>
      <c r="I66" s="97"/>
      <c r="J66" s="97"/>
      <c r="K66" s="97"/>
      <c r="L66" s="97"/>
      <c r="M66" s="308"/>
      <c r="N66" s="308"/>
      <c r="O66" s="308"/>
      <c r="P66" s="308"/>
      <c r="Q66" s="308"/>
      <c r="R66" s="308"/>
      <c r="S66" s="308"/>
      <c r="T66" s="308"/>
      <c r="U66" s="308"/>
    </row>
    <row r="67" ht="62.25" customHeight="1">
      <c r="A67" s="46"/>
      <c r="B67" s="358" t="str">
        <f>Résultats!B68</f>
        <v>9.4</v>
      </c>
      <c r="C67" s="260" t="str">
        <f>Résultats!C68</f>
        <v>A</v>
      </c>
      <c r="D67" s="260" t="str">
        <f>Résultats!E68</f>
        <v/>
      </c>
      <c r="E67" s="341" t="str">
        <f>Résultats!F68</f>
        <v xml:space="preserve">Dans chaque page web, chaque citation est-elle correctement indiquée ?</v>
      </c>
      <c r="F67" s="345" t="s">
        <v>14</v>
      </c>
      <c r="G67" s="345"/>
      <c r="H67" s="97"/>
      <c r="I67" s="97"/>
      <c r="J67" s="97"/>
      <c r="K67" s="97"/>
      <c r="L67" s="97"/>
      <c r="M67" s="308"/>
      <c r="N67" s="308"/>
      <c r="O67" s="308"/>
      <c r="P67" s="308"/>
      <c r="Q67" s="308"/>
      <c r="R67" s="308"/>
      <c r="S67" s="308"/>
      <c r="T67" s="308"/>
      <c r="U67" s="308"/>
    </row>
    <row r="68" ht="62.25" customHeight="1">
      <c r="A68" s="355" t="s">
        <v>455</v>
      </c>
      <c r="B68" s="358" t="str">
        <f>Résultats!B69</f>
        <v>10.1</v>
      </c>
      <c r="C68" s="260" t="str">
        <f>Résultats!C69</f>
        <v>A</v>
      </c>
      <c r="D68" s="260" t="str">
        <f>Résultats!E69</f>
        <v/>
      </c>
      <c r="E68" s="341" t="str">
        <f>Résultats!F69</f>
        <v xml:space="preserve">Dans le site web, des feuilles de styles sont-elles utilisées pour contrôler la présentation de l’information ?</v>
      </c>
      <c r="F68" s="345" t="s">
        <v>14</v>
      </c>
      <c r="G68" s="345"/>
      <c r="H68" s="97"/>
      <c r="I68" s="97"/>
      <c r="J68" s="97"/>
      <c r="K68" s="97"/>
      <c r="L68" s="97"/>
      <c r="M68" s="308"/>
      <c r="N68" s="308"/>
      <c r="O68" s="308"/>
      <c r="P68" s="308"/>
      <c r="Q68" s="308"/>
      <c r="R68" s="308"/>
      <c r="S68" s="308"/>
      <c r="T68" s="308"/>
      <c r="U68" s="308"/>
    </row>
    <row r="69" ht="62.25" customHeight="1">
      <c r="A69" s="36"/>
      <c r="B69" s="358" t="str">
        <f>Résultats!B70</f>
        <v>10.2</v>
      </c>
      <c r="C69" s="260" t="str">
        <f>Résultats!C70</f>
        <v>A</v>
      </c>
      <c r="D69" s="260" t="str">
        <f>Résultats!E70</f>
        <v/>
      </c>
      <c r="E69" s="341" t="str">
        <f>Résultats!F70</f>
        <v xml:space="preserve">Dans chaque page web, le contenu visible porteur d’information reste-t-il présent lorsque les feuilles de styles sont désactivées ?</v>
      </c>
      <c r="F69" s="345" t="s">
        <v>14</v>
      </c>
      <c r="G69" s="345"/>
      <c r="H69" s="97"/>
      <c r="I69" s="97"/>
      <c r="J69" s="97"/>
      <c r="K69" s="97"/>
      <c r="L69" s="97"/>
      <c r="M69" s="308"/>
      <c r="N69" s="308"/>
      <c r="O69" s="308"/>
      <c r="P69" s="308"/>
      <c r="Q69" s="308"/>
      <c r="R69" s="308"/>
      <c r="S69" s="308"/>
      <c r="T69" s="308"/>
      <c r="U69" s="308"/>
    </row>
    <row r="70" ht="62.25" customHeight="1">
      <c r="A70" s="36"/>
      <c r="B70" s="358" t="str">
        <f>Résultats!B71</f>
        <v>10.3</v>
      </c>
      <c r="C70" s="260" t="str">
        <f>Résultats!C71</f>
        <v>A</v>
      </c>
      <c r="D70" s="260" t="str">
        <f>Résultats!E71</f>
        <v>x</v>
      </c>
      <c r="E70" s="341" t="str">
        <f>Résultats!F71</f>
        <v xml:space="preserve">Dans chaque page web, l’information reste-t-elle compréhensible lorsque les feuilles de styles sont désactivées ?</v>
      </c>
      <c r="F70" s="345" t="s">
        <v>14</v>
      </c>
      <c r="G70" s="345"/>
      <c r="H70" s="97"/>
      <c r="I70" s="97"/>
      <c r="J70" s="97"/>
      <c r="K70" s="97"/>
      <c r="L70" s="97"/>
      <c r="M70" s="308"/>
      <c r="N70" s="308"/>
      <c r="O70" s="308"/>
      <c r="P70" s="308"/>
      <c r="Q70" s="308"/>
      <c r="R70" s="308"/>
      <c r="S70" s="308"/>
      <c r="T70" s="308"/>
      <c r="U70" s="308"/>
    </row>
    <row r="71" ht="62.25" customHeight="1">
      <c r="A71" s="36"/>
      <c r="B71" s="358" t="str">
        <f>Résultats!B72</f>
        <v>10.4</v>
      </c>
      <c r="C71" s="260" t="str">
        <f>Résultats!C72</f>
        <v>AA</v>
      </c>
      <c r="D71" s="260" t="str">
        <f>Résultats!E72</f>
        <v/>
      </c>
      <c r="E71" s="341" t="str">
        <f>Résultats!F72</f>
        <v xml:space="preserve">Dans chaque page web, le texte reste-t-il lisible lorsque la taille des caractères est augmentée jusqu’à 200%, au moins (hors cas particuliers) ?</v>
      </c>
      <c r="F71" s="345" t="s">
        <v>14</v>
      </c>
      <c r="G71" s="345"/>
      <c r="H71" s="97"/>
      <c r="I71" s="97"/>
      <c r="J71" s="97"/>
      <c r="K71" s="97"/>
      <c r="L71" s="97"/>
      <c r="M71" s="308"/>
      <c r="N71" s="308"/>
      <c r="O71" s="308"/>
      <c r="P71" s="308"/>
      <c r="Q71" s="308"/>
      <c r="R71" s="308"/>
      <c r="S71" s="308"/>
      <c r="T71" s="308"/>
      <c r="U71" s="308"/>
    </row>
    <row r="72" ht="62.25" customHeight="1">
      <c r="A72" s="36"/>
      <c r="B72" s="358" t="str">
        <f>Résultats!B73</f>
        <v>10.5</v>
      </c>
      <c r="C72" s="260" t="str">
        <f>Résultats!C73</f>
        <v>AA</v>
      </c>
      <c r="D72" s="260" t="str">
        <f>Résultats!E73</f>
        <v/>
      </c>
      <c r="E72" s="341" t="str">
        <f>Résultats!F73</f>
        <v xml:space="preserve">Dans chaque page web, les déclarations CSS de couleurs de fond d’élément et de police sont-elles correctement utilisées ?</v>
      </c>
      <c r="F72" s="345" t="s">
        <v>14</v>
      </c>
      <c r="G72" s="345"/>
      <c r="H72" s="97"/>
      <c r="I72" s="97"/>
      <c r="J72" s="97"/>
      <c r="K72" s="97"/>
      <c r="L72" s="97"/>
      <c r="M72" s="308"/>
      <c r="N72" s="308"/>
      <c r="O72" s="308"/>
      <c r="P72" s="308"/>
      <c r="Q72" s="308"/>
      <c r="R72" s="308"/>
      <c r="S72" s="308"/>
      <c r="T72" s="308"/>
      <c r="U72" s="308"/>
    </row>
    <row r="73" ht="62.25" customHeight="1">
      <c r="A73" s="36"/>
      <c r="B73" s="358" t="str">
        <f>Résultats!B74</f>
        <v>10.6</v>
      </c>
      <c r="C73" s="260" t="str">
        <f>Résultats!C74</f>
        <v>A</v>
      </c>
      <c r="D73" s="260" t="str">
        <f>Résultats!E74</f>
        <v>x</v>
      </c>
      <c r="E73" s="341" t="str">
        <f>Résultats!F74</f>
        <v xml:space="preserve">Dans chaque page web, chaque lien dont la nature n’est pas évidente est-il visible par rapport au texte environnant ?</v>
      </c>
      <c r="F73" s="345" t="s">
        <v>14</v>
      </c>
      <c r="G73" s="345"/>
      <c r="H73" s="97"/>
      <c r="I73" s="97"/>
      <c r="J73" s="97"/>
      <c r="K73" s="97"/>
      <c r="L73" s="97"/>
      <c r="M73" s="308"/>
      <c r="N73" s="308"/>
      <c r="O73" s="308"/>
      <c r="P73" s="308"/>
      <c r="Q73" s="308"/>
      <c r="R73" s="308"/>
      <c r="S73" s="308"/>
      <c r="T73" s="308"/>
      <c r="U73" s="308"/>
    </row>
    <row r="74" ht="62.25" customHeight="1">
      <c r="A74" s="36"/>
      <c r="B74" s="358" t="str">
        <f>Résultats!B75</f>
        <v>10.7</v>
      </c>
      <c r="C74" s="260" t="str">
        <f>Résultats!C75</f>
        <v>A</v>
      </c>
      <c r="D74" s="260" t="str">
        <f>Résultats!E75</f>
        <v>x</v>
      </c>
      <c r="E74" s="341" t="str">
        <f>Résultats!F75</f>
        <v xml:space="preserve">Dans chaque page web, pour chaque élément recevant le focus, la prise de focus est-elle visible ?</v>
      </c>
      <c r="F74" s="345" t="s">
        <v>14</v>
      </c>
      <c r="G74" s="345"/>
      <c r="H74" s="97"/>
      <c r="I74" s="97"/>
      <c r="J74" s="97"/>
      <c r="K74" s="97"/>
      <c r="L74" s="97"/>
      <c r="M74" s="308"/>
      <c r="N74" s="308"/>
      <c r="O74" s="308"/>
      <c r="P74" s="308"/>
      <c r="Q74" s="308"/>
      <c r="R74" s="308"/>
      <c r="S74" s="308"/>
      <c r="T74" s="308"/>
      <c r="U74" s="308"/>
    </row>
    <row r="75" ht="62.25" customHeight="1">
      <c r="A75" s="36"/>
      <c r="B75" s="358" t="str">
        <f>Résultats!B76</f>
        <v>10.8</v>
      </c>
      <c r="C75" s="260" t="str">
        <f>Résultats!C76</f>
        <v>A</v>
      </c>
      <c r="D75" s="260" t="str">
        <f>Résultats!E76</f>
        <v/>
      </c>
      <c r="E75" s="341" t="str">
        <f>Résultats!F76</f>
        <v xml:space="preserve">Pour chaque page web, les contenus cachés ont-ils vocation à être ignorés par les technologies d’assistance ?</v>
      </c>
      <c r="F75" s="345" t="s">
        <v>14</v>
      </c>
      <c r="G75" s="345"/>
      <c r="H75" s="97"/>
      <c r="I75" s="97"/>
      <c r="J75" s="97"/>
      <c r="K75" s="97"/>
      <c r="L75" s="97"/>
      <c r="M75" s="308"/>
      <c r="N75" s="308"/>
      <c r="O75" s="308"/>
      <c r="P75" s="308"/>
      <c r="Q75" s="308"/>
      <c r="R75" s="308"/>
      <c r="S75" s="308"/>
      <c r="T75" s="308"/>
      <c r="U75" s="308"/>
    </row>
    <row r="76" ht="62.25" customHeight="1">
      <c r="A76" s="36"/>
      <c r="B76" s="358" t="str">
        <f>Résultats!B77</f>
        <v>10.9</v>
      </c>
      <c r="C76" s="260" t="str">
        <f>Résultats!C77</f>
        <v>A</v>
      </c>
      <c r="D76" s="260" t="str">
        <f>Résultats!E77</f>
        <v/>
      </c>
      <c r="E76" s="341" t="str">
        <f>Résultats!F77</f>
        <v xml:space="preserve">Dans chaque page web, l’information ne doit pas être donnée uniquement par la forme, taille ou position. Cette règle est-elle respectée ?</v>
      </c>
      <c r="F76" s="345" t="s">
        <v>14</v>
      </c>
      <c r="G76" s="345"/>
      <c r="H76" s="97"/>
      <c r="I76" s="97"/>
      <c r="J76" s="97"/>
      <c r="K76" s="97"/>
      <c r="L76" s="97"/>
      <c r="M76" s="308"/>
      <c r="N76" s="308"/>
      <c r="O76" s="308"/>
      <c r="P76" s="308"/>
      <c r="Q76" s="308"/>
      <c r="R76" s="308"/>
      <c r="S76" s="308"/>
      <c r="T76" s="308"/>
      <c r="U76" s="308"/>
    </row>
    <row r="77" ht="62.25" customHeight="1">
      <c r="A77" s="36"/>
      <c r="B77" s="358" t="str">
        <f>Résultats!B78</f>
        <v>10.10</v>
      </c>
      <c r="C77" s="260" t="str">
        <f>Résultats!C78</f>
        <v>A</v>
      </c>
      <c r="D77" s="260" t="str">
        <f>Résultats!E78</f>
        <v/>
      </c>
      <c r="E77" s="341" t="str">
        <f>Résultats!F78</f>
        <v xml:space="preserve">Dans chaque page web, l’information ne doit pas être donnée par la forme, taille ou position uniquement. Cette règle est-elle implémentée de façon pertinente ?</v>
      </c>
      <c r="F77" s="345" t="s">
        <v>14</v>
      </c>
      <c r="G77" s="345"/>
      <c r="H77" s="97"/>
      <c r="I77" s="97"/>
      <c r="J77" s="97"/>
      <c r="K77" s="97"/>
      <c r="L77" s="97"/>
      <c r="M77" s="308"/>
      <c r="N77" s="308"/>
      <c r="O77" s="308"/>
      <c r="P77" s="308"/>
      <c r="Q77" s="308"/>
      <c r="R77" s="308"/>
      <c r="S77" s="308"/>
      <c r="T77" s="308"/>
      <c r="U77" s="308"/>
    </row>
    <row r="78" ht="62.25" customHeight="1">
      <c r="A78" s="36"/>
      <c r="B78" s="358" t="str">
        <f>Résultats!B79</f>
        <v>10.11</v>
      </c>
      <c r="C78" s="260" t="str">
        <f>Résultats!C79</f>
        <v>AA</v>
      </c>
      <c r="D78" s="260" t="str">
        <f>Résultats!E79</f>
        <v/>
      </c>
      <c r="E78" s="341" t="str">
        <f>Résultats!F79</f>
        <v xml:space="preserve">Pour chaque page web, les contenus peuvent-ils être présentés sans perte d’information ou de fonctionnalité et sans avoir recours soit à un défilement vertical pour une fenêtre ayant une hauteur de 256 px, soit à un défilement horizontal pour une fenêtre ayant une largeur de 320 px (hors cas particuliers) ?</v>
      </c>
      <c r="F78" s="345" t="s">
        <v>14</v>
      </c>
      <c r="G78" s="345"/>
      <c r="H78" s="97"/>
      <c r="I78" s="97"/>
      <c r="J78" s="97"/>
      <c r="K78" s="97"/>
      <c r="L78" s="97"/>
      <c r="M78" s="308"/>
      <c r="N78" s="308"/>
      <c r="O78" s="308"/>
      <c r="P78" s="308"/>
      <c r="Q78" s="308"/>
      <c r="R78" s="308"/>
      <c r="S78" s="308"/>
      <c r="T78" s="308"/>
      <c r="U78" s="308"/>
    </row>
    <row r="79" ht="62.25" customHeight="1">
      <c r="A79" s="36"/>
      <c r="B79" s="358" t="str">
        <f>Résultats!B80</f>
        <v>10.12</v>
      </c>
      <c r="C79" s="260" t="str">
        <f>Résultats!C80</f>
        <v>AA</v>
      </c>
      <c r="D79" s="260" t="str">
        <f>Résultats!E80</f>
        <v/>
      </c>
      <c r="E79" s="341" t="str">
        <f>Résultats!F80</f>
        <v xml:space="preserve">Dans chaque page web, les propriétés d’espacement du texte peuvent-elles être redéfinies par l’utilisateur sans perte de contenu ou de fonctionnalité (hors cas particuliers) ?</v>
      </c>
      <c r="F79" s="345" t="s">
        <v>14</v>
      </c>
      <c r="G79" s="345"/>
      <c r="H79" s="97"/>
      <c r="I79" s="97"/>
      <c r="J79" s="97"/>
      <c r="K79" s="97"/>
      <c r="L79" s="97"/>
      <c r="M79" s="308"/>
      <c r="N79" s="308"/>
      <c r="O79" s="308"/>
      <c r="P79" s="308"/>
      <c r="Q79" s="308"/>
      <c r="R79" s="308"/>
      <c r="S79" s="308"/>
      <c r="T79" s="308"/>
      <c r="U79" s="308"/>
    </row>
    <row r="80" ht="62.25" customHeight="1">
      <c r="A80" s="36"/>
      <c r="B80" s="358" t="str">
        <f>Résultats!B81</f>
        <v>10.13</v>
      </c>
      <c r="C80" s="260" t="str">
        <f>Résultats!C81</f>
        <v>AA</v>
      </c>
      <c r="D80" s="260" t="str">
        <f>Résultats!E81</f>
        <v/>
      </c>
      <c r="E80" s="341" t="str">
        <f>Résultats!F81</f>
        <v xml:space="preserve">Dans chaque page web, les contenus additionnels apparaissant à la prise de focus ou au survol d’un composant d’interface sont-ils contrôlables par l’utilisateur (hors cas particuliers) ?</v>
      </c>
      <c r="F80" s="345" t="s">
        <v>14</v>
      </c>
      <c r="G80" s="345"/>
      <c r="H80" s="97"/>
      <c r="I80" s="97"/>
      <c r="J80" s="97"/>
      <c r="K80" s="97"/>
      <c r="L80" s="97"/>
      <c r="M80" s="308"/>
      <c r="N80" s="308"/>
      <c r="O80" s="308"/>
      <c r="P80" s="308"/>
      <c r="Q80" s="308"/>
      <c r="R80" s="308"/>
      <c r="S80" s="308"/>
      <c r="T80" s="308"/>
      <c r="U80" s="308"/>
    </row>
    <row r="81" ht="62.25" customHeight="1">
      <c r="A81" s="46"/>
      <c r="B81" s="358" t="str">
        <f>Résultats!B82</f>
        <v>10.14</v>
      </c>
      <c r="C81" s="260" t="str">
        <f>Résultats!C82</f>
        <v>A</v>
      </c>
      <c r="D81" s="260" t="str">
        <f>Résultats!E82</f>
        <v/>
      </c>
      <c r="E81" s="341" t="str">
        <f>Résultats!F82</f>
        <v xml:space="preserve">Dans chaque page web, les contenus additionnels apparaissant via les styles CSS uniquement peuvent-ils être rendus visibles au clavier et par tout dispositif de pointage ?</v>
      </c>
      <c r="F81" s="345" t="s">
        <v>14</v>
      </c>
      <c r="G81" s="345"/>
      <c r="H81" s="97"/>
      <c r="I81" s="97"/>
      <c r="J81" s="97"/>
      <c r="K81" s="97"/>
      <c r="L81" s="97"/>
      <c r="M81" s="308"/>
      <c r="N81" s="308"/>
      <c r="O81" s="308"/>
      <c r="P81" s="308"/>
      <c r="Q81" s="308"/>
      <c r="R81" s="308"/>
      <c r="S81" s="308"/>
      <c r="T81" s="308"/>
      <c r="U81" s="308"/>
    </row>
    <row r="82" ht="62.25" customHeight="1">
      <c r="A82" s="355" t="s">
        <v>456</v>
      </c>
      <c r="B82" s="358" t="str">
        <f>Résultats!B83</f>
        <v>11.1</v>
      </c>
      <c r="C82" s="260" t="str">
        <f>Résultats!C83</f>
        <v>A</v>
      </c>
      <c r="D82" s="260" t="str">
        <f>Résultats!E83</f>
        <v>x</v>
      </c>
      <c r="E82" s="341" t="str">
        <f>Résultats!F83</f>
        <v xml:space="preserve">Chaque champ de formulaire a-t-il une étiquette ?</v>
      </c>
      <c r="F82" s="345" t="s">
        <v>14</v>
      </c>
      <c r="G82" s="345"/>
      <c r="H82" s="97"/>
      <c r="I82" s="97"/>
      <c r="J82" s="97"/>
      <c r="K82" s="97"/>
      <c r="L82" s="97"/>
      <c r="M82" s="308"/>
      <c r="N82" s="308"/>
      <c r="O82" s="308"/>
      <c r="P82" s="308"/>
      <c r="Q82" s="308"/>
      <c r="R82" s="308"/>
      <c r="S82" s="308"/>
      <c r="T82" s="308"/>
      <c r="U82" s="308"/>
    </row>
    <row r="83" ht="62.25" customHeight="1">
      <c r="A83" s="36"/>
      <c r="B83" s="358" t="str">
        <f>Résultats!B84</f>
        <v>11.2</v>
      </c>
      <c r="C83" s="260" t="str">
        <f>Résultats!C84</f>
        <v>A</v>
      </c>
      <c r="D83" s="260" t="str">
        <f>Résultats!E84</f>
        <v>x</v>
      </c>
      <c r="E83" s="341" t="str">
        <f>Résultats!F84</f>
        <v xml:space="preserve">Chaque étiquette associée à un champ de formulaire est-elle pertinente (hors cas particuliers) ?</v>
      </c>
      <c r="F83" s="345" t="s">
        <v>14</v>
      </c>
      <c r="G83" s="345"/>
      <c r="H83" s="97"/>
      <c r="I83" s="97"/>
      <c r="J83" s="97"/>
      <c r="K83" s="97"/>
      <c r="L83" s="97"/>
      <c r="M83" s="308"/>
      <c r="N83" s="308"/>
      <c r="O83" s="308"/>
      <c r="P83" s="308"/>
      <c r="Q83" s="308"/>
      <c r="R83" s="308"/>
      <c r="S83" s="308"/>
      <c r="T83" s="308"/>
      <c r="U83" s="308"/>
    </row>
    <row r="84" ht="62.25" customHeight="1">
      <c r="A84" s="36"/>
      <c r="B84" s="259" t="str">
        <f>Résultats!B85</f>
        <v>11.3</v>
      </c>
      <c r="C84" s="260" t="str">
        <f>Résultats!C85</f>
        <v>AA</v>
      </c>
      <c r="D84" s="260" t="str">
        <f>Résultats!E85</f>
        <v/>
      </c>
      <c r="E84" s="341" t="str">
        <f>Résultats!F85</f>
        <v xml:space="preserve">Dans chaque formulaire, chaque étiquette associée à un champ de formulaire ayant la même fonction et répétée plusieurs fois dans une même page ou dans un ensemble de pages est-elle cohérente ?</v>
      </c>
      <c r="F84" s="345" t="s">
        <v>14</v>
      </c>
      <c r="G84" s="345"/>
      <c r="H84" s="97"/>
      <c r="I84" s="97"/>
      <c r="J84" s="97"/>
      <c r="K84" s="97"/>
      <c r="L84" s="97"/>
      <c r="M84" s="308"/>
      <c r="N84" s="308"/>
      <c r="O84" s="308"/>
      <c r="P84" s="308"/>
      <c r="Q84" s="308"/>
      <c r="R84" s="308"/>
      <c r="S84" s="308"/>
      <c r="T84" s="308"/>
      <c r="U84" s="308"/>
    </row>
    <row r="85" ht="62.25" customHeight="1">
      <c r="A85" s="36"/>
      <c r="B85" s="259" t="str">
        <f>Résultats!B86</f>
        <v>11.4</v>
      </c>
      <c r="C85" s="260" t="str">
        <f>Résultats!C86</f>
        <v>AA</v>
      </c>
      <c r="D85" s="260" t="str">
        <f>Résultats!E86</f>
        <v/>
      </c>
      <c r="E85" s="341" t="str">
        <f>Résultats!F86</f>
        <v xml:space="preserve">Dans chaque formulaire, chaque étiquette de champ et son champ associé sont-ils accolés (hors cas particuliers) ?</v>
      </c>
      <c r="F85" s="345" t="s">
        <v>14</v>
      </c>
      <c r="G85" s="345"/>
      <c r="H85" s="97"/>
      <c r="I85" s="97"/>
      <c r="J85" s="97"/>
      <c r="K85" s="97"/>
      <c r="L85" s="97"/>
      <c r="M85" s="308"/>
      <c r="N85" s="308"/>
      <c r="O85" s="308"/>
      <c r="P85" s="308"/>
      <c r="Q85" s="308"/>
      <c r="R85" s="308"/>
      <c r="S85" s="308"/>
      <c r="T85" s="308"/>
      <c r="U85" s="308"/>
    </row>
    <row r="86" ht="62.25" customHeight="1">
      <c r="A86" s="36"/>
      <c r="B86" s="259" t="str">
        <f>Résultats!B87</f>
        <v>11.5</v>
      </c>
      <c r="C86" s="260" t="str">
        <f>Résultats!C87</f>
        <v>A</v>
      </c>
      <c r="D86" s="260" t="str">
        <f>Résultats!E87</f>
        <v>x</v>
      </c>
      <c r="E86" s="341" t="str">
        <f>Résultats!F87</f>
        <v xml:space="preserve">Dans chaque formulaire, les champs de même nature sont-ils regroupés, si nécessaire ?</v>
      </c>
      <c r="F86" s="345" t="s">
        <v>14</v>
      </c>
      <c r="G86" s="345"/>
      <c r="H86" s="97"/>
      <c r="I86" s="97"/>
      <c r="J86" s="97"/>
      <c r="K86" s="97"/>
      <c r="L86" s="97"/>
      <c r="M86" s="308"/>
      <c r="N86" s="308"/>
      <c r="O86" s="308"/>
      <c r="P86" s="308"/>
      <c r="Q86" s="308"/>
      <c r="R86" s="308"/>
      <c r="S86" s="308"/>
      <c r="T86" s="308"/>
      <c r="U86" s="308"/>
    </row>
    <row r="87" ht="62.25" customHeight="1">
      <c r="A87" s="36"/>
      <c r="B87" s="259" t="str">
        <f>Résultats!B88</f>
        <v>11.6</v>
      </c>
      <c r="C87" s="260" t="str">
        <f>Résultats!C88</f>
        <v>A</v>
      </c>
      <c r="D87" s="260" t="str">
        <f>Résultats!E88</f>
        <v>x</v>
      </c>
      <c r="E87" s="341" t="str">
        <f>Résultats!F88</f>
        <v xml:space="preserve">Dans chaque formulaire, chaque regroupement de champs de même nature a-t-il une légende ?</v>
      </c>
      <c r="F87" s="345" t="s">
        <v>14</v>
      </c>
      <c r="G87" s="345"/>
      <c r="H87" s="97"/>
      <c r="I87" s="97"/>
      <c r="J87" s="97"/>
      <c r="K87" s="97"/>
      <c r="L87" s="97"/>
      <c r="M87" s="308"/>
      <c r="N87" s="308"/>
      <c r="O87" s="308"/>
      <c r="P87" s="308"/>
      <c r="Q87" s="308"/>
      <c r="R87" s="308"/>
      <c r="S87" s="308"/>
      <c r="T87" s="308"/>
      <c r="U87" s="308"/>
    </row>
    <row r="88" ht="62.25" customHeight="1">
      <c r="A88" s="36"/>
      <c r="B88" s="259" t="str">
        <f>Résultats!B89</f>
        <v>11.7</v>
      </c>
      <c r="C88" s="260" t="str">
        <f>Résultats!C89</f>
        <v>A</v>
      </c>
      <c r="D88" s="260" t="str">
        <f>Résultats!E89</f>
        <v/>
      </c>
      <c r="E88" s="341" t="str">
        <f>Résultats!F89</f>
        <v xml:space="preserve">Dans chaque formulaire, chaque légende associée à un regroupement de champs de même nature est-elle pertinente ?</v>
      </c>
      <c r="F88" s="345" t="s">
        <v>14</v>
      </c>
      <c r="G88" s="345"/>
      <c r="H88" s="97"/>
      <c r="I88" s="97"/>
      <c r="J88" s="97"/>
      <c r="K88" s="97"/>
      <c r="L88" s="97"/>
      <c r="M88" s="308"/>
      <c r="N88" s="308"/>
      <c r="O88" s="308"/>
      <c r="P88" s="308"/>
      <c r="Q88" s="308"/>
      <c r="R88" s="308"/>
      <c r="S88" s="308"/>
      <c r="T88" s="308"/>
      <c r="U88" s="308"/>
    </row>
    <row r="89" ht="62.25" customHeight="1">
      <c r="A89" s="36"/>
      <c r="B89" s="259" t="str">
        <f>Résultats!B90</f>
        <v>11.8</v>
      </c>
      <c r="C89" s="260" t="str">
        <f>Résultats!C90</f>
        <v>A</v>
      </c>
      <c r="D89" s="260" t="str">
        <f>Résultats!E90</f>
        <v/>
      </c>
      <c r="E89" s="341" t="str">
        <f>Résultats!F90</f>
        <v xml:space="preserve">Dans chaque formulaire, les items de même nature d’une liste de choix sont-ils regroupés de manière pertinente ?</v>
      </c>
      <c r="F89" s="345" t="s">
        <v>14</v>
      </c>
      <c r="G89" s="345"/>
      <c r="H89" s="97"/>
      <c r="I89" s="97"/>
      <c r="J89" s="97"/>
      <c r="K89" s="97"/>
      <c r="L89" s="97"/>
      <c r="M89" s="308"/>
      <c r="N89" s="308"/>
      <c r="O89" s="308"/>
      <c r="P89" s="308"/>
      <c r="Q89" s="308"/>
      <c r="R89" s="308"/>
      <c r="S89" s="308"/>
      <c r="T89" s="308"/>
      <c r="U89" s="308"/>
    </row>
    <row r="90" ht="62.25" customHeight="1">
      <c r="A90" s="36"/>
      <c r="B90" s="259" t="str">
        <f>Résultats!B91</f>
        <v>11.9</v>
      </c>
      <c r="C90" s="260" t="str">
        <f>Résultats!C91</f>
        <v>A</v>
      </c>
      <c r="D90" s="260" t="str">
        <f>Résultats!E91</f>
        <v>x</v>
      </c>
      <c r="E90" s="341" t="str">
        <f>Résultats!F91</f>
        <v xml:space="preserve">Dans chaque formulaire, l’intitulé de chaque bouton est-il pertinent (hors cas particuliers) ?</v>
      </c>
      <c r="F90" s="345" t="s">
        <v>14</v>
      </c>
      <c r="G90" s="345"/>
      <c r="H90" s="97"/>
      <c r="I90" s="97"/>
      <c r="J90" s="97"/>
      <c r="K90" s="97"/>
      <c r="L90" s="97"/>
      <c r="M90" s="308"/>
      <c r="N90" s="308"/>
      <c r="O90" s="308"/>
      <c r="P90" s="308"/>
      <c r="Q90" s="308"/>
      <c r="R90" s="308"/>
      <c r="S90" s="308"/>
      <c r="T90" s="308"/>
      <c r="U90" s="308"/>
    </row>
    <row r="91" ht="62.25" customHeight="1">
      <c r="A91" s="36"/>
      <c r="B91" s="259" t="str">
        <f>Résultats!B92</f>
        <v>11.10</v>
      </c>
      <c r="C91" s="260" t="str">
        <f>Résultats!C92</f>
        <v>A</v>
      </c>
      <c r="D91" s="260" t="str">
        <f>Résultats!E92</f>
        <v>x</v>
      </c>
      <c r="E91" s="341" t="str">
        <f>Résultats!F92</f>
        <v xml:space="preserve">Dans chaque formulaire, le contrôle de saisie est-il utilisé de manière pertinente (hors cas particuliers) ?</v>
      </c>
      <c r="F91" s="345" t="s">
        <v>14</v>
      </c>
      <c r="G91" s="345"/>
      <c r="H91" s="97"/>
      <c r="I91" s="97"/>
      <c r="J91" s="97"/>
      <c r="K91" s="97"/>
      <c r="L91" s="97"/>
      <c r="M91" s="308"/>
      <c r="N91" s="308"/>
      <c r="O91" s="308"/>
      <c r="P91" s="308"/>
      <c r="Q91" s="308"/>
      <c r="R91" s="308"/>
      <c r="S91" s="308"/>
      <c r="T91" s="308"/>
      <c r="U91" s="308"/>
    </row>
    <row r="92" ht="62.25" customHeight="1">
      <c r="A92" s="36"/>
      <c r="B92" s="259" t="str">
        <f>Résultats!B93</f>
        <v>11.11</v>
      </c>
      <c r="C92" s="260" t="str">
        <f>Résultats!C93</f>
        <v>AA</v>
      </c>
      <c r="D92" s="260" t="str">
        <f>Résultats!E93</f>
        <v/>
      </c>
      <c r="E92" s="341" t="str">
        <f>Résultats!F93</f>
        <v xml:space="preserve">Dans chaque formulaire, le contrôle de saisie est-il accompagné, si nécessaire, de suggestions facilitant la correction des erreurs de saisie ?</v>
      </c>
      <c r="F92" s="345" t="s">
        <v>14</v>
      </c>
      <c r="G92" s="345"/>
      <c r="H92" s="97"/>
      <c r="I92" s="97"/>
      <c r="J92" s="97"/>
      <c r="K92" s="97"/>
      <c r="L92" s="97"/>
      <c r="M92" s="308"/>
      <c r="N92" s="308"/>
      <c r="O92" s="308"/>
      <c r="P92" s="308"/>
      <c r="Q92" s="308"/>
      <c r="R92" s="308"/>
      <c r="S92" s="308"/>
      <c r="T92" s="308"/>
      <c r="U92" s="308"/>
    </row>
    <row r="93" ht="62.25" customHeight="1">
      <c r="A93" s="36"/>
      <c r="B93" s="259" t="str">
        <f>Résultats!B94</f>
        <v>11.12</v>
      </c>
      <c r="C93" s="260" t="str">
        <f>Résultats!C94</f>
        <v>AA</v>
      </c>
      <c r="D93" s="260" t="str">
        <f>Résultats!E94</f>
        <v/>
      </c>
      <c r="E93" s="341" t="str">
        <f>Résultats!F94</f>
        <v xml:space="preserve">Pour chaque formulaire qui modifie ou supprime des données, ou qui transmet des réponses à un test ou à un examen, ou dont la validation a des conséquences financières ou juridiques, les données saisies peuvent-elles être modifiées, mises à jour ou récupérées par l’utilisateur ?</v>
      </c>
      <c r="F93" s="345" t="s">
        <v>14</v>
      </c>
      <c r="G93" s="345"/>
      <c r="H93" s="97"/>
      <c r="I93" s="97"/>
      <c r="J93" s="97"/>
      <c r="K93" s="97"/>
      <c r="L93" s="97"/>
      <c r="M93" s="308"/>
      <c r="N93" s="308"/>
      <c r="O93" s="308"/>
      <c r="P93" s="308"/>
      <c r="Q93" s="308"/>
      <c r="R93" s="308"/>
      <c r="S93" s="308"/>
      <c r="T93" s="308"/>
      <c r="U93" s="308"/>
    </row>
    <row r="94" ht="62.25" customHeight="1">
      <c r="A94" s="46"/>
      <c r="B94" s="259" t="str">
        <f>Résultats!B95</f>
        <v>11.13</v>
      </c>
      <c r="C94" s="260" t="str">
        <f>Résultats!C95</f>
        <v>AA</v>
      </c>
      <c r="D94" s="260" t="str">
        <f>Résultats!E95</f>
        <v/>
      </c>
      <c r="E94" s="341" t="str">
        <f>Résultats!F95</f>
        <v xml:space="preserve">La finalité d’un champ de saisie peut-elle être déduite pour faciliter le remplissage automatique des champs avec les données de l’utilisateur ?</v>
      </c>
      <c r="F94" s="345" t="s">
        <v>14</v>
      </c>
      <c r="G94" s="345"/>
      <c r="H94" s="97"/>
      <c r="I94" s="97"/>
      <c r="J94" s="97"/>
      <c r="K94" s="97"/>
      <c r="L94" s="97"/>
      <c r="M94" s="308"/>
      <c r="N94" s="308"/>
      <c r="O94" s="308"/>
      <c r="P94" s="308"/>
      <c r="Q94" s="308"/>
      <c r="R94" s="308"/>
      <c r="S94" s="308"/>
      <c r="T94" s="308"/>
      <c r="U94" s="308"/>
    </row>
    <row r="95" ht="62.25" customHeight="1">
      <c r="A95" s="355" t="s">
        <v>457</v>
      </c>
      <c r="B95" s="259" t="str">
        <f>Résultats!B96</f>
        <v>12.1</v>
      </c>
      <c r="C95" s="260" t="str">
        <f>Résultats!C96</f>
        <v>AA</v>
      </c>
      <c r="D95" s="260" t="str">
        <f>Résultats!E96</f>
        <v/>
      </c>
      <c r="E95" s="341" t="str">
        <f>Résultats!F96</f>
        <v xml:space="preserve">Chaque ensemble de pages dispose-t-il de deux systèmes de navigation différents, au moins (hors cas particuliers) ?</v>
      </c>
      <c r="F95" s="345" t="s">
        <v>14</v>
      </c>
      <c r="G95" s="345"/>
      <c r="H95" s="97"/>
      <c r="I95" s="97"/>
      <c r="J95" s="97"/>
      <c r="K95" s="97"/>
      <c r="L95" s="97"/>
      <c r="M95" s="308"/>
      <c r="N95" s="308"/>
      <c r="O95" s="308"/>
      <c r="P95" s="308"/>
      <c r="Q95" s="308"/>
      <c r="R95" s="308"/>
      <c r="S95" s="308"/>
      <c r="T95" s="308"/>
      <c r="U95" s="308"/>
    </row>
    <row r="96" ht="62.25" customHeight="1">
      <c r="A96" s="36"/>
      <c r="B96" s="259" t="str">
        <f>Résultats!B97</f>
        <v>12.2</v>
      </c>
      <c r="C96" s="260" t="str">
        <f>Résultats!C97</f>
        <v>AA</v>
      </c>
      <c r="D96" s="260" t="str">
        <f>Résultats!E97</f>
        <v/>
      </c>
      <c r="E96" s="341" t="str">
        <f>Résultats!F97</f>
        <v xml:space="preserve">Dans chaque ensemble de pages, le menu et les barres de navigation sont-ils toujours à la même place (hors cas particuliers) ?</v>
      </c>
      <c r="F96" s="345" t="s">
        <v>14</v>
      </c>
      <c r="G96" s="345"/>
      <c r="H96" s="97"/>
      <c r="I96" s="97"/>
      <c r="J96" s="97"/>
      <c r="K96" s="97"/>
      <c r="L96" s="97"/>
      <c r="M96" s="308"/>
      <c r="N96" s="308"/>
      <c r="O96" s="308"/>
      <c r="P96" s="308"/>
      <c r="Q96" s="308"/>
      <c r="R96" s="308"/>
      <c r="S96" s="308"/>
      <c r="T96" s="308"/>
      <c r="U96" s="308"/>
    </row>
    <row r="97" ht="62.25" customHeight="1">
      <c r="A97" s="36"/>
      <c r="B97" s="259" t="str">
        <f>Résultats!B98</f>
        <v>12.3</v>
      </c>
      <c r="C97" s="260" t="str">
        <f>Résultats!C98</f>
        <v>AA</v>
      </c>
      <c r="D97" s="260" t="str">
        <f>Résultats!E98</f>
        <v/>
      </c>
      <c r="E97" s="341" t="str">
        <f>Résultats!F98</f>
        <v xml:space="preserve">La page « plan du site » est-elle pertinente ?</v>
      </c>
      <c r="F97" s="345" t="s">
        <v>14</v>
      </c>
      <c r="G97" s="345"/>
      <c r="H97" s="97"/>
      <c r="I97" s="97"/>
      <c r="J97" s="97"/>
      <c r="K97" s="97"/>
      <c r="L97" s="97"/>
      <c r="M97" s="308"/>
      <c r="N97" s="308"/>
      <c r="O97" s="308"/>
      <c r="P97" s="308"/>
      <c r="Q97" s="308"/>
      <c r="R97" s="308"/>
      <c r="S97" s="308"/>
      <c r="T97" s="308"/>
      <c r="U97" s="308"/>
    </row>
    <row r="98" ht="62.25" customHeight="1">
      <c r="A98" s="36"/>
      <c r="B98" s="259" t="str">
        <f>Résultats!B99</f>
        <v>12.4</v>
      </c>
      <c r="C98" s="260" t="str">
        <f>Résultats!C99</f>
        <v>AA</v>
      </c>
      <c r="D98" s="260" t="str">
        <f>Résultats!E99</f>
        <v/>
      </c>
      <c r="E98" s="341" t="str">
        <f>Résultats!F99</f>
        <v xml:space="preserve">Dans chaque ensemble de pages, la page « plan du site » est-elle atteignable de manière identique ?</v>
      </c>
      <c r="F98" s="345" t="s">
        <v>14</v>
      </c>
      <c r="G98" s="345"/>
      <c r="H98" s="97"/>
      <c r="I98" s="97"/>
      <c r="J98" s="97"/>
      <c r="K98" s="97"/>
      <c r="L98" s="97"/>
      <c r="M98" s="308"/>
      <c r="N98" s="308"/>
      <c r="O98" s="308"/>
      <c r="P98" s="308"/>
      <c r="Q98" s="308"/>
      <c r="R98" s="308"/>
      <c r="S98" s="308"/>
      <c r="T98" s="308"/>
      <c r="U98" s="308"/>
    </row>
    <row r="99" ht="62.25" customHeight="1">
      <c r="A99" s="36"/>
      <c r="B99" s="358" t="str">
        <f>'Résultats'!B100</f>
        <v>12.5</v>
      </c>
      <c r="C99" s="260" t="str">
        <f>'Résultats'!C100</f>
        <v>AA</v>
      </c>
      <c r="D99" s="260" t="str">
        <f>'Résultats'!E100</f>
        <v/>
      </c>
      <c r="E99" s="341" t="str">
        <f>'Résultats'!F100</f>
        <v xml:space="preserve">Dans chaque ensemble de pages, le moteur de recherche est-il atteignable de manière identique ?</v>
      </c>
      <c r="F99" s="345" t="s">
        <v>14</v>
      </c>
      <c r="G99" s="345"/>
      <c r="H99" s="97"/>
      <c r="I99" s="97"/>
      <c r="J99" s="97"/>
      <c r="K99" s="97"/>
      <c r="L99" s="97"/>
      <c r="M99" s="308"/>
      <c r="N99" s="308"/>
      <c r="O99" s="308"/>
      <c r="P99" s="308"/>
      <c r="Q99" s="308"/>
      <c r="R99" s="308"/>
      <c r="S99" s="308"/>
      <c r="T99" s="308"/>
      <c r="U99" s="308"/>
    </row>
    <row r="100" ht="62.25" customHeight="1">
      <c r="A100" s="36"/>
      <c r="B100" s="358" t="str">
        <f>Résultats!B101</f>
        <v>12.6</v>
      </c>
      <c r="C100" s="260" t="str">
        <f>Résultats!C101</f>
        <v>A</v>
      </c>
      <c r="D100" s="260" t="str">
        <f>Résultats!E101</f>
        <v/>
      </c>
      <c r="E100" s="341" t="str">
        <f>Résultats!F101</f>
        <v xml:space="preserve">Les zones de regroupement de contenus présentes dans plusieurs pages web (zones d’en-tête, de navigation principale, de contenu principal, de pied de page et de moteur de recherche) peuvent-elles être atteintes ou évitées ?</v>
      </c>
      <c r="F100" s="345" t="s">
        <v>14</v>
      </c>
      <c r="G100" s="345"/>
      <c r="H100" s="97"/>
      <c r="I100" s="97"/>
      <c r="J100" s="97"/>
      <c r="K100" s="97"/>
      <c r="L100" s="97"/>
      <c r="M100" s="308"/>
      <c r="N100" s="308"/>
      <c r="O100" s="308"/>
      <c r="P100" s="308"/>
      <c r="Q100" s="308"/>
      <c r="R100" s="308"/>
      <c r="S100" s="308"/>
      <c r="T100" s="308"/>
      <c r="U100" s="308"/>
    </row>
    <row r="101" ht="62.25" customHeight="1">
      <c r="A101" s="36"/>
      <c r="B101" s="358" t="str">
        <f>Résultats!B102</f>
        <v>12.7</v>
      </c>
      <c r="C101" s="260" t="str">
        <f>Résultats!C102</f>
        <v>A</v>
      </c>
      <c r="D101" s="260" t="str">
        <f>Résultats!E102</f>
        <v/>
      </c>
      <c r="E101" s="341" t="str">
        <f>Résultats!F102</f>
        <v xml:space="preserve">Dans chaque page web, un lien d’évitement ou d’accès rapide à la zone de contenu principal est-il présent (hors cas particuliers) ?</v>
      </c>
      <c r="F101" s="345" t="s">
        <v>14</v>
      </c>
      <c r="G101" s="345"/>
      <c r="H101" s="97"/>
      <c r="I101" s="97"/>
      <c r="J101" s="97"/>
      <c r="K101" s="97"/>
      <c r="L101" s="97"/>
      <c r="M101" s="308"/>
      <c r="N101" s="308"/>
      <c r="O101" s="308"/>
      <c r="P101" s="308"/>
      <c r="Q101" s="308"/>
      <c r="R101" s="308"/>
      <c r="S101" s="308"/>
      <c r="T101" s="308"/>
      <c r="U101" s="308"/>
    </row>
    <row r="102" ht="62.25" customHeight="1">
      <c r="A102" s="36"/>
      <c r="B102" s="358" t="str">
        <f>Résultats!B103</f>
        <v>12.8</v>
      </c>
      <c r="C102" s="260" t="str">
        <f>Résultats!C103</f>
        <v>A</v>
      </c>
      <c r="D102" s="260" t="str">
        <f>Résultats!E103</f>
        <v>x</v>
      </c>
      <c r="E102" s="341" t="str">
        <f>Résultats!F103</f>
        <v xml:space="preserve">Dans chaque page web, l’ordre de tabulation est-il cohérent ?</v>
      </c>
      <c r="F102" s="345" t="s">
        <v>14</v>
      </c>
      <c r="G102" s="345"/>
      <c r="H102" s="97"/>
      <c r="I102" s="97"/>
      <c r="J102" s="97"/>
      <c r="K102" s="97"/>
      <c r="L102" s="97"/>
      <c r="M102" s="308"/>
      <c r="N102" s="308"/>
      <c r="O102" s="308"/>
      <c r="P102" s="308"/>
      <c r="Q102" s="308"/>
      <c r="R102" s="308"/>
      <c r="S102" s="308"/>
      <c r="T102" s="308"/>
      <c r="U102" s="308"/>
    </row>
    <row r="103" ht="62.25" customHeight="1">
      <c r="A103" s="36"/>
      <c r="B103" s="358" t="str">
        <f>Résultats!B104</f>
        <v>12.9</v>
      </c>
      <c r="C103" s="260" t="str">
        <f>Résultats!C104</f>
        <v>A</v>
      </c>
      <c r="D103" s="260" t="str">
        <f>Résultats!E104</f>
        <v>x</v>
      </c>
      <c r="E103" s="341" t="str">
        <f>Résultats!F104</f>
        <v xml:space="preserve">Dans chaque page web, la navigation ne doit pas contenir de piège au clavier. Cette règle est-elle respectée ?</v>
      </c>
      <c r="F103" s="345" t="s">
        <v>14</v>
      </c>
      <c r="G103" s="345"/>
      <c r="H103" s="97"/>
      <c r="I103" s="97"/>
      <c r="J103" s="97"/>
      <c r="K103" s="97"/>
      <c r="L103" s="97"/>
      <c r="M103" s="308"/>
      <c r="N103" s="308"/>
      <c r="O103" s="308"/>
      <c r="P103" s="308"/>
      <c r="Q103" s="308"/>
      <c r="R103" s="308"/>
      <c r="S103" s="308"/>
      <c r="T103" s="308"/>
      <c r="U103" s="308"/>
    </row>
    <row r="104" ht="62.25" customHeight="1">
      <c r="A104" s="36"/>
      <c r="B104" s="358" t="str">
        <f>Résultats!B105</f>
        <v>12.10</v>
      </c>
      <c r="C104" s="260" t="str">
        <f>Résultats!C105</f>
        <v>A</v>
      </c>
      <c r="D104" s="260" t="str">
        <f>Résultats!E105</f>
        <v/>
      </c>
      <c r="E104" s="341" t="str">
        <f>Résultats!F105</f>
        <v xml:space="preserve">Dans chaque page web, les raccourcis clavier n’utilisant qu’une seule touche (lettre minuscule ou majuscule, ponctuation, chiffre ou symbole) sont-ils contrôlables par l’utilisateur ?</v>
      </c>
      <c r="F104" s="345" t="s">
        <v>14</v>
      </c>
      <c r="G104" s="345"/>
      <c r="H104" s="97"/>
      <c r="I104" s="97"/>
      <c r="J104" s="97"/>
      <c r="K104" s="97"/>
      <c r="L104" s="97"/>
      <c r="M104" s="308"/>
      <c r="N104" s="308"/>
      <c r="O104" s="308"/>
      <c r="P104" s="308"/>
      <c r="Q104" s="308"/>
      <c r="R104" s="308"/>
      <c r="S104" s="308"/>
      <c r="T104" s="308"/>
      <c r="U104" s="308"/>
    </row>
    <row r="105" ht="62.25" customHeight="1">
      <c r="A105" s="46"/>
      <c r="B105" s="358" t="str">
        <f>Résultats!B106</f>
        <v>12.11</v>
      </c>
      <c r="C105" s="260" t="str">
        <f>Résultats!C106</f>
        <v>A</v>
      </c>
      <c r="D105" s="260" t="str">
        <f>Résultats!E106</f>
        <v/>
      </c>
      <c r="E105" s="341" t="str">
        <f>Résultats!F106</f>
        <v xml:space="preserve">Dans chaque page web, les contenus additionnels apparaissant au survol, à la prise de focus ou à l’activation d’un composant d’interface sont-ils si nécessaire atteignables au clavier ?</v>
      </c>
      <c r="F105" s="345" t="s">
        <v>14</v>
      </c>
      <c r="G105" s="345"/>
      <c r="H105" s="97"/>
      <c r="I105" s="97"/>
      <c r="J105" s="97"/>
      <c r="K105" s="97"/>
      <c r="L105" s="97"/>
      <c r="M105" s="308"/>
      <c r="N105" s="308"/>
      <c r="O105" s="308"/>
      <c r="P105" s="308"/>
      <c r="Q105" s="308"/>
      <c r="R105" s="308"/>
      <c r="S105" s="308"/>
      <c r="T105" s="308"/>
      <c r="U105" s="308"/>
    </row>
    <row r="106" ht="62.25" customHeight="1">
      <c r="A106" s="355" t="s">
        <v>458</v>
      </c>
      <c r="B106" s="358" t="str">
        <f>Résultats!B107</f>
        <v>13.1</v>
      </c>
      <c r="C106" s="260" t="str">
        <f>Résultats!C107</f>
        <v>A</v>
      </c>
      <c r="D106" s="260" t="str">
        <f>Résultats!E107</f>
        <v/>
      </c>
      <c r="E106" s="341" t="str">
        <f>Résultats!F107</f>
        <v xml:space="preserve">Pour chaque page web, l’utilisateur a-t-il le contrôle de chaque limite de temps modifiant le contenu (hors cas particuliers) ?</v>
      </c>
      <c r="F106" s="345" t="s">
        <v>14</v>
      </c>
      <c r="G106" s="345"/>
      <c r="H106" s="97"/>
      <c r="I106" s="97"/>
      <c r="J106" s="97"/>
      <c r="K106" s="97"/>
      <c r="L106" s="97"/>
      <c r="M106" s="308"/>
      <c r="N106" s="308"/>
      <c r="O106" s="308"/>
      <c r="P106" s="308"/>
      <c r="Q106" s="308"/>
      <c r="R106" s="308"/>
      <c r="S106" s="308"/>
      <c r="T106" s="308"/>
      <c r="U106" s="308"/>
    </row>
    <row r="107" ht="62.25" customHeight="1">
      <c r="A107" s="36"/>
      <c r="B107" s="358" t="str">
        <f>Résultats!B108</f>
        <v>13.2</v>
      </c>
      <c r="C107" s="260" t="str">
        <f>Résultats!C108</f>
        <v>A</v>
      </c>
      <c r="D107" s="260" t="str">
        <f>Résultats!E108</f>
        <v/>
      </c>
      <c r="E107" s="341" t="str">
        <f>Résultats!F108</f>
        <v xml:space="preserve">Dans chaque page web, l’ouverture d’une nouvelle fenêtre ne doit pas être déclenchée sans action de l’utilisateur. Cette règle est-elle respectée ?</v>
      </c>
      <c r="F107" s="345" t="s">
        <v>14</v>
      </c>
      <c r="G107" s="345"/>
      <c r="H107" s="97"/>
      <c r="I107" s="97"/>
      <c r="J107" s="97"/>
      <c r="K107" s="97"/>
      <c r="L107" s="97"/>
      <c r="M107" s="308"/>
      <c r="N107" s="308"/>
      <c r="O107" s="308"/>
      <c r="P107" s="308"/>
      <c r="Q107" s="308"/>
      <c r="R107" s="308"/>
      <c r="S107" s="308"/>
      <c r="T107" s="308"/>
      <c r="U107" s="308"/>
    </row>
    <row r="108" ht="62.25" customHeight="1">
      <c r="A108" s="36"/>
      <c r="B108" s="358" t="str">
        <f>Résultats!B109</f>
        <v>13.3</v>
      </c>
      <c r="C108" s="260" t="str">
        <f>Résultats!C109</f>
        <v>A</v>
      </c>
      <c r="D108" s="260" t="str">
        <f>Résultats!E109</f>
        <v/>
      </c>
      <c r="E108" s="341" t="str">
        <f>Résultats!F109</f>
        <v xml:space="preserve">Dans chaque page web, chaque document bureautique en téléchargement possède-t-il, si nécessaire, une version accessible (hors cas particuliers) ?</v>
      </c>
      <c r="F108" s="345" t="s">
        <v>14</v>
      </c>
      <c r="G108" s="345"/>
      <c r="H108" s="97"/>
      <c r="I108" s="97"/>
      <c r="J108" s="97"/>
      <c r="K108" s="97"/>
      <c r="L108" s="97"/>
      <c r="M108" s="308"/>
      <c r="N108" s="308"/>
      <c r="O108" s="308"/>
      <c r="P108" s="308"/>
      <c r="Q108" s="308"/>
      <c r="R108" s="308"/>
      <c r="S108" s="308"/>
      <c r="T108" s="308"/>
      <c r="U108" s="308"/>
    </row>
    <row r="109" ht="62.25" customHeight="1">
      <c r="A109" s="36"/>
      <c r="B109" s="358" t="str">
        <f>Résultats!B110</f>
        <v>13.4</v>
      </c>
      <c r="C109" s="260" t="str">
        <f>Résultats!C110</f>
        <v>A</v>
      </c>
      <c r="D109" s="260" t="str">
        <f>Résultats!E110</f>
        <v/>
      </c>
      <c r="E109" s="341" t="str">
        <f>Résultats!F110</f>
        <v xml:space="preserve">Pour chaque document bureautique ayant une version accessible, cette version offre-t-elle la même information ?</v>
      </c>
      <c r="F109" s="345" t="s">
        <v>14</v>
      </c>
      <c r="G109" s="345"/>
      <c r="H109" s="97"/>
      <c r="I109" s="97"/>
      <c r="J109" s="97"/>
      <c r="K109" s="97"/>
      <c r="L109" s="97"/>
      <c r="M109" s="308"/>
      <c r="N109" s="308"/>
      <c r="O109" s="308"/>
      <c r="P109" s="308"/>
      <c r="Q109" s="308"/>
      <c r="R109" s="308"/>
      <c r="S109" s="308"/>
      <c r="T109" s="308"/>
      <c r="U109" s="308"/>
    </row>
    <row r="110" ht="62.25" customHeight="1">
      <c r="A110" s="36"/>
      <c r="B110" s="358" t="str">
        <f>Résultats!B111</f>
        <v>13.5</v>
      </c>
      <c r="C110" s="260" t="str">
        <f>Résultats!C111</f>
        <v>A</v>
      </c>
      <c r="D110" s="260" t="str">
        <f>Résultats!E111</f>
        <v/>
      </c>
      <c r="E110" s="341" t="str">
        <f>Résultats!F111</f>
        <v xml:space="preserve">Dans chaque page web, chaque contenu cryptique (art ASCII, émoticône, syntaxe cryptique) a-t-il une alternative ?</v>
      </c>
      <c r="F110" s="345" t="s">
        <v>14</v>
      </c>
      <c r="G110" s="345"/>
      <c r="H110" s="97"/>
      <c r="I110" s="97"/>
      <c r="J110" s="97"/>
      <c r="K110" s="97"/>
      <c r="L110" s="97"/>
      <c r="M110" s="308"/>
      <c r="N110" s="308"/>
      <c r="O110" s="308"/>
      <c r="P110" s="308"/>
      <c r="Q110" s="308"/>
      <c r="R110" s="308"/>
      <c r="S110" s="308"/>
      <c r="T110" s="308"/>
      <c r="U110" s="308"/>
    </row>
    <row r="111" ht="62.25" customHeight="1">
      <c r="A111" s="36"/>
      <c r="B111" s="358" t="str">
        <f>Résultats!B112</f>
        <v>13.6</v>
      </c>
      <c r="C111" s="260" t="str">
        <f>Résultats!C112</f>
        <v>A</v>
      </c>
      <c r="D111" s="260" t="str">
        <f>Résultats!E112</f>
        <v/>
      </c>
      <c r="E111" s="341" t="str">
        <f>Résultats!F112</f>
        <v xml:space="preserve">Dans chaque page web, pour chaque contenu cryptique (art ASCII, émoticône, syntaxe cryptique) ayant une alternative, cette alternative est-elle pertinente ?</v>
      </c>
      <c r="F111" s="345" t="s">
        <v>14</v>
      </c>
      <c r="G111" s="345"/>
      <c r="H111" s="97"/>
      <c r="I111" s="97"/>
      <c r="J111" s="97"/>
      <c r="K111" s="97"/>
      <c r="L111" s="97"/>
      <c r="M111" s="308"/>
      <c r="N111" s="308"/>
      <c r="O111" s="308"/>
      <c r="P111" s="308"/>
      <c r="Q111" s="308"/>
      <c r="R111" s="308"/>
      <c r="S111" s="308"/>
      <c r="T111" s="308"/>
      <c r="U111" s="308"/>
    </row>
    <row r="112" ht="62.25" customHeight="1">
      <c r="A112" s="36"/>
      <c r="B112" s="358" t="str">
        <f>Résultats!B113</f>
        <v>13.7</v>
      </c>
      <c r="C112" s="260" t="str">
        <f>Résultats!C113</f>
        <v>A</v>
      </c>
      <c r="D112" s="260" t="str">
        <f>Résultats!E113</f>
        <v/>
      </c>
      <c r="E112" s="341" t="str">
        <f>Résultats!F113</f>
        <v xml:space="preserve">Dans chaque page web, les changements brusques de luminosité ou les effets de flash sont-ils correctement utilisés ?</v>
      </c>
      <c r="F112" s="345" t="s">
        <v>14</v>
      </c>
      <c r="G112" s="345"/>
      <c r="H112" s="97"/>
      <c r="I112" s="97"/>
      <c r="J112" s="97"/>
      <c r="K112" s="97"/>
      <c r="L112" s="97"/>
      <c r="M112" s="308"/>
      <c r="N112" s="308"/>
      <c r="O112" s="308"/>
      <c r="P112" s="308"/>
      <c r="Q112" s="308"/>
      <c r="R112" s="308"/>
      <c r="S112" s="308"/>
      <c r="T112" s="308"/>
      <c r="U112" s="308"/>
    </row>
    <row r="113" ht="62.25" customHeight="1">
      <c r="A113" s="36"/>
      <c r="B113" s="358" t="str">
        <f>Résultats!B114</f>
        <v>13.8</v>
      </c>
      <c r="C113" s="260" t="str">
        <f>Résultats!C114</f>
        <v>A</v>
      </c>
      <c r="D113" s="260" t="str">
        <f>Résultats!E114</f>
        <v/>
      </c>
      <c r="E113" s="341" t="str">
        <f>Résultats!F114</f>
        <v xml:space="preserve">Dans chaque page web, chaque contenu en mouvement ou clignotant est-il contrôlable par l’utilisateur ?</v>
      </c>
      <c r="F113" s="345" t="s">
        <v>14</v>
      </c>
      <c r="G113" s="345"/>
      <c r="H113" s="97"/>
      <c r="I113" s="97"/>
      <c r="J113" s="97"/>
      <c r="K113" s="97"/>
      <c r="L113" s="97"/>
      <c r="M113" s="308"/>
      <c r="N113" s="308"/>
      <c r="O113" s="308"/>
      <c r="P113" s="308"/>
      <c r="Q113" s="308"/>
      <c r="R113" s="308"/>
      <c r="S113" s="308"/>
      <c r="T113" s="308"/>
      <c r="U113" s="308"/>
    </row>
    <row r="114" ht="62.25" customHeight="1">
      <c r="A114" s="36"/>
      <c r="B114" s="358" t="str">
        <f>Résultats!B115</f>
        <v>13.9</v>
      </c>
      <c r="C114" s="260" t="str">
        <f>Résultats!C115</f>
        <v>AA</v>
      </c>
      <c r="D114" s="260" t="str">
        <f>Résultats!E115</f>
        <v/>
      </c>
      <c r="E114" s="341" t="str">
        <f>Résultats!F115</f>
        <v xml:space="preserve">Dans chaque page web, le contenu proposé est-il consultable quelle que soit l’orientation de l’écran (portrait ou paysage) (hors cas particuliers) ?</v>
      </c>
      <c r="F114" s="345" t="s">
        <v>14</v>
      </c>
      <c r="G114" s="345"/>
      <c r="H114" s="97"/>
      <c r="I114" s="97"/>
      <c r="J114" s="97"/>
      <c r="K114" s="97"/>
      <c r="L114" s="97"/>
      <c r="M114" s="308"/>
      <c r="N114" s="308"/>
      <c r="O114" s="308"/>
      <c r="P114" s="308"/>
      <c r="Q114" s="308"/>
      <c r="R114" s="308"/>
      <c r="S114" s="308"/>
      <c r="T114" s="308"/>
      <c r="U114" s="308"/>
    </row>
    <row r="115" ht="62.25" customHeight="1">
      <c r="A115" s="36"/>
      <c r="B115" s="358" t="str">
        <f>Résultats!B116</f>
        <v>13.10</v>
      </c>
      <c r="C115" s="260" t="str">
        <f>Résultats!C116</f>
        <v>A</v>
      </c>
      <c r="D115" s="260" t="str">
        <f>Résultats!E116</f>
        <v/>
      </c>
      <c r="E115" s="341" t="str">
        <f>Résultats!F116</f>
        <v xml:space="preserve">Dans chaque page web, les fonctionnalités utilisables ou disponibles au moyen d’un geste complexe peuvent-elles être également disponibles au moyen d’un geste simple (hors cas particuliers) ?</v>
      </c>
      <c r="F115" s="345" t="s">
        <v>14</v>
      </c>
      <c r="G115" s="345"/>
      <c r="H115" s="97"/>
      <c r="I115" s="97"/>
      <c r="J115" s="97"/>
      <c r="K115" s="97"/>
      <c r="L115" s="97"/>
      <c r="M115" s="78"/>
      <c r="N115" s="78"/>
      <c r="O115" s="78"/>
      <c r="P115" s="78"/>
      <c r="Q115" s="78"/>
      <c r="R115" s="78"/>
      <c r="S115" s="78"/>
      <c r="T115" s="78"/>
      <c r="U115" s="78"/>
    </row>
    <row r="116" ht="59.25" customHeight="1">
      <c r="A116" s="36"/>
      <c r="B116" s="358" t="str">
        <f>Résultats!B117</f>
        <v>13.11</v>
      </c>
      <c r="C116" s="260" t="str">
        <f>Résultats!C117</f>
        <v>A</v>
      </c>
      <c r="D116" s="260" t="str">
        <f>Résultats!E117</f>
        <v/>
      </c>
      <c r="E116" s="341" t="str">
        <f>Résultats!F117</f>
        <v xml:space="preserve">Dans chaque page web, les actions déclenchées au moyen d’un dispositif de pointage sur un point unique de l’écran peuvent-elles faire l’objet d’une annulation (hors cas particuliers) ?</v>
      </c>
      <c r="F116" s="345" t="s">
        <v>14</v>
      </c>
      <c r="G116" s="345"/>
      <c r="H116" s="97"/>
      <c r="I116" s="97"/>
      <c r="J116" s="97"/>
      <c r="K116" s="97"/>
      <c r="L116" s="97"/>
      <c r="M116" s="308"/>
      <c r="N116" s="308"/>
      <c r="O116" s="308"/>
      <c r="P116" s="308"/>
      <c r="Q116" s="308"/>
      <c r="R116" s="308"/>
      <c r="S116" s="308"/>
      <c r="T116" s="308"/>
      <c r="U116" s="308"/>
    </row>
    <row r="117" ht="49.5" customHeight="1">
      <c r="A117" s="46"/>
      <c r="B117" s="358" t="str">
        <f>Résultats!B118</f>
        <v>13.12</v>
      </c>
      <c r="C117" s="260" t="str">
        <f>Résultats!C118</f>
        <v>A</v>
      </c>
      <c r="D117" s="260" t="str">
        <f>Résultats!E118</f>
        <v/>
      </c>
      <c r="E117" s="341" t="str">
        <f>Résultats!F118</f>
        <v xml:space="preserve">Dans chaque page web, les fonctionnalités qui impliquent un mouvement de l’appareil ou vers l’appareil peuvent-elles être satisfaites de manière alternative (hors cas particuliers) ?</v>
      </c>
      <c r="F117" s="345" t="s">
        <v>14</v>
      </c>
      <c r="G117" s="345"/>
      <c r="H117" s="97"/>
      <c r="I117" s="97"/>
      <c r="J117" s="97"/>
      <c r="K117" s="97"/>
      <c r="L117" s="97"/>
      <c r="M117" s="308"/>
      <c r="N117" s="308"/>
      <c r="O117" s="308"/>
      <c r="P117" s="308"/>
      <c r="Q117" s="308"/>
      <c r="R117" s="308"/>
      <c r="S117" s="308"/>
      <c r="T117" s="308"/>
      <c r="U117" s="308"/>
    </row>
  </sheetData>
  <autoFilter ref="$B$11:$L$117"/>
  <mergeCells count="23">
    <mergeCell ref="J4:J10"/>
    <mergeCell ref="K4:K10"/>
    <mergeCell ref="L4:L10"/>
    <mergeCell ref="C3:F3"/>
    <mergeCell ref="B4:B10"/>
    <mergeCell ref="C4:C10"/>
    <mergeCell ref="D4:D10"/>
    <mergeCell ref="G4:G10"/>
    <mergeCell ref="H4:H10"/>
    <mergeCell ref="I4:I10"/>
    <mergeCell ref="A54:A63"/>
    <mergeCell ref="A64:A67"/>
    <mergeCell ref="A68:A81"/>
    <mergeCell ref="A82:A94"/>
    <mergeCell ref="A95:A105"/>
    <mergeCell ref="A106:A117"/>
    <mergeCell ref="A12:A20"/>
    <mergeCell ref="A21:A22"/>
    <mergeCell ref="A23:A25"/>
    <mergeCell ref="A26:A38"/>
    <mergeCell ref="A39:A46"/>
    <mergeCell ref="A47:A48"/>
    <mergeCell ref="A49:A53"/>
  </mergeCells>
  <dataValidations count="2" disablePrompts="0">
    <dataValidation sqref="H12:H117" type="list" allowBlank="1" errorStyle="stop" imeMode="noControl" operator="between" showDropDown="0" showErrorMessage="0" showInputMessage="0">
      <formula1>'Paramètres'!$A$2:$A$5</formula1>
    </dataValidation>
    <dataValidation sqref="I12:I117" type="list" allowBlank="1" errorStyle="stop" imeMode="noControl" operator="between" showDropDown="0" showErrorMessage="0" showInputMessage="0">
      <formula1>'Paramètres'!$D$2:$D$5</formula1>
    </dataValidation>
  </dataValidations>
  <hyperlinks>
    <hyperlink r:id="rId1" ref="L54"/>
    <hyperlink r:id="rId1" ref="L55"/>
  </hyperlinks>
  <printOptions headings="0" gridLines="0"/>
  <pageMargins left="0.69999999999999996" right="0.69999999999999996" top="0.75" bottom="0.75" header="0" footer="0"/>
  <pageSetup paperSize="9" scale="100" fitToWidth="1" fitToHeight="1" pageOrder="downThenOver" orientation="landscape" usePrinterDefaults="1" blackAndWhite="0" draft="0" cellComments="none" useFirstPageNumber="0" errors="displayed" horizontalDpi="600" verticalDpi="600" copies="1"/>
  <headerFooter/>
  <extLst>
    <ext xmlns:x14="http://schemas.microsoft.com/office/spreadsheetml/2009/9/main" uri="{78C0D931-6437-407d-A8EE-F0AAD7539E65}">
      <x14:conditionalFormattings>
        <x14:conditionalFormatting xmlns:xm="http://schemas.microsoft.com/office/excel/2006/main">
          <x14:cfRule type="cellIs" priority="1" operator="equal" id="{00A600A8-0005-46C1-97EC-006400F6007B}">
            <xm:f>"x"</xm:f>
            <x14:dxf>
              <font>
                <color theme="0"/>
              </font>
              <fill>
                <patternFill patternType="solid">
                  <fgColor rgb="FF007891"/>
                  <bgColor rgb="FF007891"/>
                </patternFill>
              </fill>
              <border>
                <left style="none"/>
                <right style="none"/>
                <top style="none"/>
                <bottom style="none"/>
                <diagonal style="none"/>
              </border>
            </x14:dxf>
          </x14:cfRule>
          <xm:sqref>D12:D117</xm:sqref>
        </x14:conditionalFormatting>
        <x14:conditionalFormatting xmlns:xm="http://schemas.microsoft.com/office/excel/2006/main">
          <x14:cfRule type="cellIs" priority="2" operator="equal" id="{00D200BC-0045-424F-A5B2-0043005F00F2}">
            <xm:f>"NT"</xm:f>
            <x14:dxf>
              <font>
                <color indexed="65"/>
              </font>
              <fill>
                <patternFill patternType="solid">
                  <fgColor rgb="FF757575"/>
                  <bgColor rgb="FF757575"/>
                </patternFill>
              </fill>
              <border>
                <left style="none"/>
                <right style="none"/>
                <top style="none"/>
                <bottom style="none"/>
                <diagonal style="none"/>
              </border>
            </x14:dxf>
          </x14:cfRule>
          <xm:sqref>O4:R4</xm:sqref>
        </x14:conditionalFormatting>
        <x14:conditionalFormatting xmlns:xm="http://schemas.microsoft.com/office/excel/2006/main">
          <x14:cfRule type="cellIs" priority="3" operator="equal" id="{004D0012-006D-4847-95A2-002A00A00046}">
            <xm:f>"d"</xm:f>
            <x14:dxf>
              <font/>
              <fill>
                <patternFill patternType="solid">
                  <fgColor rgb="FFFFD966"/>
                  <bgColor rgb="FFFFD966"/>
                </patternFill>
              </fill>
              <border>
                <left style="none"/>
                <right style="none"/>
                <top style="none"/>
                <bottom style="none"/>
                <diagonal style="none"/>
              </border>
            </x14:dxf>
          </x14:cfRule>
          <xm:sqref>G12:G117</xm:sqref>
        </x14:conditionalFormatting>
        <x14:conditionalFormatting xmlns:xm="http://schemas.microsoft.com/office/excel/2006/main">
          <x14:cfRule type="cellIs" priority="4" operator="equal" id="{005F007C-009F-4BE4-B9E5-007A0077005E}">
            <xm:f>"d"</xm:f>
            <x14:dxf>
              <font/>
              <fill>
                <patternFill patternType="solid">
                  <fgColor rgb="FFFFD966"/>
                  <bgColor rgb="FFFFD966"/>
                </patternFill>
              </fill>
              <border>
                <left style="none"/>
                <right style="none"/>
                <top style="none"/>
                <bottom style="none"/>
                <diagonal style="none"/>
              </border>
            </x14:dxf>
          </x14:cfRule>
          <xm:sqref>G89:G91</xm:sqref>
        </x14:conditionalFormatting>
        <x14:conditionalFormatting xmlns:xm="http://schemas.microsoft.com/office/excel/2006/main">
          <x14:cfRule type="cellIs" priority="5" operator="equal" id="{00D900FE-00C2-4FE6-B422-001A00E10096}">
            <xm:f>"d"</xm:f>
            <x14:dxf>
              <font/>
              <fill>
                <patternFill patternType="solid">
                  <fgColor rgb="FFFFD966"/>
                  <bgColor rgb="FFFFD966"/>
                </patternFill>
              </fill>
              <border>
                <left style="none"/>
                <right style="none"/>
                <top style="none"/>
                <bottom style="none"/>
                <diagonal style="none"/>
              </border>
            </x14:dxf>
          </x14:cfRule>
          <xm:sqref>G84:G88</xm:sqref>
        </x14:conditionalFormatting>
        <x14:conditionalFormatting xmlns:xm="http://schemas.microsoft.com/office/excel/2006/main">
          <x14:cfRule type="cellIs" priority="6" operator="equal" id="{00CC0043-00A3-4F86-A33F-00E700410022}">
            <xm:f>"d"</xm:f>
            <x14:dxf>
              <font/>
              <fill>
                <patternFill patternType="solid">
                  <fgColor rgb="FFFFD966"/>
                  <bgColor rgb="FFFFD966"/>
                </patternFill>
              </fill>
              <border>
                <left style="none"/>
                <right style="none"/>
                <top style="none"/>
                <bottom style="none"/>
                <diagonal style="none"/>
              </border>
            </x14:dxf>
          </x14:cfRule>
          <xm:sqref>G82:G83</xm:sqref>
        </x14:conditionalFormatting>
        <x14:conditionalFormatting xmlns:xm="http://schemas.microsoft.com/office/excel/2006/main">
          <x14:cfRule type="cellIs" priority="7" operator="equal" id="{003800D8-0009-4FDA-A05A-00F7006D0044}">
            <xm:f>"d"</xm:f>
            <x14:dxf>
              <font/>
              <fill>
                <patternFill patternType="solid">
                  <fgColor rgb="FFFFD966"/>
                  <bgColor rgb="FFFFD966"/>
                </patternFill>
              </fill>
              <border>
                <left style="none"/>
                <right style="none"/>
                <top style="none"/>
                <bottom style="none"/>
                <diagonal style="none"/>
              </border>
            </x14:dxf>
          </x14:cfRule>
          <xm:sqref>G78:G81</xm:sqref>
        </x14:conditionalFormatting>
        <x14:conditionalFormatting xmlns:xm="http://schemas.microsoft.com/office/excel/2006/main">
          <x14:cfRule type="cellIs" priority="8" operator="equal" id="{008800C3-000C-4AF2-9ACE-009000520080}">
            <xm:f>"d"</xm:f>
            <x14:dxf>
              <font/>
              <fill>
                <patternFill patternType="solid">
                  <fgColor rgb="FFFFD966"/>
                  <bgColor rgb="FFFFD966"/>
                </patternFill>
              </fill>
              <border>
                <left style="none"/>
                <right style="none"/>
                <top style="none"/>
                <bottom style="none"/>
                <diagonal style="none"/>
              </border>
            </x14:dxf>
          </x14:cfRule>
          <xm:sqref>G70:G77</xm:sqref>
        </x14:conditionalFormatting>
        <x14:conditionalFormatting xmlns:xm="http://schemas.microsoft.com/office/excel/2006/main">
          <x14:cfRule type="cellIs" priority="9" operator="equal" id="{00C200AD-00DD-43A0-8404-00DF00DE00ED}">
            <xm:f>"d"</xm:f>
            <x14:dxf>
              <font/>
              <fill>
                <patternFill patternType="solid">
                  <fgColor rgb="FFFFD966"/>
                  <bgColor rgb="FFFFD966"/>
                </patternFill>
              </fill>
              <border>
                <left style="none"/>
                <right style="none"/>
                <top style="none"/>
                <bottom style="none"/>
                <diagonal style="none"/>
              </border>
            </x14:dxf>
          </x14:cfRule>
          <xm:sqref>G67:G69</xm:sqref>
        </x14:conditionalFormatting>
        <x14:conditionalFormatting xmlns:xm="http://schemas.microsoft.com/office/excel/2006/main">
          <x14:cfRule type="cellIs" priority="10" operator="equal" id="{007B0071-0076-4D37-93C9-00330094001E}">
            <xm:f>"d"</xm:f>
            <x14:dxf>
              <font/>
              <fill>
                <patternFill patternType="solid">
                  <fgColor rgb="FFFFD966"/>
                  <bgColor rgb="FFFFD966"/>
                </patternFill>
              </fill>
              <border>
                <left style="none"/>
                <right style="none"/>
                <top style="none"/>
                <bottom style="none"/>
                <diagonal style="none"/>
              </border>
            </x14:dxf>
          </x14:cfRule>
          <xm:sqref>G59:G66</xm:sqref>
        </x14:conditionalFormatting>
        <x14:conditionalFormatting xmlns:xm="http://schemas.microsoft.com/office/excel/2006/main">
          <x14:cfRule type="cellIs" priority="11" operator="equal" id="{00F100F6-00DF-4B71-80C1-0006006800E3}">
            <xm:f>"d"</xm:f>
            <x14:dxf>
              <font/>
              <fill>
                <patternFill patternType="solid">
                  <fgColor rgb="FFFFD966"/>
                  <bgColor rgb="FFFFD966"/>
                </patternFill>
              </fill>
              <border>
                <left style="none"/>
                <right style="none"/>
                <top style="none"/>
                <bottom style="none"/>
                <diagonal style="none"/>
              </border>
            </x14:dxf>
          </x14:cfRule>
          <xm:sqref>G57:G58</xm:sqref>
        </x14:conditionalFormatting>
        <x14:conditionalFormatting xmlns:xm="http://schemas.microsoft.com/office/excel/2006/main">
          <x14:cfRule type="cellIs" priority="12" operator="equal" id="{008000AB-0018-4092-BA44-005500860031}">
            <xm:f>"d"</xm:f>
            <x14:dxf>
              <font/>
              <fill>
                <patternFill patternType="solid">
                  <fgColor rgb="FFFFD966"/>
                  <bgColor rgb="FFFFD966"/>
                </patternFill>
              </fill>
              <border>
                <left style="none"/>
                <right style="none"/>
                <top style="none"/>
                <bottom style="none"/>
                <diagonal style="none"/>
              </border>
            </x14:dxf>
          </x14:cfRule>
          <xm:sqref>G51:G56</xm:sqref>
        </x14:conditionalFormatting>
        <x14:conditionalFormatting xmlns:xm="http://schemas.microsoft.com/office/excel/2006/main">
          <x14:cfRule type="cellIs" priority="13" operator="equal" id="{00870059-0001-4568-AFFA-0054008B00F6}">
            <xm:f>"d"</xm:f>
            <x14:dxf>
              <font/>
              <fill>
                <patternFill patternType="solid">
                  <fgColor rgb="FFFFD966"/>
                  <bgColor rgb="FFFFD966"/>
                </patternFill>
              </fill>
              <border>
                <left style="none"/>
                <right style="none"/>
                <top style="none"/>
                <bottom style="none"/>
                <diagonal style="none"/>
              </border>
            </x14:dxf>
          </x14:cfRule>
          <xm:sqref>G48:G50</xm:sqref>
        </x14:conditionalFormatting>
        <x14:conditionalFormatting xmlns:xm="http://schemas.microsoft.com/office/excel/2006/main">
          <x14:cfRule type="cellIs" priority="14" operator="equal" id="{00E70048-009C-4F03-8F9B-002B008D0095}">
            <xm:f>"d"</xm:f>
            <x14:dxf>
              <font/>
              <fill>
                <patternFill patternType="solid">
                  <fgColor rgb="FFFFD966"/>
                  <bgColor rgb="FFFFD966"/>
                </patternFill>
              </fill>
              <border>
                <left style="none"/>
                <right style="none"/>
                <top style="none"/>
                <bottom style="none"/>
                <diagonal style="none"/>
              </border>
            </x14:dxf>
          </x14:cfRule>
          <xm:sqref>G42:G47</xm:sqref>
        </x14:conditionalFormatting>
        <x14:conditionalFormatting xmlns:xm="http://schemas.microsoft.com/office/excel/2006/main">
          <x14:cfRule type="cellIs" priority="15" operator="equal" id="{005F0066-009A-4C2D-9167-00A4004E0004}">
            <xm:f>"d"</xm:f>
            <x14:dxf>
              <font/>
              <fill>
                <patternFill patternType="solid">
                  <fgColor rgb="FFFFD966"/>
                  <bgColor rgb="FFFFD966"/>
                </patternFill>
              </fill>
              <border>
                <left style="none"/>
                <right style="none"/>
                <top style="none"/>
                <bottom style="none"/>
                <diagonal style="none"/>
              </border>
            </x14:dxf>
          </x14:cfRule>
          <xm:sqref>G38:G41</xm:sqref>
        </x14:conditionalFormatting>
        <x14:conditionalFormatting xmlns:xm="http://schemas.microsoft.com/office/excel/2006/main">
          <x14:cfRule type="cellIs" priority="16" operator="equal" id="{00CA0033-002E-45D4-8C71-008200BB0020}">
            <xm:f>"d"</xm:f>
            <x14:dxf>
              <font/>
              <fill>
                <patternFill patternType="solid">
                  <fgColor rgb="FFFFD966"/>
                  <bgColor rgb="FFFFD966"/>
                </patternFill>
              </fill>
              <border>
                <left style="none"/>
                <right style="none"/>
                <top style="none"/>
                <bottom style="none"/>
                <diagonal style="none"/>
              </border>
            </x14:dxf>
          </x14:cfRule>
          <xm:sqref>G34:G37</xm:sqref>
        </x14:conditionalFormatting>
        <x14:conditionalFormatting xmlns:xm="http://schemas.microsoft.com/office/excel/2006/main">
          <x14:cfRule type="cellIs" priority="17" operator="equal" id="{001D00A8-00BB-4B88-89D8-0061008700B9}">
            <xm:f>"d"</xm:f>
            <x14:dxf>
              <font/>
              <fill>
                <patternFill patternType="solid">
                  <fgColor rgb="FFFFD966"/>
                  <bgColor rgb="FFFFD966"/>
                </patternFill>
              </fill>
              <border>
                <left style="none"/>
                <right style="none"/>
                <top style="none"/>
                <bottom style="none"/>
                <diagonal style="none"/>
              </border>
            </x14:dxf>
          </x14:cfRule>
          <xm:sqref>G32:G33</xm:sqref>
        </x14:conditionalFormatting>
        <x14:conditionalFormatting xmlns:xm="http://schemas.microsoft.com/office/excel/2006/main">
          <x14:cfRule type="cellIs" priority="18" operator="equal" id="{00750032-0031-4370-BE32-00E900D40048}">
            <xm:f>"d"</xm:f>
            <x14:dxf>
              <font/>
              <fill>
                <patternFill patternType="solid">
                  <fgColor rgb="FFFFD966"/>
                  <bgColor rgb="FFFFD966"/>
                </patternFill>
              </fill>
              <border>
                <left style="none"/>
                <right style="none"/>
                <top style="none"/>
                <bottom style="none"/>
                <diagonal style="none"/>
              </border>
            </x14:dxf>
          </x14:cfRule>
          <xm:sqref>G26:G31</xm:sqref>
        </x14:conditionalFormatting>
        <x14:conditionalFormatting xmlns:xm="http://schemas.microsoft.com/office/excel/2006/main">
          <x14:cfRule type="cellIs" priority="19" operator="equal" id="{0092000C-0051-4471-B082-00EA00D70080}">
            <xm:f>"d"</xm:f>
            <x14:dxf>
              <font/>
              <fill>
                <patternFill patternType="solid">
                  <fgColor rgb="FFFFD966"/>
                  <bgColor rgb="FFFFD966"/>
                </patternFill>
              </fill>
              <border>
                <left style="none"/>
                <right style="none"/>
                <top style="none"/>
                <bottom style="none"/>
                <diagonal style="none"/>
              </border>
            </x14:dxf>
          </x14:cfRule>
          <xm:sqref>G25</xm:sqref>
        </x14:conditionalFormatting>
        <x14:conditionalFormatting xmlns:xm="http://schemas.microsoft.com/office/excel/2006/main">
          <x14:cfRule type="cellIs" priority="20" operator="equal" id="{007600AB-0078-42BD-97C0-0045008F000C}">
            <xm:f>"d"</xm:f>
            <x14:dxf>
              <font/>
              <fill>
                <patternFill patternType="solid">
                  <fgColor rgb="FFFFD966"/>
                  <bgColor rgb="FFFFD966"/>
                </patternFill>
              </fill>
              <border>
                <left style="none"/>
                <right style="none"/>
                <top style="none"/>
                <bottom style="none"/>
                <diagonal style="none"/>
              </border>
            </x14:dxf>
          </x14:cfRule>
          <xm:sqref>G20:G24</xm:sqref>
        </x14:conditionalFormatting>
        <x14:conditionalFormatting xmlns:xm="http://schemas.microsoft.com/office/excel/2006/main">
          <x14:cfRule type="cellIs" priority="21" operator="equal" id="{000F00A4-0040-49C7-9641-0097000C00FF}">
            <xm:f>"d"</xm:f>
            <x14:dxf>
              <font/>
              <fill>
                <patternFill patternType="solid">
                  <fgColor rgb="FFFFD966"/>
                  <bgColor rgb="FFFFD966"/>
                </patternFill>
              </fill>
              <border>
                <left style="none"/>
                <right style="none"/>
                <top style="none"/>
                <bottom style="none"/>
                <diagonal style="none"/>
              </border>
            </x14:dxf>
          </x14:cfRule>
          <xm:sqref>G12:G117</xm:sqref>
        </x14:conditionalFormatting>
        <x14:conditionalFormatting xmlns:xm="http://schemas.microsoft.com/office/excel/2006/main">
          <x14:cfRule type="cellIs" priority="22" operator="equal" id="{003F00F9-008D-4EBF-9621-005B008D0014}">
            <xm:f>"C"</xm:f>
            <x14:dxf>
              <font/>
              <fill>
                <patternFill patternType="solid">
                  <fgColor rgb="FFB7E1CD"/>
                  <bgColor rgb="FFB7E1CD"/>
                </patternFill>
              </fill>
              <border>
                <left style="none"/>
                <right style="none"/>
                <top style="none"/>
                <bottom style="none"/>
                <diagonal style="none"/>
              </border>
            </x14:dxf>
          </x14:cfRule>
          <xm:sqref>O4:R4</xm:sqref>
        </x14:conditionalFormatting>
        <x14:conditionalFormatting xmlns:xm="http://schemas.microsoft.com/office/excel/2006/main">
          <x14:cfRule type="cellIs" priority="23" operator="equal" id="{00410068-00F9-4435-A3C4-00EC00E40064}">
            <xm:f>"NC"</xm:f>
            <x14:dxf>
              <font/>
              <fill>
                <patternFill patternType="solid">
                  <fgColor rgb="FFF4C7C3"/>
                  <bgColor rgb="FFF4C7C3"/>
                </patternFill>
              </fill>
              <border>
                <left style="none"/>
                <right style="none"/>
                <top style="none"/>
                <bottom style="none"/>
                <diagonal style="none"/>
              </border>
            </x14:dxf>
          </x14:cfRule>
          <xm:sqref>O4:R4</xm:sqref>
        </x14:conditionalFormatting>
        <x14:conditionalFormatting xmlns:xm="http://schemas.microsoft.com/office/excel/2006/main">
          <x14:cfRule type="cellIs" priority="24" operator="equal" id="{002400BB-00CD-4725-8AD2-002200AD0088}">
            <xm:f>"NA"</xm:f>
            <x14:dxf>
              <font/>
              <fill>
                <patternFill patternType="solid">
                  <fgColor rgb="FFFCE8B2"/>
                  <bgColor rgb="FFFCE8B2"/>
                </patternFill>
              </fill>
              <border>
                <left style="none"/>
                <right style="none"/>
                <top style="none"/>
                <bottom style="none"/>
                <diagonal style="none"/>
              </border>
            </x14:dxf>
          </x14:cfRule>
          <xm:sqref>O4:R4</xm:sqref>
        </x14:conditionalFormatting>
        <x14:conditionalFormatting xmlns:xm="http://schemas.microsoft.com/office/excel/2006/main">
          <x14:cfRule type="cellIs" priority="25" operator="equal" id="{00A600B0-004F-4492-8305-00AB005200D9}">
            <xm:f>"NT"</xm:f>
            <x14:dxf>
              <font/>
              <fill>
                <patternFill patternType="solid">
                  <fgColor indexed="65"/>
                  <bgColor indexed="65"/>
                </patternFill>
              </fill>
              <border>
                <left style="none"/>
                <right style="none"/>
                <top style="none"/>
                <bottom style="none"/>
                <diagonal style="none"/>
              </border>
            </x14:dxf>
          </x14:cfRule>
          <xm:sqref>O4:R4</xm:sqref>
        </x14:conditionalFormatting>
        <x14:conditionalFormatting xmlns:xm="http://schemas.microsoft.com/office/excel/2006/main">
          <x14:cfRule type="cellIs" priority="26" operator="equal" id="{00FD00DA-0024-4799-B9CF-002B000B00DC}">
            <xm:f>"c"</xm:f>
            <x14:dxf>
              <font/>
              <fill>
                <patternFill patternType="solid">
                  <fgColor rgb="FFB7E1CD"/>
                  <bgColor rgb="FFB7E1CD"/>
                </patternFill>
              </fill>
              <border>
                <left style="none"/>
                <right style="none"/>
                <top style="none"/>
                <bottom style="none"/>
                <diagonal style="none"/>
              </border>
            </x14:dxf>
          </x14:cfRule>
          <xm:sqref>F11:F117</xm:sqref>
        </x14:conditionalFormatting>
        <x14:conditionalFormatting xmlns:xm="http://schemas.microsoft.com/office/excel/2006/main">
          <x14:cfRule type="cellIs" priority="27" operator="equal" id="{0048007F-003B-44C0-8C23-00D300C70008}">
            <xm:f>"nc"</xm:f>
            <x14:dxf>
              <font/>
              <fill>
                <patternFill patternType="solid">
                  <fgColor rgb="FFF4C7C3"/>
                  <bgColor rgb="FFF4C7C3"/>
                </patternFill>
              </fill>
              <border>
                <left style="none"/>
                <right style="none"/>
                <top style="none"/>
                <bottom style="none"/>
                <diagonal style="none"/>
              </border>
            </x14:dxf>
          </x14:cfRule>
          <xm:sqref>F11:F117</xm:sqref>
        </x14:conditionalFormatting>
        <x14:conditionalFormatting xmlns:xm="http://schemas.microsoft.com/office/excel/2006/main">
          <x14:cfRule type="cellIs" priority="28" operator="equal" id="{00470031-0048-456E-84F4-008D00A100E8}">
            <xm:f>"nt"</xm:f>
            <x14:dxf>
              <font>
                <color indexed="65"/>
              </font>
              <fill>
                <patternFill patternType="solid">
                  <fgColor rgb="FF757575"/>
                  <bgColor rgb="FF757575"/>
                </patternFill>
              </fill>
              <border>
                <left style="none"/>
                <right style="none"/>
                <top style="none"/>
                <bottom style="none"/>
                <diagonal style="none"/>
              </border>
            </x14:dxf>
          </x14:cfRule>
          <xm:sqref>F11:F117</xm:sqref>
        </x14:conditionalFormatting>
        <x14:conditionalFormatting xmlns:xm="http://schemas.microsoft.com/office/excel/2006/main">
          <x14:cfRule type="cellIs" priority="29" operator="equal" id="{000800D3-0099-4E2B-9D29-00E800DC009A}">
            <xm:f>"na"</xm:f>
            <x14:dxf>
              <font/>
              <fill>
                <patternFill patternType="solid">
                  <fgColor rgb="FFFCE8B2"/>
                  <bgColor rgb="FFFCE8B2"/>
                </patternFill>
              </fill>
              <border>
                <left style="none"/>
                <right style="none"/>
                <top style="none"/>
                <bottom style="none"/>
                <diagonal style="none"/>
              </border>
            </x14:dxf>
          </x14:cfRule>
          <xm:sqref>F1:F2 C2 F4:F117</xm:sqref>
        </x14:conditionalFormatting>
      </x14:conditionalFormattings>
    </ext>
    <ext xmlns:x14="http://schemas.microsoft.com/office/spreadsheetml/2009/9/main" uri="{CCE6A557-97BC-4b89-ADB6-D9C93CAAB3DF}">
      <x14:dataValidations xmlns:xm="http://schemas.microsoft.com/office/excel/2006/main" count="3" disablePrompts="0">
        <x14:dataValidation xr:uid="{002B003B-007E-4E23-9BA2-00A300FE00A4}" type="list" allowBlank="1" errorStyle="stop" imeMode="noControl" operator="between" showDropDown="0" showErrorMessage="1" showInputMessage="0">
          <x14:formula1>
            <xm:f>"nt,na,c"</xm:f>
          </x14:formula1>
          <xm:sqref>F54:F55</xm:sqref>
        </x14:dataValidation>
        <x14:dataValidation xr:uid="{0032004D-00E8-454A-9F02-0069000E0045}" type="list" allowBlank="1" errorStyle="stop" imeMode="noControl" operator="between" showDropDown="0" showErrorMessage="1" showInputMessage="0">
          <x14:formula1>
            <xm:f>"nt,na,c,nc"</xm:f>
          </x14:formula1>
          <xm:sqref>F12:F53 F56:F117</xm:sqref>
        </x14:dataValidation>
        <x14:dataValidation xr:uid="{00BC003E-0071-4322-B8D7-004000DA0089}" type="list" allowBlank="1" errorStyle="stop" imeMode="noControl" operator="between" showDropDown="0" showErrorMessage="0" showInputMessage="0">
          <x14:formula1>
            <xm:f>"d"</xm:f>
          </x14:formula1>
          <xm:sqref>G12:G117</xm:sqref>
        </x14:dataValidation>
      </x14:dataValidations>
    </ext>
  </extLs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666666"/>
    <outlinePr applyStyles="0" summaryBelow="0" summaryRight="0" showOutlineSymbols="1"/>
    <pageSetUpPr autoPageBreaks="1" fitToPage="0"/>
  </sheetPr>
  <sheetViews>
    <sheetView showGridLines="0" zoomScale="100" workbookViewId="0">
      <pane xSplit="6" ySplit="11" topLeftCell="G12" activePane="bottomRight" state="frozen"/>
      <selection activeCell="G12" activeCellId="0" sqref="G12"/>
    </sheetView>
  </sheetViews>
  <sheetFormatPr defaultColWidth="14.43" defaultRowHeight="15" customHeight="1"/>
  <cols>
    <col customWidth="1" min="1" max="1" width="9"/>
    <col customWidth="1" min="2" max="2" width="7.29"/>
    <col customWidth="1" min="3" max="3" width="4"/>
    <col customWidth="1" min="4" max="4" width="3.4300000000000002"/>
    <col customWidth="1" min="5" max="5" width="50.859999999999999"/>
    <col customWidth="1" min="6" max="6" width="10.710000000000001"/>
    <col customWidth="1" min="7" max="7" width="5.5700000000000003"/>
    <col customWidth="1" min="8" max="8" width="9"/>
    <col customWidth="1" min="9" max="9" width="14.859999999999999"/>
    <col customWidth="1" min="10" max="10" width="43.57"/>
    <col customWidth="1" min="11" max="11" width="40.859999999999999"/>
    <col customWidth="1" min="12" max="12" width="46.289999999999999"/>
    <col customWidth="1" min="13" max="13" width="4"/>
    <col customWidth="1" min="14" max="14" width="19"/>
    <col customWidth="1" min="15" max="17" width="4.1399999999999997"/>
    <col customWidth="1" min="18" max="18" width="5.1399999999999997"/>
    <col customWidth="1" min="19" max="19" width="16.43"/>
    <col customWidth="1" min="20" max="20" width="15.43"/>
    <col customWidth="1" min="21" max="21" width="16"/>
  </cols>
  <sheetData>
    <row r="1" ht="0.75" customHeight="1">
      <c r="A1" s="310"/>
      <c r="B1" s="308"/>
      <c r="C1" s="308"/>
      <c r="D1" s="308"/>
      <c r="E1" s="308"/>
      <c r="F1" s="308"/>
      <c r="G1" s="308"/>
      <c r="H1" s="308"/>
      <c r="I1" s="308"/>
      <c r="J1" s="308"/>
      <c r="K1" s="308"/>
      <c r="L1" s="308"/>
      <c r="M1" s="308"/>
      <c r="N1" s="308"/>
      <c r="O1" s="308"/>
      <c r="P1" s="308"/>
      <c r="Q1" s="308"/>
      <c r="R1" s="308"/>
      <c r="S1" s="308"/>
      <c r="T1" s="308"/>
      <c r="U1" s="308"/>
    </row>
    <row r="2" ht="16.5" customHeight="1">
      <c r="A2" s="310"/>
      <c r="B2" s="311" t="str">
        <f>F4</f>
        <v>#NAME?</v>
      </c>
      <c r="C2" s="312" t="str">
        <f>Echantillon!C30</f>
        <v/>
      </c>
      <c r="D2" s="313"/>
      <c r="E2" s="313"/>
      <c r="F2" s="314"/>
      <c r="G2" s="315"/>
      <c r="H2" s="315"/>
      <c r="I2" s="315"/>
      <c r="J2" s="315"/>
      <c r="K2" s="316"/>
      <c r="L2" s="316"/>
      <c r="M2" s="317"/>
      <c r="N2" s="317"/>
      <c r="O2" s="308"/>
      <c r="P2" s="308"/>
      <c r="Q2" s="308"/>
      <c r="R2" s="308"/>
      <c r="S2" s="308"/>
      <c r="T2" s="308"/>
      <c r="U2" s="308"/>
    </row>
    <row r="3" ht="18.75" customHeight="1">
      <c r="A3" s="310"/>
      <c r="B3" s="311" t="s">
        <v>481</v>
      </c>
      <c r="C3" s="315" t="str">
        <f>Echantillon!D30</f>
        <v/>
      </c>
      <c r="G3" s="315"/>
      <c r="H3" s="315"/>
      <c r="I3" s="315"/>
      <c r="J3" s="315"/>
      <c r="K3" s="315"/>
      <c r="L3" s="315"/>
      <c r="M3" s="308"/>
      <c r="N3" s="308"/>
      <c r="O3" s="308"/>
      <c r="P3" s="308"/>
      <c r="Q3" s="308"/>
      <c r="R3" s="308"/>
      <c r="S3" s="308"/>
      <c r="T3" s="308"/>
      <c r="U3" s="308"/>
    </row>
    <row r="4" ht="13.5" customHeight="1">
      <c r="A4" s="310"/>
      <c r="B4" s="319" t="s">
        <v>141</v>
      </c>
      <c r="C4" s="320" t="s">
        <v>482</v>
      </c>
      <c r="D4" s="320" t="s">
        <v>144</v>
      </c>
      <c r="E4" s="321" t="s">
        <v>145</v>
      </c>
      <c r="F4" s="321" t="str">
        <f>sheetName()</f>
        <v>#NAME?</v>
      </c>
      <c r="G4" s="320" t="s">
        <v>483</v>
      </c>
      <c r="H4" s="319" t="s">
        <v>82</v>
      </c>
      <c r="I4" s="319" t="s">
        <v>80</v>
      </c>
      <c r="J4" s="319" t="s">
        <v>484</v>
      </c>
      <c r="K4" s="319" t="s">
        <v>485</v>
      </c>
      <c r="L4" s="319" t="s">
        <v>146</v>
      </c>
      <c r="M4" s="322"/>
      <c r="N4" s="323"/>
      <c r="O4" s="324" t="s">
        <v>434</v>
      </c>
      <c r="P4" s="325" t="s">
        <v>435</v>
      </c>
      <c r="Q4" s="325" t="s">
        <v>441</v>
      </c>
      <c r="R4" s="326" t="s">
        <v>437</v>
      </c>
      <c r="S4" s="327" t="s">
        <v>486</v>
      </c>
      <c r="T4" s="328" t="s">
        <v>487</v>
      </c>
      <c r="U4" s="329" t="s">
        <v>154</v>
      </c>
    </row>
    <row r="5" ht="13.5" customHeight="1">
      <c r="A5" s="310"/>
      <c r="B5" s="36"/>
      <c r="C5" s="36"/>
      <c r="D5" s="36"/>
      <c r="E5" s="321" t="s">
        <v>147</v>
      </c>
      <c r="F5" s="321">
        <f>COUNTIF($F$12:$F$117,"c")</f>
        <v>0</v>
      </c>
      <c r="G5" s="36"/>
      <c r="H5" s="36"/>
      <c r="I5" s="36"/>
      <c r="J5" s="36"/>
      <c r="K5" s="36"/>
      <c r="L5" s="36"/>
      <c r="M5" s="308"/>
      <c r="N5" s="330" t="s">
        <v>8</v>
      </c>
      <c r="O5" s="331">
        <f>COUNTIFS($C$12:$C$117,"A",$F$12:$F$117,"c")</f>
        <v>0</v>
      </c>
      <c r="P5" s="331">
        <f>COUNTIFS($C$12:$C$117,"A",$F$12:$F$117,"nc")</f>
        <v>0</v>
      </c>
      <c r="Q5" s="331">
        <f>COUNTIFS($C$12:$C$117,"A",$F$12:$F$117,"na")</f>
        <v>0</v>
      </c>
      <c r="R5" s="331">
        <f>COUNTIFS($C$12:$C$117,"A",$F$12:$F$117,"nt")</f>
        <v>82</v>
      </c>
      <c r="S5" s="332">
        <f t="shared" ref="S5:S7" si="325">O5+P5</f>
        <v>0</v>
      </c>
      <c r="T5" s="333" t="str">
        <f t="shared" ref="T5:T7" si="326">IF(S5&gt;0,O5/S5,"-")</f>
        <v>-</v>
      </c>
      <c r="U5" s="334" t="str">
        <f>T5</f>
        <v>-</v>
      </c>
    </row>
    <row r="6" ht="13.5" customHeight="1">
      <c r="A6" s="310"/>
      <c r="B6" s="36"/>
      <c r="C6" s="36"/>
      <c r="D6" s="36"/>
      <c r="E6" s="321" t="s">
        <v>148</v>
      </c>
      <c r="F6" s="321">
        <f>COUNTIF(F12:F117,"nc")</f>
        <v>0</v>
      </c>
      <c r="G6" s="36"/>
      <c r="H6" s="36"/>
      <c r="I6" s="36"/>
      <c r="J6" s="36"/>
      <c r="K6" s="36"/>
      <c r="L6" s="36"/>
      <c r="M6" s="308"/>
      <c r="N6" s="330" t="s">
        <v>15</v>
      </c>
      <c r="O6" s="331">
        <f>COUNTIFS($C$12:$C$117,"AA",$F$12:$F$117,"c")</f>
        <v>0</v>
      </c>
      <c r="P6" s="331">
        <f>COUNTIFS($C$12:$C$117,"AA",$F$12:$F$117,"nc")</f>
        <v>0</v>
      </c>
      <c r="Q6" s="331">
        <f>COUNTIFS($C$12:$C$117,"AA",$F$12:$F$117,"na")</f>
        <v>0</v>
      </c>
      <c r="R6" s="331">
        <f>COUNTIFS($C$12:$C$117,"AA",$F$12:$F$117,"nt")</f>
        <v>24</v>
      </c>
      <c r="S6" s="332">
        <f t="shared" si="325"/>
        <v>0</v>
      </c>
      <c r="T6" s="333" t="str">
        <f t="shared" si="326"/>
        <v>-</v>
      </c>
      <c r="U6" s="335" t="str">
        <f>IF(S6&gt;0,SUM(O5:O6)/SUM(S5:S6),"-")</f>
        <v>-</v>
      </c>
    </row>
    <row r="7" ht="13.5" customHeight="1">
      <c r="A7" s="310"/>
      <c r="B7" s="36"/>
      <c r="C7" s="36"/>
      <c r="D7" s="36"/>
      <c r="E7" s="321" t="s">
        <v>488</v>
      </c>
      <c r="F7" s="321">
        <f>COUNTIF(F12:F117,"na")</f>
        <v>0</v>
      </c>
      <c r="G7" s="36"/>
      <c r="H7" s="36"/>
      <c r="I7" s="36"/>
      <c r="J7" s="36"/>
      <c r="K7" s="36"/>
      <c r="L7" s="36"/>
      <c r="M7" s="308"/>
      <c r="N7" s="330" t="s">
        <v>17</v>
      </c>
      <c r="O7" s="336">
        <f>COUNTIFS($C$12:$C$117,"AAA",$F$12:$F$117,"c")</f>
        <v>0</v>
      </c>
      <c r="P7" s="336">
        <f>COUNTIFS($C$12:$C$117,"AAA",$F$12:$F$117,"nc")</f>
        <v>0</v>
      </c>
      <c r="Q7" s="336">
        <f>COUNTIFS($C$12:$C$117,"AAA",$F$12:$F$117,"na")</f>
        <v>0</v>
      </c>
      <c r="R7" s="336">
        <f>COUNTIFS($C$12:$C$117,"AAA",$F$12:$F$117,"nt")</f>
        <v>0</v>
      </c>
      <c r="S7" s="332">
        <f t="shared" si="325"/>
        <v>0</v>
      </c>
      <c r="T7" s="333" t="str">
        <f t="shared" si="326"/>
        <v>-</v>
      </c>
      <c r="U7" s="334" t="str">
        <f>IF(S7&gt;0,SUM(O5:O7)/SUM(S5:S7),"-")</f>
        <v>-</v>
      </c>
    </row>
    <row r="8" ht="13.5" customHeight="1">
      <c r="A8" s="310"/>
      <c r="B8" s="36"/>
      <c r="C8" s="36"/>
      <c r="D8" s="36"/>
      <c r="E8" s="321" t="s">
        <v>150</v>
      </c>
      <c r="F8" s="321">
        <f>COUNTIF(F12:F117,"nt")</f>
        <v>106</v>
      </c>
      <c r="G8" s="36"/>
      <c r="H8" s="36"/>
      <c r="I8" s="36"/>
      <c r="J8" s="36"/>
      <c r="K8" s="36"/>
      <c r="L8" s="36"/>
      <c r="M8" s="308"/>
      <c r="N8" s="337" t="s">
        <v>489</v>
      </c>
      <c r="O8" s="338">
        <f t="shared" ref="O8:S8" si="327">SUM(O5:O7)</f>
        <v>0</v>
      </c>
      <c r="P8" s="338">
        <f t="shared" si="327"/>
        <v>0</v>
      </c>
      <c r="Q8" s="338">
        <f t="shared" si="327"/>
        <v>0</v>
      </c>
      <c r="R8" s="338">
        <f t="shared" si="327"/>
        <v>106</v>
      </c>
      <c r="S8" s="339">
        <f t="shared" si="327"/>
        <v>0</v>
      </c>
      <c r="T8" s="333"/>
      <c r="U8" s="330"/>
    </row>
    <row r="9" ht="13.5" customHeight="1">
      <c r="A9" s="310"/>
      <c r="B9" s="36"/>
      <c r="C9" s="36"/>
      <c r="D9" s="36"/>
      <c r="E9" s="321" t="s">
        <v>465</v>
      </c>
      <c r="F9" s="340" t="str">
        <f>F5/SUM(F5:F6)</f>
        <v>#DIV/0!</v>
      </c>
      <c r="G9" s="36"/>
      <c r="H9" s="36"/>
      <c r="I9" s="36"/>
      <c r="J9" s="36"/>
      <c r="K9" s="36"/>
      <c r="L9" s="36"/>
      <c r="M9" s="308"/>
      <c r="N9" s="308"/>
      <c r="O9" s="308"/>
      <c r="P9" s="308"/>
      <c r="Q9" s="308"/>
      <c r="R9" s="308"/>
      <c r="S9" s="308"/>
      <c r="T9" s="308"/>
      <c r="U9" s="308"/>
    </row>
    <row r="10" ht="13.5" customHeight="1">
      <c r="A10" s="310"/>
      <c r="B10" s="46"/>
      <c r="C10" s="46"/>
      <c r="D10" s="46"/>
      <c r="E10" s="321" t="s">
        <v>466</v>
      </c>
      <c r="F10" s="340" t="str">
        <f>F6/SUM(F5:F6)</f>
        <v>#DIV/0!</v>
      </c>
      <c r="G10" s="46"/>
      <c r="H10" s="46"/>
      <c r="I10" s="46"/>
      <c r="J10" s="46"/>
      <c r="K10" s="46"/>
      <c r="L10" s="46"/>
      <c r="M10" s="308"/>
      <c r="N10" s="308"/>
      <c r="O10" s="308"/>
      <c r="P10" s="308"/>
      <c r="Q10" s="308"/>
      <c r="R10" s="308"/>
      <c r="S10" s="308"/>
      <c r="T10" s="308"/>
      <c r="U10" s="308"/>
    </row>
    <row r="11">
      <c r="A11" s="310"/>
      <c r="B11" s="260"/>
      <c r="C11" s="260"/>
      <c r="D11" s="260"/>
      <c r="E11" s="341"/>
      <c r="F11" s="260"/>
      <c r="G11" s="260"/>
      <c r="H11" s="342"/>
      <c r="I11" s="342"/>
      <c r="J11" s="342"/>
      <c r="K11" s="342"/>
      <c r="L11" s="342"/>
      <c r="M11" s="308"/>
      <c r="N11" s="308"/>
      <c r="O11" s="308"/>
      <c r="P11" s="308"/>
      <c r="Q11" s="308"/>
      <c r="R11" s="308"/>
      <c r="S11" s="308"/>
      <c r="T11" s="308"/>
      <c r="U11" s="308"/>
    </row>
    <row r="12" ht="62.25" customHeight="1">
      <c r="A12" s="355" t="s">
        <v>440</v>
      </c>
      <c r="B12" s="358" t="str">
        <f>'Résultats'!B13</f>
        <v>1.1</v>
      </c>
      <c r="C12" s="260" t="str">
        <f>'Résultats'!C13</f>
        <v>A</v>
      </c>
      <c r="D12" s="260" t="str">
        <f>'Résultats'!E13</f>
        <v>x</v>
      </c>
      <c r="E12" s="341" t="str">
        <f>'Résultats'!F13</f>
        <v xml:space="preserve">Chaque image porteuse d’information a-t-elle une alternative textuelle ?</v>
      </c>
      <c r="F12" s="345" t="s">
        <v>14</v>
      </c>
      <c r="G12" s="345"/>
      <c r="H12" s="97"/>
      <c r="I12" s="97"/>
      <c r="J12" s="97"/>
      <c r="K12" s="97"/>
      <c r="L12" s="97"/>
      <c r="M12" s="308"/>
      <c r="N12" s="308"/>
      <c r="O12" s="308"/>
      <c r="P12" s="308"/>
      <c r="Q12" s="308"/>
      <c r="R12" s="308"/>
      <c r="S12" s="308"/>
      <c r="T12" s="308"/>
      <c r="U12" s="308"/>
    </row>
    <row r="13" ht="62.25" customHeight="1">
      <c r="A13" s="36"/>
      <c r="B13" s="358" t="str">
        <f>Résultats!B14</f>
        <v>1.2</v>
      </c>
      <c r="C13" s="260" t="str">
        <f>Résultats!C14</f>
        <v>A</v>
      </c>
      <c r="D13" s="260" t="str">
        <f>Résultats!E14</f>
        <v/>
      </c>
      <c r="E13" s="341" t="str">
        <f>Résultats!F14</f>
        <v xml:space="preserve">Chaque image de décoration est-elle correctement ignorée par les technologies d’assistance ?</v>
      </c>
      <c r="F13" s="345" t="s">
        <v>14</v>
      </c>
      <c r="G13" s="345"/>
      <c r="H13" s="97"/>
      <c r="I13" s="97"/>
      <c r="J13" s="97"/>
      <c r="K13" s="97"/>
      <c r="L13" s="97"/>
      <c r="M13" s="308"/>
      <c r="N13" s="308"/>
      <c r="O13" s="308"/>
      <c r="P13" s="308"/>
      <c r="Q13" s="308"/>
      <c r="R13" s="308"/>
      <c r="S13" s="308"/>
      <c r="T13" s="308"/>
      <c r="U13" s="308"/>
    </row>
    <row r="14" ht="62.25" customHeight="1">
      <c r="A14" s="36"/>
      <c r="B14" s="358" t="str">
        <f>Résultats!B15</f>
        <v>1.3</v>
      </c>
      <c r="C14" s="260" t="str">
        <f>Résultats!C15</f>
        <v>A</v>
      </c>
      <c r="D14" s="260" t="str">
        <f>Résultats!E15</f>
        <v/>
      </c>
      <c r="E14" s="341" t="str">
        <f>Résultats!F15</f>
        <v xml:space="preserve">Pour chaque image porteuse d’information ayant une alternative textuelle, cette alternative est-elle pertinente (hors cas particuliers) ?</v>
      </c>
      <c r="F14" s="345" t="s">
        <v>14</v>
      </c>
      <c r="G14" s="345"/>
      <c r="H14" s="97"/>
      <c r="I14" s="97"/>
      <c r="J14" s="97"/>
      <c r="K14" s="97"/>
      <c r="L14" s="97"/>
      <c r="M14" s="308"/>
      <c r="N14" s="308"/>
      <c r="O14" s="308"/>
      <c r="P14" s="308"/>
      <c r="Q14" s="308"/>
      <c r="R14" s="308"/>
      <c r="S14" s="308"/>
      <c r="T14" s="308"/>
      <c r="U14" s="308"/>
    </row>
    <row r="15" ht="62.25" customHeight="1">
      <c r="A15" s="36"/>
      <c r="B15" s="358" t="str">
        <f>Résultats!B16</f>
        <v>1.4</v>
      </c>
      <c r="C15" s="260" t="str">
        <f>Résultats!C16</f>
        <v>A</v>
      </c>
      <c r="D15" s="260" t="str">
        <f>Résultats!E16</f>
        <v/>
      </c>
      <c r="E15" s="341" t="str">
        <f>Résultats!F16</f>
        <v xml:space="preserve">Pour chaque image utilisée comme CAPTCHA ou comme image-test, ayant une alternative textuelle, cette alternative permet-elle d’identifier la nature et la fonction de l’image ?</v>
      </c>
      <c r="F15" s="345" t="s">
        <v>14</v>
      </c>
      <c r="G15" s="345"/>
      <c r="H15" s="97"/>
      <c r="I15" s="97"/>
      <c r="J15" s="97"/>
      <c r="K15" s="97"/>
      <c r="L15" s="97"/>
      <c r="M15" s="308"/>
      <c r="N15" s="308"/>
      <c r="O15" s="308"/>
      <c r="P15" s="308"/>
      <c r="Q15" s="308"/>
      <c r="R15" s="308"/>
      <c r="S15" s="308"/>
      <c r="T15" s="308"/>
      <c r="U15" s="308"/>
    </row>
    <row r="16" ht="62.25" customHeight="1">
      <c r="A16" s="36"/>
      <c r="B16" s="358" t="str">
        <f>Résultats!B17</f>
        <v>1.5</v>
      </c>
      <c r="C16" s="260" t="str">
        <f>Résultats!C17</f>
        <v>A</v>
      </c>
      <c r="D16" s="260" t="str">
        <f>Résultats!E17</f>
        <v/>
      </c>
      <c r="E16" s="341" t="str">
        <f>Résultats!F17</f>
        <v xml:space="preserve">Pour chaque image utilisée comme CAPTCHA, une solution d’accès alternatif au contenu ou à la fonction du CAPTCHA est-elle présente ?</v>
      </c>
      <c r="F16" s="345" t="s">
        <v>14</v>
      </c>
      <c r="G16" s="345"/>
      <c r="H16" s="97"/>
      <c r="I16" s="97"/>
      <c r="J16" s="97"/>
      <c r="K16" s="97"/>
      <c r="L16" s="97"/>
      <c r="M16" s="308"/>
      <c r="N16" s="308"/>
      <c r="O16" s="308"/>
      <c r="P16" s="308"/>
      <c r="Q16" s="308"/>
      <c r="R16" s="308"/>
      <c r="S16" s="308"/>
      <c r="T16" s="308"/>
      <c r="U16" s="308"/>
    </row>
    <row r="17" ht="62.25" customHeight="1">
      <c r="A17" s="36"/>
      <c r="B17" s="358" t="str">
        <f>Résultats!B18</f>
        <v>1.6</v>
      </c>
      <c r="C17" s="260" t="str">
        <f>Résultats!C18</f>
        <v>A</v>
      </c>
      <c r="D17" s="260" t="str">
        <f>Résultats!E18</f>
        <v/>
      </c>
      <c r="E17" s="341" t="str">
        <f>Résultats!F18</f>
        <v xml:space="preserve">Chaque image porteuse d’information a-t-elle, si nécessaire, une description détaillée ?</v>
      </c>
      <c r="F17" s="345" t="s">
        <v>14</v>
      </c>
      <c r="G17" s="345"/>
      <c r="H17" s="97"/>
      <c r="I17" s="97"/>
      <c r="J17" s="97"/>
      <c r="K17" s="97"/>
      <c r="L17" s="97"/>
      <c r="M17" s="308"/>
      <c r="N17" s="308"/>
      <c r="O17" s="308"/>
      <c r="P17" s="308"/>
      <c r="Q17" s="308"/>
      <c r="R17" s="308"/>
      <c r="S17" s="308"/>
      <c r="T17" s="308"/>
      <c r="U17" s="308"/>
    </row>
    <row r="18" ht="62.25" customHeight="1">
      <c r="A18" s="36"/>
      <c r="B18" s="358" t="str">
        <f>Résultats!B19</f>
        <v>1.7</v>
      </c>
      <c r="C18" s="260" t="str">
        <f>Résultats!C19</f>
        <v>A</v>
      </c>
      <c r="D18" s="260" t="str">
        <f>Résultats!E19</f>
        <v/>
      </c>
      <c r="E18" s="341" t="str">
        <f>Résultats!F19</f>
        <v xml:space="preserve">Pour chaque image porteuse d’information ayant une description détaillée, cette description est-elle pertinente ?</v>
      </c>
      <c r="F18" s="345" t="s">
        <v>14</v>
      </c>
      <c r="G18" s="345"/>
      <c r="H18" s="97"/>
      <c r="I18" s="97"/>
      <c r="J18" s="97"/>
      <c r="K18" s="97"/>
      <c r="L18" s="97"/>
      <c r="M18" s="356"/>
      <c r="N18" s="356"/>
      <c r="O18" s="356"/>
      <c r="P18" s="356"/>
      <c r="Q18" s="356"/>
      <c r="R18" s="356"/>
      <c r="S18" s="356"/>
      <c r="T18" s="356"/>
      <c r="U18" s="356"/>
    </row>
    <row r="19" ht="62.25" customHeight="1">
      <c r="A19" s="36"/>
      <c r="B19" s="358" t="str">
        <f>Résultats!B20</f>
        <v>1.8</v>
      </c>
      <c r="C19" s="260" t="str">
        <f>Résultats!C20</f>
        <v>AA</v>
      </c>
      <c r="D19" s="260" t="str">
        <f>Résultats!E20</f>
        <v/>
      </c>
      <c r="E19" s="359" t="str">
        <f>Résultats!F20</f>
        <v xml:space="preserve">Chaque image texte porteuse d’information, en l’absence d’un mécanisme de remplacement, doit si possible être remplacée par du texte stylé. Cette règle est-elle respectée (hors cas particuliers) ?</v>
      </c>
      <c r="F19" s="345" t="s">
        <v>14</v>
      </c>
      <c r="G19" s="345"/>
      <c r="H19" s="97"/>
      <c r="I19" s="97"/>
      <c r="J19" s="97"/>
      <c r="K19" s="97"/>
      <c r="L19" s="97"/>
      <c r="M19" s="322"/>
      <c r="N19" s="322"/>
      <c r="O19" s="322"/>
      <c r="P19" s="322"/>
      <c r="Q19" s="322"/>
      <c r="R19" s="322"/>
      <c r="S19" s="357"/>
      <c r="T19" s="308"/>
      <c r="U19" s="308"/>
    </row>
    <row r="20" ht="62.25" customHeight="1">
      <c r="A20" s="46"/>
      <c r="B20" s="358" t="str">
        <f>Résultats!B21</f>
        <v>1.9</v>
      </c>
      <c r="C20" s="260" t="str">
        <f>Résultats!C21</f>
        <v>A</v>
      </c>
      <c r="D20" s="260" t="str">
        <f>Résultats!E21</f>
        <v/>
      </c>
      <c r="E20" s="341" t="str">
        <f>Résultats!F21</f>
        <v xml:space="preserve">Chaque légende d’image est-elle, si nécessaire, correctement reliée à l’image correspondante ?</v>
      </c>
      <c r="F20" s="345" t="s">
        <v>14</v>
      </c>
      <c r="G20" s="345"/>
      <c r="H20" s="97"/>
      <c r="I20" s="97"/>
      <c r="J20" s="97"/>
      <c r="K20" s="97"/>
      <c r="L20" s="97"/>
      <c r="M20" s="308"/>
      <c r="N20" s="308"/>
      <c r="O20" s="308"/>
      <c r="P20" s="308"/>
      <c r="Q20" s="308"/>
      <c r="R20" s="308"/>
      <c r="S20" s="308"/>
      <c r="T20" s="308"/>
      <c r="U20" s="308"/>
    </row>
    <row r="21" ht="62.25" customHeight="1">
      <c r="A21" s="355" t="s">
        <v>443</v>
      </c>
      <c r="B21" s="358" t="str">
        <f>Résultats!B22</f>
        <v>2.1</v>
      </c>
      <c r="C21" s="260" t="str">
        <f>Résultats!C22</f>
        <v>A</v>
      </c>
      <c r="D21" s="260" t="str">
        <f>Résultats!E22</f>
        <v/>
      </c>
      <c r="E21" s="341" t="str">
        <f>Résultats!F22</f>
        <v xml:space="preserve">Chaque cadre a-t-il un titre de cadre ?</v>
      </c>
      <c r="F21" s="345" t="s">
        <v>14</v>
      </c>
      <c r="G21" s="345"/>
      <c r="H21" s="97"/>
      <c r="I21" s="97"/>
      <c r="J21" s="97"/>
      <c r="K21" s="97"/>
      <c r="L21" s="97"/>
      <c r="M21" s="308"/>
      <c r="N21" s="308"/>
      <c r="O21" s="308"/>
      <c r="P21" s="308"/>
      <c r="Q21" s="308"/>
      <c r="R21" s="308"/>
      <c r="S21" s="308"/>
      <c r="T21" s="308"/>
      <c r="U21" s="308"/>
    </row>
    <row r="22" ht="62.25" customHeight="1">
      <c r="A22" s="46"/>
      <c r="B22" s="358" t="str">
        <f>Résultats!B23</f>
        <v>2.2</v>
      </c>
      <c r="C22" s="260" t="str">
        <f>Résultats!C23</f>
        <v>A</v>
      </c>
      <c r="D22" s="260" t="str">
        <f>Résultats!E23</f>
        <v/>
      </c>
      <c r="E22" s="341" t="str">
        <f>Résultats!F23</f>
        <v xml:space="preserve">Pour chaque cadre ayant un titre de cadre, ce titre de cadre est-il pertinent ?</v>
      </c>
      <c r="F22" s="345" t="s">
        <v>14</v>
      </c>
      <c r="G22" s="345"/>
      <c r="H22" s="97"/>
      <c r="I22" s="97"/>
      <c r="J22" s="97"/>
      <c r="K22" s="97"/>
      <c r="L22" s="97"/>
      <c r="M22" s="308"/>
      <c r="N22" s="308"/>
      <c r="O22" s="308"/>
      <c r="P22" s="308"/>
      <c r="Q22" s="308"/>
      <c r="R22" s="308"/>
      <c r="S22" s="308"/>
      <c r="T22" s="308"/>
      <c r="U22" s="308"/>
    </row>
    <row r="23" ht="62.25" customHeight="1">
      <c r="A23" s="355" t="s">
        <v>444</v>
      </c>
      <c r="B23" s="358" t="str">
        <f>Résultats!B24</f>
        <v>3.1</v>
      </c>
      <c r="C23" s="260" t="str">
        <f>Résultats!C24</f>
        <v>A</v>
      </c>
      <c r="D23" s="260" t="str">
        <f>Résultats!E24</f>
        <v>x</v>
      </c>
      <c r="E23" s="341" t="str">
        <f>Résultats!F24</f>
        <v xml:space="preserve">Dans chaque page web, l’information ne doit pas être donnée uniquement par la couleur. Cette règle est-elle respectée ?</v>
      </c>
      <c r="F23" s="345" t="s">
        <v>14</v>
      </c>
      <c r="G23" s="345"/>
      <c r="H23" s="97"/>
      <c r="I23" s="97"/>
      <c r="J23" s="97"/>
      <c r="K23" s="97"/>
      <c r="L23" s="97"/>
      <c r="M23" s="308"/>
      <c r="N23" s="308"/>
      <c r="O23" s="308"/>
      <c r="P23" s="308"/>
      <c r="Q23" s="308"/>
      <c r="R23" s="308"/>
      <c r="S23" s="308"/>
      <c r="T23" s="308"/>
      <c r="U23" s="308"/>
    </row>
    <row r="24" ht="62.25" customHeight="1">
      <c r="A24" s="36"/>
      <c r="B24" s="358" t="str">
        <f>Résultats!B25</f>
        <v>3.2</v>
      </c>
      <c r="C24" s="260" t="str">
        <f>Résultats!C25</f>
        <v>AA</v>
      </c>
      <c r="D24" s="260" t="str">
        <f>Résultats!E25</f>
        <v/>
      </c>
      <c r="E24" s="341" t="str">
        <f>Résultats!F25</f>
        <v xml:space="preserve">Dans chaque page web, le contraste entre la couleur du texte et la couleur de son arrière-plan est-il suffisamment élevé (hors cas particuliers) ?</v>
      </c>
      <c r="F24" s="345" t="s">
        <v>14</v>
      </c>
      <c r="G24" s="345"/>
      <c r="H24" s="97"/>
      <c r="I24" s="97"/>
      <c r="J24" s="97"/>
      <c r="K24" s="97"/>
      <c r="L24" s="97"/>
      <c r="M24" s="308"/>
      <c r="N24" s="308"/>
      <c r="O24" s="308"/>
      <c r="P24" s="308"/>
      <c r="Q24" s="308"/>
      <c r="R24" s="308"/>
      <c r="S24" s="308"/>
      <c r="T24" s="308"/>
      <c r="U24" s="308"/>
    </row>
    <row r="25" ht="62.25" customHeight="1">
      <c r="A25" s="46"/>
      <c r="B25" s="358" t="str">
        <f>Résultats!B26</f>
        <v>3.3</v>
      </c>
      <c r="C25" s="260" t="str">
        <f>Résultats!C26</f>
        <v>AA</v>
      </c>
      <c r="D25" s="260" t="str">
        <f>Résultats!E26</f>
        <v/>
      </c>
      <c r="E25" s="341" t="str">
        <f>Résultats!F26</f>
        <v xml:space="preserve">Dans chaque page web, les couleurs utilisées dans les composants d’interface ou les éléments graphiques porteurs d’informations sont-elles suffisamment contrastées (hors cas particuliers) ?</v>
      </c>
      <c r="F25" s="345" t="s">
        <v>14</v>
      </c>
      <c r="G25" s="345"/>
      <c r="H25" s="97"/>
      <c r="I25" s="97"/>
      <c r="J25" s="97"/>
      <c r="K25" s="97"/>
      <c r="L25" s="97"/>
      <c r="M25" s="308"/>
      <c r="N25" s="308"/>
      <c r="O25" s="308"/>
      <c r="P25" s="308"/>
      <c r="Q25" s="308"/>
      <c r="R25" s="308"/>
      <c r="S25" s="308"/>
      <c r="T25" s="308"/>
      <c r="U25" s="308"/>
    </row>
    <row r="26" ht="62.25" customHeight="1">
      <c r="A26" s="355" t="s">
        <v>445</v>
      </c>
      <c r="B26" s="358" t="str">
        <f>Résultats!B27</f>
        <v>4.1</v>
      </c>
      <c r="C26" s="260" t="str">
        <f>Résultats!C27</f>
        <v>A</v>
      </c>
      <c r="D26" s="260" t="str">
        <f>Résultats!E27</f>
        <v>x</v>
      </c>
      <c r="E26" s="341" t="str">
        <f>Résultats!F27</f>
        <v xml:space="preserve">Chaque média temporel pré-enregistré a-t-il, si nécessaire, une transcription textuelle ou une audiodescription (hors cas particuliers) ?</v>
      </c>
      <c r="F26" s="345" t="s">
        <v>14</v>
      </c>
      <c r="G26" s="345"/>
      <c r="H26" s="97"/>
      <c r="I26" s="97"/>
      <c r="J26" s="97"/>
      <c r="K26" s="97"/>
      <c r="L26" s="97"/>
      <c r="M26" s="308"/>
      <c r="N26" s="308"/>
      <c r="O26" s="308"/>
      <c r="P26" s="308"/>
      <c r="Q26" s="308"/>
      <c r="R26" s="308"/>
      <c r="S26" s="308"/>
      <c r="T26" s="308"/>
      <c r="U26" s="308"/>
    </row>
    <row r="27" ht="62.25" customHeight="1">
      <c r="A27" s="36"/>
      <c r="B27" s="358" t="str">
        <f>Résultats!B28</f>
        <v>4.2</v>
      </c>
      <c r="C27" s="260" t="str">
        <f>Résultats!C28</f>
        <v>A</v>
      </c>
      <c r="D27" s="260" t="str">
        <f>Résultats!E28</f>
        <v/>
      </c>
      <c r="E27" s="341" t="str">
        <f>Résultats!F28</f>
        <v xml:space="preserve">Pour chaque média temporel pré-enregistré ayant une transcription textuelle ou une audiodescription synchronisée, celles-ci sont-elles pertinentes (hors cas particuliers) ?</v>
      </c>
      <c r="F27" s="345" t="s">
        <v>14</v>
      </c>
      <c r="G27" s="345"/>
      <c r="H27" s="97"/>
      <c r="I27" s="97"/>
      <c r="J27" s="97"/>
      <c r="K27" s="97"/>
      <c r="L27" s="97"/>
      <c r="M27" s="308"/>
      <c r="N27" s="308"/>
      <c r="O27" s="308"/>
      <c r="P27" s="308"/>
      <c r="Q27" s="308"/>
      <c r="R27" s="308"/>
      <c r="S27" s="308"/>
      <c r="T27" s="308"/>
      <c r="U27" s="308"/>
    </row>
    <row r="28" ht="62.25" customHeight="1">
      <c r="A28" s="36"/>
      <c r="B28" s="358" t="str">
        <f>Résultats!B29</f>
        <v>4.3</v>
      </c>
      <c r="C28" s="260" t="str">
        <f>Résultats!C29</f>
        <v>A</v>
      </c>
      <c r="D28" s="260" t="str">
        <f>Résultats!E29</f>
        <v/>
      </c>
      <c r="E28" s="341" t="str">
        <f>Résultats!F29</f>
        <v xml:space="preserve">Chaque média temporel synchronisé pré-enregistré a-t-il, si nécessaire, des sous-titres synchronisés (hors cas particuliers) ?</v>
      </c>
      <c r="F28" s="345" t="s">
        <v>14</v>
      </c>
      <c r="G28" s="345"/>
      <c r="H28" s="97"/>
      <c r="I28" s="97"/>
      <c r="J28" s="97"/>
      <c r="K28" s="97"/>
      <c r="L28" s="97"/>
      <c r="M28" s="308"/>
      <c r="N28" s="308"/>
      <c r="O28" s="308"/>
      <c r="P28" s="308"/>
      <c r="Q28" s="308"/>
      <c r="R28" s="308"/>
      <c r="S28" s="308"/>
      <c r="T28" s="308"/>
      <c r="U28" s="308"/>
    </row>
    <row r="29" ht="62.25" customHeight="1">
      <c r="A29" s="36"/>
      <c r="B29" s="358" t="str">
        <f>Résultats!B30</f>
        <v>4.4</v>
      </c>
      <c r="C29" s="260" t="str">
        <f>Résultats!C30</f>
        <v>A</v>
      </c>
      <c r="D29" s="260" t="str">
        <f>Résultats!E30</f>
        <v/>
      </c>
      <c r="E29" s="341" t="str">
        <f>Résultats!F30</f>
        <v xml:space="preserve">Pour chaque média temporel synchronisé pré-enregistré ayant des sous-titres synchronisés, ces sous-titres sont-ils pertinents ?</v>
      </c>
      <c r="F29" s="345" t="s">
        <v>14</v>
      </c>
      <c r="G29" s="345"/>
      <c r="H29" s="97"/>
      <c r="I29" s="97"/>
      <c r="J29" s="97"/>
      <c r="K29" s="97"/>
      <c r="L29" s="97"/>
      <c r="M29" s="308"/>
      <c r="N29" s="308"/>
      <c r="O29" s="308"/>
      <c r="P29" s="308"/>
      <c r="Q29" s="308"/>
      <c r="R29" s="308"/>
      <c r="S29" s="308"/>
      <c r="T29" s="308"/>
      <c r="U29" s="308"/>
    </row>
    <row r="30" ht="62.25" customHeight="1">
      <c r="A30" s="36"/>
      <c r="B30" s="358" t="str">
        <f>Résultats!B31</f>
        <v>4.5</v>
      </c>
      <c r="C30" s="260" t="str">
        <f>Résultats!C31</f>
        <v>AA</v>
      </c>
      <c r="D30" s="260" t="str">
        <f>Résultats!E31</f>
        <v/>
      </c>
      <c r="E30" s="341" t="str">
        <f>Résultats!F31</f>
        <v xml:space="preserve">Chaque média temporel pré-enregistré a-t-il, si nécessaire, une audiodescription synchronisée (hors cas particuliers) ?</v>
      </c>
      <c r="F30" s="345" t="s">
        <v>14</v>
      </c>
      <c r="G30" s="345"/>
      <c r="H30" s="97"/>
      <c r="I30" s="97"/>
      <c r="J30" s="97"/>
      <c r="K30" s="97"/>
      <c r="L30" s="97"/>
      <c r="M30" s="308"/>
      <c r="N30" s="308"/>
      <c r="O30" s="308"/>
      <c r="P30" s="308"/>
      <c r="Q30" s="308"/>
      <c r="R30" s="308"/>
      <c r="S30" s="308"/>
      <c r="T30" s="308"/>
      <c r="U30" s="308"/>
    </row>
    <row r="31" ht="62.25" customHeight="1">
      <c r="A31" s="36"/>
      <c r="B31" s="358" t="str">
        <f>Résultats!B32</f>
        <v>4.6</v>
      </c>
      <c r="C31" s="260" t="str">
        <f>Résultats!C32</f>
        <v>AA</v>
      </c>
      <c r="D31" s="260" t="str">
        <f>Résultats!E32</f>
        <v/>
      </c>
      <c r="E31" s="341" t="str">
        <f>Résultats!F32</f>
        <v xml:space="preserve">Pour chaque média temporel pré-enregistré ayant une audiodescription synchronisée, celle-ci est-elle pertinente ?</v>
      </c>
      <c r="F31" s="345" t="s">
        <v>14</v>
      </c>
      <c r="G31" s="345"/>
      <c r="H31" s="97"/>
      <c r="I31" s="97"/>
      <c r="J31" s="97"/>
      <c r="K31" s="97"/>
      <c r="L31" s="97"/>
      <c r="M31" s="308"/>
      <c r="N31" s="308"/>
      <c r="O31" s="308"/>
      <c r="P31" s="308"/>
      <c r="Q31" s="308"/>
      <c r="R31" s="308"/>
      <c r="S31" s="308"/>
      <c r="T31" s="308"/>
      <c r="U31" s="308"/>
    </row>
    <row r="32" ht="62.25" customHeight="1">
      <c r="A32" s="36"/>
      <c r="B32" s="358" t="str">
        <f>Résultats!B33</f>
        <v>4.7</v>
      </c>
      <c r="C32" s="260" t="str">
        <f>Résultats!C33</f>
        <v>A</v>
      </c>
      <c r="D32" s="260" t="str">
        <f>Résultats!E33</f>
        <v/>
      </c>
      <c r="E32" s="341" t="str">
        <f>Résultats!F33</f>
        <v xml:space="preserve">Chaque média temporel est-il clairement identifiable (hors cas particuliers) ?</v>
      </c>
      <c r="F32" s="345" t="s">
        <v>14</v>
      </c>
      <c r="G32" s="345"/>
      <c r="H32" s="97"/>
      <c r="I32" s="97"/>
      <c r="J32" s="97"/>
      <c r="K32" s="97"/>
      <c r="L32" s="97"/>
      <c r="M32" s="308"/>
      <c r="N32" s="308"/>
      <c r="O32" s="308"/>
      <c r="P32" s="308"/>
      <c r="Q32" s="308"/>
      <c r="R32" s="308"/>
      <c r="S32" s="308"/>
      <c r="T32" s="308"/>
      <c r="U32" s="308"/>
    </row>
    <row r="33" ht="62.25" customHeight="1">
      <c r="A33" s="36"/>
      <c r="B33" s="358" t="str">
        <f>Résultats!B34</f>
        <v>4.8</v>
      </c>
      <c r="C33" s="260" t="str">
        <f>Résultats!C34</f>
        <v>A</v>
      </c>
      <c r="D33" s="260" t="str">
        <f>Résultats!E34</f>
        <v/>
      </c>
      <c r="E33" s="341" t="str">
        <f>Résultats!F34</f>
        <v xml:space="preserve">Chaque média non temporel a-t-il, si nécessaire, une alternative (hors cas particuliers) ?</v>
      </c>
      <c r="F33" s="345" t="s">
        <v>14</v>
      </c>
      <c r="G33" s="345"/>
      <c r="H33" s="97"/>
      <c r="I33" s="97"/>
      <c r="J33" s="97"/>
      <c r="K33" s="97"/>
      <c r="L33" s="97"/>
      <c r="M33" s="308"/>
      <c r="N33" s="308"/>
      <c r="O33" s="308"/>
      <c r="P33" s="308"/>
      <c r="Q33" s="308"/>
      <c r="R33" s="308"/>
      <c r="S33" s="308"/>
      <c r="T33" s="308"/>
      <c r="U33" s="308"/>
    </row>
    <row r="34" ht="62.25" customHeight="1">
      <c r="A34" s="36"/>
      <c r="B34" s="358" t="str">
        <f>Résultats!B35</f>
        <v>4.9</v>
      </c>
      <c r="C34" s="260" t="str">
        <f>Résultats!C35</f>
        <v>A</v>
      </c>
      <c r="D34" s="260" t="str">
        <f>Résultats!E35</f>
        <v/>
      </c>
      <c r="E34" s="341" t="str">
        <f>Résultats!F35</f>
        <v xml:space="preserve">Pour chaque média non temporel ayant une alternative, cette alternative est-elle pertinente ?</v>
      </c>
      <c r="F34" s="345" t="s">
        <v>14</v>
      </c>
      <c r="G34" s="345"/>
      <c r="H34" s="97"/>
      <c r="I34" s="97"/>
      <c r="J34" s="97"/>
      <c r="K34" s="97"/>
      <c r="L34" s="97"/>
      <c r="M34" s="308"/>
      <c r="N34" s="308"/>
      <c r="O34" s="308"/>
      <c r="P34" s="308"/>
      <c r="Q34" s="308"/>
      <c r="R34" s="308"/>
      <c r="S34" s="308"/>
      <c r="T34" s="308"/>
      <c r="U34" s="308"/>
    </row>
    <row r="35" ht="62.25" customHeight="1">
      <c r="A35" s="36"/>
      <c r="B35" s="358" t="str">
        <f>Résultats!B36</f>
        <v>4.10</v>
      </c>
      <c r="C35" s="260" t="str">
        <f>Résultats!C36</f>
        <v>A</v>
      </c>
      <c r="D35" s="260" t="str">
        <f>Résultats!E36</f>
        <v>x</v>
      </c>
      <c r="E35" s="341" t="str">
        <f>Résultats!F36</f>
        <v xml:space="preserve">Chaque son déclenché automatiquement est-il contrôlable par l’utilisateur ?</v>
      </c>
      <c r="F35" s="345" t="s">
        <v>14</v>
      </c>
      <c r="G35" s="345"/>
      <c r="H35" s="97"/>
      <c r="I35" s="97"/>
      <c r="J35" s="97"/>
      <c r="K35" s="97"/>
      <c r="L35" s="97"/>
      <c r="M35" s="308"/>
      <c r="N35" s="308"/>
      <c r="O35" s="308"/>
      <c r="P35" s="308"/>
      <c r="Q35" s="308"/>
      <c r="R35" s="308"/>
      <c r="S35" s="308"/>
      <c r="T35" s="308"/>
      <c r="U35" s="308"/>
    </row>
    <row r="36" ht="62.25" customHeight="1">
      <c r="A36" s="36"/>
      <c r="B36" s="358" t="str">
        <f>Résultats!B37</f>
        <v>4.11</v>
      </c>
      <c r="C36" s="260" t="str">
        <f>Résultats!C37</f>
        <v>A</v>
      </c>
      <c r="D36" s="260" t="str">
        <f>Résultats!E37</f>
        <v/>
      </c>
      <c r="E36" s="341" t="str">
        <f>Résultats!F37</f>
        <v xml:space="preserve">La consultation de chaque média temporel est-elle, si nécessaire, contrôlable par le clavier et tout dispositif de pointage ?</v>
      </c>
      <c r="F36" s="345" t="s">
        <v>14</v>
      </c>
      <c r="G36" s="345"/>
      <c r="H36" s="97"/>
      <c r="I36" s="97"/>
      <c r="J36" s="97"/>
      <c r="K36" s="97"/>
      <c r="L36" s="97"/>
      <c r="M36" s="308"/>
      <c r="N36" s="308"/>
      <c r="O36" s="308"/>
      <c r="P36" s="308"/>
      <c r="Q36" s="308"/>
      <c r="R36" s="308"/>
      <c r="S36" s="308"/>
      <c r="T36" s="308"/>
      <c r="U36" s="308"/>
    </row>
    <row r="37" ht="62.25" customHeight="1">
      <c r="A37" s="36"/>
      <c r="B37" s="358" t="str">
        <f>Résultats!B38</f>
        <v>4.12</v>
      </c>
      <c r="C37" s="260" t="str">
        <f>Résultats!C38</f>
        <v>A</v>
      </c>
      <c r="D37" s="260" t="str">
        <f>Résultats!E38</f>
        <v/>
      </c>
      <c r="E37" s="341" t="str">
        <f>Résultats!F38</f>
        <v xml:space="preserve">La consultation de chaque média non temporel est-elle contrôlable par le clavier et tout dispositif de pointage ?</v>
      </c>
      <c r="F37" s="345" t="s">
        <v>14</v>
      </c>
      <c r="G37" s="345"/>
      <c r="H37" s="97"/>
      <c r="I37" s="97"/>
      <c r="J37" s="97"/>
      <c r="K37" s="97"/>
      <c r="L37" s="97"/>
      <c r="M37" s="308"/>
      <c r="N37" s="308"/>
      <c r="O37" s="308"/>
      <c r="P37" s="308"/>
      <c r="Q37" s="308"/>
      <c r="R37" s="308"/>
      <c r="S37" s="308"/>
      <c r="T37" s="308"/>
      <c r="U37" s="308"/>
    </row>
    <row r="38" ht="62.25" customHeight="1">
      <c r="A38" s="46"/>
      <c r="B38" s="358" t="str">
        <f>Résultats!B39</f>
        <v>4.13</v>
      </c>
      <c r="C38" s="260" t="str">
        <f>Résultats!C39</f>
        <v>A</v>
      </c>
      <c r="D38" s="260" t="str">
        <f>Résultats!E39</f>
        <v/>
      </c>
      <c r="E38" s="341" t="str">
        <f>Résultats!F39</f>
        <v xml:space="preserve">Chaque média temporel et non temporel est-il compatible avec les technologies d’assistance (hors cas particuliers) ?</v>
      </c>
      <c r="F38" s="345" t="s">
        <v>14</v>
      </c>
      <c r="G38" s="345"/>
      <c r="H38" s="97"/>
      <c r="I38" s="97"/>
      <c r="J38" s="97"/>
      <c r="K38" s="97"/>
      <c r="L38" s="97"/>
      <c r="M38" s="308"/>
      <c r="N38" s="308"/>
      <c r="O38" s="308"/>
      <c r="P38" s="308"/>
      <c r="Q38" s="308"/>
      <c r="R38" s="308"/>
      <c r="S38" s="308"/>
      <c r="T38" s="308"/>
      <c r="U38" s="308"/>
    </row>
    <row r="39" ht="62.25" customHeight="1">
      <c r="A39" s="355" t="s">
        <v>450</v>
      </c>
      <c r="B39" s="358" t="str">
        <f>Résultats!B40</f>
        <v>5.1</v>
      </c>
      <c r="C39" s="260" t="str">
        <f>Résultats!C40</f>
        <v>A</v>
      </c>
      <c r="D39" s="260" t="str">
        <f>Résultats!E40</f>
        <v/>
      </c>
      <c r="E39" s="341" t="str">
        <f>Résultats!F40</f>
        <v xml:space="preserve">Chaque tableau de données complexe a-t-il un résumé ?</v>
      </c>
      <c r="F39" s="345" t="s">
        <v>14</v>
      </c>
      <c r="G39" s="345"/>
      <c r="H39" s="97"/>
      <c r="I39" s="97"/>
      <c r="J39" s="97"/>
      <c r="K39" s="97"/>
      <c r="L39" s="97"/>
      <c r="M39" s="308"/>
      <c r="N39" s="308"/>
      <c r="O39" s="308"/>
      <c r="P39" s="308"/>
      <c r="Q39" s="308"/>
      <c r="R39" s="308"/>
      <c r="S39" s="308"/>
      <c r="T39" s="308"/>
      <c r="U39" s="308"/>
    </row>
    <row r="40" ht="62.25" customHeight="1">
      <c r="A40" s="36"/>
      <c r="B40" s="358" t="str">
        <f>Résultats!B41</f>
        <v>5.2</v>
      </c>
      <c r="C40" s="260" t="str">
        <f>Résultats!C41</f>
        <v>A</v>
      </c>
      <c r="D40" s="260" t="str">
        <f>Résultats!E41</f>
        <v/>
      </c>
      <c r="E40" s="341" t="str">
        <f>Résultats!F41</f>
        <v xml:space="preserve">Pour chaque tableau de données complexe ayant un résumé, celui-ci est-il pertinent ?</v>
      </c>
      <c r="F40" s="345" t="s">
        <v>14</v>
      </c>
      <c r="G40" s="345"/>
      <c r="H40" s="97"/>
      <c r="I40" s="97"/>
      <c r="J40" s="97"/>
      <c r="K40" s="97"/>
      <c r="L40" s="97"/>
      <c r="M40" s="308"/>
      <c r="N40" s="308"/>
      <c r="O40" s="308"/>
      <c r="P40" s="308"/>
      <c r="Q40" s="308"/>
      <c r="R40" s="308"/>
      <c r="S40" s="308"/>
      <c r="T40" s="308"/>
      <c r="U40" s="308"/>
    </row>
    <row r="41" ht="62.25" customHeight="1">
      <c r="A41" s="36"/>
      <c r="B41" s="358" t="str">
        <f>Résultats!B42</f>
        <v>5.3</v>
      </c>
      <c r="C41" s="260" t="str">
        <f>Résultats!C42</f>
        <v>A</v>
      </c>
      <c r="D41" s="260" t="str">
        <f>Résultats!E42</f>
        <v>x</v>
      </c>
      <c r="E41" s="341" t="str">
        <f>Résultats!F42</f>
        <v xml:space="preserve">Pour chaque tableau de mise en forme, le contenu linéarisé reste-t-il compréhensible ?</v>
      </c>
      <c r="F41" s="345" t="s">
        <v>14</v>
      </c>
      <c r="G41" s="345"/>
      <c r="H41" s="97"/>
      <c r="I41" s="97"/>
      <c r="J41" s="97"/>
      <c r="K41" s="97"/>
      <c r="L41" s="97"/>
      <c r="M41" s="308"/>
      <c r="N41" s="308"/>
      <c r="O41" s="308"/>
      <c r="P41" s="308"/>
      <c r="Q41" s="308"/>
      <c r="R41" s="308"/>
      <c r="S41" s="308"/>
      <c r="T41" s="308"/>
      <c r="U41" s="308"/>
    </row>
    <row r="42" ht="62.25" customHeight="1">
      <c r="A42" s="36"/>
      <c r="B42" s="358" t="str">
        <f>Résultats!B43</f>
        <v>5.4</v>
      </c>
      <c r="C42" s="260" t="str">
        <f>Résultats!C43</f>
        <v>A</v>
      </c>
      <c r="D42" s="260" t="str">
        <f>Résultats!E43</f>
        <v/>
      </c>
      <c r="E42" s="341" t="str">
        <f>Résultats!F43</f>
        <v xml:space="preserve">Pour chaque tableau de données ayant un titre, le titre est-il correctement associé au tableau de données ?</v>
      </c>
      <c r="F42" s="345" t="s">
        <v>14</v>
      </c>
      <c r="G42" s="345"/>
      <c r="H42" s="97"/>
      <c r="I42" s="97"/>
      <c r="J42" s="97"/>
      <c r="K42" s="97"/>
      <c r="L42" s="97"/>
      <c r="M42" s="308"/>
      <c r="N42" s="308"/>
      <c r="O42" s="308"/>
      <c r="P42" s="308"/>
      <c r="Q42" s="308"/>
      <c r="R42" s="308"/>
      <c r="S42" s="308"/>
      <c r="T42" s="308"/>
      <c r="U42" s="308"/>
    </row>
    <row r="43" ht="62.25" customHeight="1">
      <c r="A43" s="36"/>
      <c r="B43" s="358" t="str">
        <f>Résultats!B44</f>
        <v>5.5</v>
      </c>
      <c r="C43" s="260" t="str">
        <f>Résultats!C44</f>
        <v>A</v>
      </c>
      <c r="D43" s="260" t="str">
        <f>Résultats!E44</f>
        <v/>
      </c>
      <c r="E43" s="341" t="str">
        <f>Résultats!F44</f>
        <v xml:space="preserve">Pour chaque tableau de données ayant un titre, celui-ci est-il pertinent ?</v>
      </c>
      <c r="F43" s="345" t="s">
        <v>14</v>
      </c>
      <c r="G43" s="345"/>
      <c r="H43" s="97"/>
      <c r="I43" s="97"/>
      <c r="J43" s="97"/>
      <c r="K43" s="97"/>
      <c r="L43" s="97"/>
      <c r="M43" s="308"/>
      <c r="N43" s="308"/>
      <c r="O43" s="308"/>
      <c r="P43" s="308"/>
      <c r="Q43" s="308"/>
      <c r="R43" s="308"/>
      <c r="S43" s="308"/>
      <c r="T43" s="308"/>
      <c r="U43" s="308"/>
    </row>
    <row r="44" ht="62.25" customHeight="1">
      <c r="A44" s="36"/>
      <c r="B44" s="358" t="str">
        <f>Résultats!B45</f>
        <v>5.6</v>
      </c>
      <c r="C44" s="260" t="str">
        <f>Résultats!C45</f>
        <v>A</v>
      </c>
      <c r="D44" s="260" t="str">
        <f>Résultats!E45</f>
        <v/>
      </c>
      <c r="E44" s="341" t="str">
        <f>Résultats!F45</f>
        <v xml:space="preserve">Pour chaque tableau de données, chaque en-tête de colonne et chaque en-tête de ligne sont-ils correctement déclarés ?</v>
      </c>
      <c r="F44" s="345" t="s">
        <v>14</v>
      </c>
      <c r="G44" s="345"/>
      <c r="H44" s="97"/>
      <c r="I44" s="97"/>
      <c r="J44" s="97"/>
      <c r="K44" s="97"/>
      <c r="L44" s="97"/>
      <c r="M44" s="308"/>
      <c r="N44" s="308"/>
      <c r="O44" s="308"/>
      <c r="P44" s="308"/>
      <c r="Q44" s="308"/>
      <c r="R44" s="308"/>
      <c r="S44" s="308"/>
      <c r="T44" s="308"/>
      <c r="U44" s="308"/>
    </row>
    <row r="45" ht="62.25" customHeight="1">
      <c r="A45" s="36"/>
      <c r="B45" s="358" t="str">
        <f>Résultats!B46</f>
        <v>5.7</v>
      </c>
      <c r="C45" s="260" t="str">
        <f>Résultats!C46</f>
        <v>A</v>
      </c>
      <c r="D45" s="260" t="str">
        <f>Résultats!E46</f>
        <v>x</v>
      </c>
      <c r="E45" s="341" t="str">
        <f>Résultats!F46</f>
        <v xml:space="preserve">Pour chaque tableau de données, la technique appropriée permettant d’associer chaque cellule avec ses en-têtes est-elle utilisée (hors cas particuliers) ?</v>
      </c>
      <c r="F45" s="345" t="s">
        <v>14</v>
      </c>
      <c r="G45" s="345"/>
      <c r="H45" s="97"/>
      <c r="I45" s="97"/>
      <c r="J45" s="97"/>
      <c r="K45" s="97"/>
      <c r="L45" s="97"/>
      <c r="M45" s="308"/>
      <c r="N45" s="308"/>
      <c r="O45" s="308"/>
      <c r="P45" s="308"/>
      <c r="Q45" s="308"/>
      <c r="R45" s="308"/>
      <c r="S45" s="308"/>
      <c r="T45" s="308"/>
      <c r="U45" s="308"/>
    </row>
    <row r="46" ht="62.25" customHeight="1">
      <c r="A46" s="46"/>
      <c r="B46" s="358" t="str">
        <f>Résultats!B47</f>
        <v>5.8</v>
      </c>
      <c r="C46" s="260" t="str">
        <f>Résultats!C47</f>
        <v>A</v>
      </c>
      <c r="D46" s="260" t="str">
        <f>Résultats!E47</f>
        <v/>
      </c>
      <c r="E46" s="341" t="str">
        <f>Résultats!F47</f>
        <v xml:space="preserve">Chaque tableau de mise en forme ne doit pas utiliser d’éléments propres aux tableaux de données. Cette règle est-elle respectée ?</v>
      </c>
      <c r="F46" s="345" t="s">
        <v>14</v>
      </c>
      <c r="G46" s="345"/>
      <c r="H46" s="97"/>
      <c r="I46" s="97"/>
      <c r="J46" s="97"/>
      <c r="K46" s="97"/>
      <c r="L46" s="97"/>
      <c r="M46" s="308"/>
      <c r="N46" s="308"/>
      <c r="O46" s="308"/>
      <c r="P46" s="308"/>
      <c r="Q46" s="308"/>
      <c r="R46" s="308"/>
      <c r="S46" s="308"/>
      <c r="T46" s="308"/>
      <c r="U46" s="308"/>
    </row>
    <row r="47" ht="62.25" customHeight="1">
      <c r="A47" s="355" t="s">
        <v>451</v>
      </c>
      <c r="B47" s="358" t="str">
        <f>Résultats!B48</f>
        <v>6.1</v>
      </c>
      <c r="C47" s="260" t="str">
        <f>Résultats!C48</f>
        <v>A</v>
      </c>
      <c r="D47" s="260" t="str">
        <f>Résultats!E48</f>
        <v>x</v>
      </c>
      <c r="E47" s="341" t="str">
        <f>Résultats!F48</f>
        <v xml:space="preserve">Chaque lien est-il explicite (hors cas particuliers) ?</v>
      </c>
      <c r="F47" s="345" t="s">
        <v>14</v>
      </c>
      <c r="G47" s="345"/>
      <c r="H47" s="97"/>
      <c r="I47" s="97"/>
      <c r="J47" s="97"/>
      <c r="K47" s="97"/>
      <c r="L47" s="97"/>
      <c r="M47" s="308"/>
      <c r="N47" s="308"/>
      <c r="O47" s="308"/>
      <c r="P47" s="308"/>
      <c r="Q47" s="308"/>
      <c r="R47" s="308"/>
      <c r="S47" s="308"/>
      <c r="T47" s="308"/>
      <c r="U47" s="308"/>
    </row>
    <row r="48" ht="62.25" customHeight="1">
      <c r="A48" s="46"/>
      <c r="B48" s="358" t="str">
        <f>Résultats!B49</f>
        <v>6.2</v>
      </c>
      <c r="C48" s="260" t="str">
        <f>Résultats!C49</f>
        <v>A</v>
      </c>
      <c r="D48" s="260" t="str">
        <f>Résultats!E49</f>
        <v>x</v>
      </c>
      <c r="E48" s="341" t="str">
        <f>Résultats!F49</f>
        <v xml:space="preserve">Dans chaque page web, chaque lien a-t-il un intitulé ?</v>
      </c>
      <c r="F48" s="345" t="s">
        <v>14</v>
      </c>
      <c r="G48" s="345"/>
      <c r="H48" s="97"/>
      <c r="I48" s="97"/>
      <c r="J48" s="97"/>
      <c r="K48" s="97"/>
      <c r="L48" s="97"/>
      <c r="M48" s="308"/>
      <c r="N48" s="308"/>
      <c r="O48" s="308"/>
      <c r="P48" s="308"/>
      <c r="Q48" s="308"/>
      <c r="R48" s="308"/>
      <c r="S48" s="308"/>
      <c r="T48" s="308"/>
      <c r="U48" s="308"/>
    </row>
    <row r="49" ht="62.25" customHeight="1">
      <c r="A49" s="355" t="s">
        <v>452</v>
      </c>
      <c r="B49" s="358" t="str">
        <f>Résultats!B50</f>
        <v>7.1</v>
      </c>
      <c r="C49" s="260" t="str">
        <f>Résultats!C50</f>
        <v>A</v>
      </c>
      <c r="D49" s="260" t="str">
        <f>Résultats!E50</f>
        <v>x</v>
      </c>
      <c r="E49" s="341" t="str">
        <f>Résultats!F50</f>
        <v xml:space="preserve">Chaque script est-il, si nécessaire, compatible avec les technologies d’assistance ?</v>
      </c>
      <c r="F49" s="345" t="s">
        <v>14</v>
      </c>
      <c r="G49" s="345"/>
      <c r="H49" s="97"/>
      <c r="I49" s="97"/>
      <c r="J49" s="97"/>
      <c r="K49" s="97"/>
      <c r="L49" s="97"/>
      <c r="M49" s="308"/>
      <c r="N49" s="308"/>
      <c r="O49" s="308"/>
      <c r="P49" s="308"/>
      <c r="Q49" s="308"/>
      <c r="R49" s="308"/>
      <c r="S49" s="308"/>
      <c r="T49" s="308"/>
      <c r="U49" s="308"/>
    </row>
    <row r="50" ht="62.25" customHeight="1">
      <c r="A50" s="36"/>
      <c r="B50" s="358" t="str">
        <f>Résultats!B51</f>
        <v>7.2</v>
      </c>
      <c r="C50" s="260" t="str">
        <f>Résultats!C51</f>
        <v>A</v>
      </c>
      <c r="D50" s="260" t="str">
        <f>Résultats!E51</f>
        <v/>
      </c>
      <c r="E50" s="341" t="str">
        <f>Résultats!F51</f>
        <v xml:space="preserve">Pour chaque script ayant une alternative, cette alternative est-elle pertinente ?</v>
      </c>
      <c r="F50" s="345" t="s">
        <v>14</v>
      </c>
      <c r="G50" s="345"/>
      <c r="H50" s="97"/>
      <c r="I50" s="97"/>
      <c r="J50" s="97"/>
      <c r="K50" s="97"/>
      <c r="L50" s="97"/>
      <c r="M50" s="308"/>
      <c r="N50" s="308"/>
      <c r="O50" s="308"/>
      <c r="P50" s="308"/>
      <c r="Q50" s="308"/>
      <c r="R50" s="308"/>
      <c r="S50" s="308"/>
      <c r="T50" s="308"/>
      <c r="U50" s="308"/>
    </row>
    <row r="51" ht="62.25" customHeight="1">
      <c r="A51" s="36"/>
      <c r="B51" s="358" t="str">
        <f>Résultats!B52</f>
        <v>7.3</v>
      </c>
      <c r="C51" s="260" t="str">
        <f>Résultats!C52</f>
        <v>A</v>
      </c>
      <c r="D51" s="260" t="str">
        <f>Résultats!E52</f>
        <v>x</v>
      </c>
      <c r="E51" s="341" t="str">
        <f>Résultats!F52</f>
        <v xml:space="preserve">Chaque script est-il contrôlable par le clavier et par tout dispositif de pointage (hors cas particuliers) ?</v>
      </c>
      <c r="F51" s="345" t="s">
        <v>14</v>
      </c>
      <c r="G51" s="345"/>
      <c r="H51" s="97"/>
      <c r="I51" s="97"/>
      <c r="J51" s="97"/>
      <c r="K51" s="97"/>
      <c r="L51" s="97"/>
      <c r="M51" s="308"/>
      <c r="N51" s="308"/>
      <c r="O51" s="308"/>
      <c r="P51" s="308"/>
      <c r="Q51" s="308"/>
      <c r="R51" s="308"/>
      <c r="S51" s="308"/>
      <c r="T51" s="308"/>
      <c r="U51" s="308"/>
    </row>
    <row r="52" ht="62.25" customHeight="1">
      <c r="A52" s="36"/>
      <c r="B52" s="358" t="str">
        <f>Résultats!B53</f>
        <v>7.4</v>
      </c>
      <c r="C52" s="260" t="str">
        <f>Résultats!C53</f>
        <v>A</v>
      </c>
      <c r="D52" s="260" t="str">
        <f>Résultats!E53</f>
        <v/>
      </c>
      <c r="E52" s="341" t="str">
        <f>Résultats!F53</f>
        <v xml:space="preserve">Pour chaque script qui initie un changement de contexte, l’utilisateur est-il averti ou en a-t-il le contrôle ?</v>
      </c>
      <c r="F52" s="345" t="s">
        <v>14</v>
      </c>
      <c r="G52" s="345"/>
      <c r="H52" s="97"/>
      <c r="I52" s="97"/>
      <c r="J52" s="97"/>
      <c r="K52" s="97"/>
      <c r="L52" s="97"/>
      <c r="M52" s="308"/>
      <c r="N52" s="308"/>
      <c r="O52" s="308"/>
      <c r="P52" s="308"/>
      <c r="Q52" s="308"/>
      <c r="R52" s="308"/>
      <c r="S52" s="308"/>
      <c r="T52" s="308"/>
      <c r="U52" s="308"/>
    </row>
    <row r="53" ht="62.25" customHeight="1">
      <c r="A53" s="46"/>
      <c r="B53" s="358" t="str">
        <f>Résultats!B54</f>
        <v>7.5</v>
      </c>
      <c r="C53" s="260" t="str">
        <f>Résultats!C54</f>
        <v>AA</v>
      </c>
      <c r="D53" s="260" t="str">
        <f>Résultats!E54</f>
        <v/>
      </c>
      <c r="E53" s="341" t="str">
        <f>Résultats!F54</f>
        <v xml:space="preserve">Dans chaque page web, les messages de statut sont-ils correctement restitués par les technologies d’assistance ?</v>
      </c>
      <c r="F53" s="345" t="s">
        <v>14</v>
      </c>
      <c r="G53" s="345"/>
      <c r="H53" s="97"/>
      <c r="I53" s="97"/>
      <c r="J53" s="97"/>
      <c r="K53" s="97"/>
      <c r="L53" s="97"/>
      <c r="M53" s="308"/>
      <c r="N53" s="308"/>
      <c r="O53" s="308"/>
      <c r="P53" s="308"/>
      <c r="Q53" s="308"/>
      <c r="R53" s="308"/>
      <c r="S53" s="308"/>
      <c r="T53" s="308"/>
      <c r="U53" s="308"/>
    </row>
    <row r="54" ht="62.25" customHeight="1">
      <c r="A54" s="355" t="s">
        <v>453</v>
      </c>
      <c r="B54" s="358" t="str">
        <f>Résultats!B55</f>
        <v>8.1</v>
      </c>
      <c r="C54" s="260" t="str">
        <f>Résultats!C55</f>
        <v>A</v>
      </c>
      <c r="D54" s="260" t="str">
        <f>Résultats!E55</f>
        <v/>
      </c>
      <c r="E54" s="341" t="str">
        <f>Résultats!F55</f>
        <v xml:space="preserve">Chaque page web est-elle définie par un type de document ?</v>
      </c>
      <c r="F54" s="345" t="s">
        <v>14</v>
      </c>
      <c r="G54" s="345"/>
      <c r="H54" s="97"/>
      <c r="I54" s="97"/>
      <c r="J54" s="97"/>
      <c r="K54" s="97"/>
      <c r="L54" s="352" t="s">
        <v>500</v>
      </c>
      <c r="M54" s="308"/>
      <c r="N54" s="308"/>
      <c r="O54" s="308"/>
      <c r="P54" s="308"/>
      <c r="Q54" s="308"/>
      <c r="R54" s="308"/>
      <c r="S54" s="308"/>
      <c r="T54" s="308"/>
      <c r="U54" s="308"/>
    </row>
    <row r="55" ht="62.25" customHeight="1">
      <c r="A55" s="36"/>
      <c r="B55" s="358" t="str">
        <f>Résultats!B56</f>
        <v>8.2</v>
      </c>
      <c r="C55" s="260" t="str">
        <f>Résultats!C56</f>
        <v>A</v>
      </c>
      <c r="D55" s="260" t="str">
        <f>Résultats!E56</f>
        <v/>
      </c>
      <c r="E55" s="341" t="str">
        <f>Résultats!F56</f>
        <v xml:space="preserve">Pour chaque page web, le code source généré est-il valide selon le type de document spécifié ?</v>
      </c>
      <c r="F55" s="345" t="s">
        <v>14</v>
      </c>
      <c r="G55" s="345"/>
      <c r="H55" s="97"/>
      <c r="I55" s="97"/>
      <c r="J55" s="97"/>
      <c r="K55" s="97"/>
      <c r="L55" s="352" t="s">
        <v>500</v>
      </c>
      <c r="M55" s="308"/>
      <c r="N55" s="308"/>
      <c r="O55" s="308"/>
      <c r="P55" s="308"/>
      <c r="Q55" s="308"/>
      <c r="R55" s="308"/>
      <c r="S55" s="308"/>
      <c r="T55" s="308"/>
      <c r="U55" s="308"/>
    </row>
    <row r="56" ht="62.25" customHeight="1">
      <c r="A56" s="36"/>
      <c r="B56" s="358" t="str">
        <f>Résultats!B57</f>
        <v>8.3</v>
      </c>
      <c r="C56" s="260" t="str">
        <f>Résultats!C57</f>
        <v>A</v>
      </c>
      <c r="D56" s="260" t="str">
        <f>Résultats!E57</f>
        <v>x</v>
      </c>
      <c r="E56" s="341" t="str">
        <f>Résultats!F57</f>
        <v xml:space="preserve">Dans chaque page web, la langue par défaut est-elle présente ?</v>
      </c>
      <c r="F56" s="345" t="s">
        <v>14</v>
      </c>
      <c r="G56" s="345"/>
      <c r="H56" s="97"/>
      <c r="I56" s="97"/>
      <c r="J56" s="97"/>
      <c r="K56" s="97"/>
      <c r="L56" s="97"/>
      <c r="M56" s="308"/>
      <c r="N56" s="308"/>
      <c r="O56" s="308"/>
      <c r="P56" s="308"/>
      <c r="Q56" s="308"/>
      <c r="R56" s="308"/>
      <c r="S56" s="308"/>
      <c r="T56" s="308"/>
      <c r="U56" s="308"/>
    </row>
    <row r="57" ht="62.25" customHeight="1">
      <c r="A57" s="36"/>
      <c r="B57" s="358" t="str">
        <f>Résultats!B58</f>
        <v>8.4</v>
      </c>
      <c r="C57" s="260" t="str">
        <f>Résultats!C58</f>
        <v>A</v>
      </c>
      <c r="D57" s="260" t="str">
        <f>Résultats!E58</f>
        <v>x</v>
      </c>
      <c r="E57" s="341" t="str">
        <f>Résultats!F58</f>
        <v xml:space="preserve">Pour chaque page web ayant une langue par défaut, le code de langue est-il pertinent ?</v>
      </c>
      <c r="F57" s="345" t="s">
        <v>14</v>
      </c>
      <c r="G57" s="345"/>
      <c r="H57" s="97"/>
      <c r="I57" s="97"/>
      <c r="J57" s="97"/>
      <c r="K57" s="97"/>
      <c r="L57" s="97"/>
      <c r="M57" s="308"/>
      <c r="N57" s="308"/>
      <c r="O57" s="308"/>
      <c r="P57" s="308"/>
      <c r="Q57" s="308"/>
      <c r="R57" s="308"/>
      <c r="S57" s="308"/>
      <c r="T57" s="308"/>
      <c r="U57" s="308"/>
    </row>
    <row r="58" ht="62.25" customHeight="1">
      <c r="A58" s="36"/>
      <c r="B58" s="259" t="str">
        <f>Résultats!B59</f>
        <v>8.5</v>
      </c>
      <c r="C58" s="260" t="str">
        <f>Résultats!C59</f>
        <v>A</v>
      </c>
      <c r="D58" s="260" t="str">
        <f>Résultats!E59</f>
        <v>x</v>
      </c>
      <c r="E58" s="341" t="str">
        <f>Résultats!F59</f>
        <v xml:space="preserve">Chaque page web a-t-elle un titre de page ?</v>
      </c>
      <c r="F58" s="345" t="s">
        <v>14</v>
      </c>
      <c r="G58" s="345"/>
      <c r="H58" s="97"/>
      <c r="I58" s="97"/>
      <c r="J58" s="97"/>
      <c r="K58" s="97"/>
      <c r="L58" s="97"/>
      <c r="M58" s="308"/>
      <c r="N58" s="308"/>
      <c r="O58" s="308"/>
      <c r="P58" s="308"/>
      <c r="Q58" s="308"/>
      <c r="R58" s="308"/>
      <c r="S58" s="308"/>
      <c r="T58" s="308"/>
      <c r="U58" s="308"/>
    </row>
    <row r="59" ht="62.25" customHeight="1">
      <c r="A59" s="36"/>
      <c r="B59" s="259" t="str">
        <f>Résultats!B60</f>
        <v>8.6</v>
      </c>
      <c r="C59" s="260" t="str">
        <f>Résultats!C60</f>
        <v>A</v>
      </c>
      <c r="D59" s="260" t="str">
        <f>Résultats!E60</f>
        <v/>
      </c>
      <c r="E59" s="341" t="str">
        <f>Résultats!F60</f>
        <v xml:space="preserve">Pour chaque page web ayant un titre de page, ce titre est-il pertinent ?</v>
      </c>
      <c r="F59" s="345" t="s">
        <v>14</v>
      </c>
      <c r="G59" s="345"/>
      <c r="H59" s="97"/>
      <c r="I59" s="97"/>
      <c r="J59" s="97"/>
      <c r="K59" s="97"/>
      <c r="L59" s="97"/>
      <c r="M59" s="308"/>
      <c r="N59" s="308"/>
      <c r="O59" s="308"/>
      <c r="P59" s="308"/>
      <c r="Q59" s="308"/>
      <c r="R59" s="308"/>
      <c r="S59" s="308"/>
      <c r="T59" s="308"/>
      <c r="U59" s="308"/>
    </row>
    <row r="60" ht="62.25" customHeight="1">
      <c r="A60" s="36"/>
      <c r="B60" s="259" t="str">
        <f>Résultats!B61</f>
        <v>8.7</v>
      </c>
      <c r="C60" s="260" t="str">
        <f>Résultats!C61</f>
        <v>AA</v>
      </c>
      <c r="D60" s="260" t="str">
        <f>Résultats!E61</f>
        <v/>
      </c>
      <c r="E60" s="341" t="str">
        <f>Résultats!F61</f>
        <v xml:space="preserve">Dans chaque page web, chaque changement de langue est-il indiqué dans le code source (hors cas particuliers) ?</v>
      </c>
      <c r="F60" s="345" t="s">
        <v>14</v>
      </c>
      <c r="G60" s="345"/>
      <c r="H60" s="97"/>
      <c r="I60" s="97"/>
      <c r="J60" s="97"/>
      <c r="K60" s="97"/>
      <c r="L60" s="97"/>
      <c r="M60" s="308"/>
      <c r="N60" s="308"/>
      <c r="O60" s="308"/>
      <c r="P60" s="308"/>
      <c r="Q60" s="308"/>
      <c r="R60" s="308"/>
      <c r="S60" s="308"/>
      <c r="T60" s="308"/>
      <c r="U60" s="308"/>
    </row>
    <row r="61" ht="62.25" customHeight="1">
      <c r="A61" s="36"/>
      <c r="B61" s="259" t="str">
        <f>Résultats!B62</f>
        <v>8.8</v>
      </c>
      <c r="C61" s="260" t="str">
        <f>Résultats!C62</f>
        <v>AA</v>
      </c>
      <c r="D61" s="260" t="str">
        <f>Résultats!E62</f>
        <v/>
      </c>
      <c r="E61" s="341" t="str">
        <f>Résultats!F62</f>
        <v xml:space="preserve">Dans chaque page web, le code de langue de chaque changement de langue est-il valide et pertinent ?</v>
      </c>
      <c r="F61" s="345" t="s">
        <v>14</v>
      </c>
      <c r="G61" s="345"/>
      <c r="H61" s="97"/>
      <c r="I61" s="97"/>
      <c r="J61" s="97"/>
      <c r="K61" s="97"/>
      <c r="L61" s="97"/>
      <c r="M61" s="308"/>
      <c r="N61" s="308"/>
      <c r="O61" s="308"/>
      <c r="P61" s="308"/>
      <c r="Q61" s="308"/>
      <c r="R61" s="308"/>
      <c r="S61" s="308"/>
      <c r="T61" s="308"/>
      <c r="U61" s="308"/>
    </row>
    <row r="62" ht="62.25" customHeight="1">
      <c r="A62" s="36"/>
      <c r="B62" s="259" t="str">
        <f>Résultats!B63</f>
        <v>8.9</v>
      </c>
      <c r="C62" s="260" t="str">
        <f>Résultats!C63</f>
        <v>A</v>
      </c>
      <c r="D62" s="260" t="str">
        <f>Résultats!E63</f>
        <v/>
      </c>
      <c r="E62" s="341" t="str">
        <f>Résultats!F63</f>
        <v xml:space="preserve">Dans chaque page web, les balises ne doivent pas être utilisées uniquement à des fins de présentation. Cette règle est-elle respectée ?</v>
      </c>
      <c r="F62" s="345" t="s">
        <v>14</v>
      </c>
      <c r="G62" s="345"/>
      <c r="H62" s="97"/>
      <c r="I62" s="97"/>
      <c r="J62" s="97"/>
      <c r="K62" s="97"/>
      <c r="L62" s="97"/>
      <c r="M62" s="308"/>
      <c r="N62" s="308"/>
      <c r="O62" s="308"/>
      <c r="P62" s="308"/>
      <c r="Q62" s="308"/>
      <c r="R62" s="308"/>
      <c r="S62" s="308"/>
      <c r="T62" s="308"/>
      <c r="U62" s="308"/>
    </row>
    <row r="63" ht="62.25" customHeight="1">
      <c r="A63" s="46"/>
      <c r="B63" s="358" t="str">
        <f>Résultats!B64</f>
        <v>8.10</v>
      </c>
      <c r="C63" s="260" t="str">
        <f>Résultats!C64</f>
        <v>A</v>
      </c>
      <c r="D63" s="260" t="str">
        <f>Résultats!E64</f>
        <v/>
      </c>
      <c r="E63" s="341" t="str">
        <f>Résultats!F64</f>
        <v xml:space="preserve">Dans chaque page web, les changements du sens de lecture sont-ils signalés ?</v>
      </c>
      <c r="F63" s="345" t="s">
        <v>14</v>
      </c>
      <c r="G63" s="345"/>
      <c r="H63" s="97"/>
      <c r="I63" s="97"/>
      <c r="J63" s="97"/>
      <c r="K63" s="97"/>
      <c r="L63" s="97"/>
      <c r="M63" s="308"/>
      <c r="N63" s="308"/>
      <c r="O63" s="308"/>
      <c r="P63" s="308"/>
      <c r="Q63" s="308"/>
      <c r="R63" s="308"/>
      <c r="S63" s="308"/>
      <c r="T63" s="308"/>
      <c r="U63" s="308"/>
    </row>
    <row r="64" ht="62.25" customHeight="1">
      <c r="A64" s="355" t="s">
        <v>454</v>
      </c>
      <c r="B64" s="358" t="str">
        <f>Résultats!B65</f>
        <v>9.1</v>
      </c>
      <c r="C64" s="260" t="str">
        <f>Résultats!C65</f>
        <v>A</v>
      </c>
      <c r="D64" s="260" t="str">
        <f>Résultats!E65</f>
        <v>x</v>
      </c>
      <c r="E64" s="341" t="str">
        <f>Résultats!F65</f>
        <v xml:space="preserve">Dans chaque page web, l’information est-elle structurée par l’utilisation appropriée de titres ?</v>
      </c>
      <c r="F64" s="345" t="s">
        <v>14</v>
      </c>
      <c r="G64" s="345"/>
      <c r="H64" s="97"/>
      <c r="I64" s="97"/>
      <c r="J64" s="97"/>
      <c r="K64" s="97"/>
      <c r="L64" s="97"/>
      <c r="M64" s="308"/>
      <c r="N64" s="308"/>
      <c r="O64" s="308"/>
      <c r="P64" s="308"/>
      <c r="Q64" s="308"/>
      <c r="R64" s="308"/>
      <c r="S64" s="308"/>
      <c r="T64" s="308"/>
      <c r="U64" s="308"/>
    </row>
    <row r="65" ht="62.25" customHeight="1">
      <c r="A65" s="36"/>
      <c r="B65" s="358" t="str">
        <f>Résultats!B66</f>
        <v>9.2</v>
      </c>
      <c r="C65" s="260" t="str">
        <f>Résultats!C66</f>
        <v>A</v>
      </c>
      <c r="D65" s="260" t="str">
        <f>Résultats!E66</f>
        <v/>
      </c>
      <c r="E65" s="341" t="str">
        <f>Résultats!F66</f>
        <v xml:space="preserve">Dans chaque page web, la structure du document est-elle cohérente (hors cas particuliers) ?</v>
      </c>
      <c r="F65" s="345" t="s">
        <v>14</v>
      </c>
      <c r="G65" s="345"/>
      <c r="H65" s="97"/>
      <c r="I65" s="97"/>
      <c r="J65" s="97"/>
      <c r="K65" s="97"/>
      <c r="L65" s="97"/>
      <c r="M65" s="308"/>
      <c r="N65" s="308"/>
      <c r="O65" s="308"/>
      <c r="P65" s="308"/>
      <c r="Q65" s="308"/>
      <c r="R65" s="308"/>
      <c r="S65" s="308"/>
      <c r="T65" s="308"/>
      <c r="U65" s="308"/>
    </row>
    <row r="66" ht="62.25" customHeight="1">
      <c r="A66" s="36"/>
      <c r="B66" s="358" t="str">
        <f>Résultats!B67</f>
        <v>9.3</v>
      </c>
      <c r="C66" s="260" t="str">
        <f>Résultats!C67</f>
        <v>A</v>
      </c>
      <c r="D66" s="260" t="str">
        <f>Résultats!E67</f>
        <v/>
      </c>
      <c r="E66" s="341" t="str">
        <f>Résultats!F67</f>
        <v xml:space="preserve">Dans chaque page web, chaque liste est-elle correctement structurée ?</v>
      </c>
      <c r="F66" s="345" t="s">
        <v>14</v>
      </c>
      <c r="G66" s="345"/>
      <c r="H66" s="97"/>
      <c r="I66" s="97"/>
      <c r="J66" s="97"/>
      <c r="K66" s="97"/>
      <c r="L66" s="97"/>
      <c r="M66" s="308"/>
      <c r="N66" s="308"/>
      <c r="O66" s="308"/>
      <c r="P66" s="308"/>
      <c r="Q66" s="308"/>
      <c r="R66" s="308"/>
      <c r="S66" s="308"/>
      <c r="T66" s="308"/>
      <c r="U66" s="308"/>
    </row>
    <row r="67" ht="62.25" customHeight="1">
      <c r="A67" s="46"/>
      <c r="B67" s="358" t="str">
        <f>Résultats!B68</f>
        <v>9.4</v>
      </c>
      <c r="C67" s="260" t="str">
        <f>Résultats!C68</f>
        <v>A</v>
      </c>
      <c r="D67" s="260" t="str">
        <f>Résultats!E68</f>
        <v/>
      </c>
      <c r="E67" s="341" t="str">
        <f>Résultats!F68</f>
        <v xml:space="preserve">Dans chaque page web, chaque citation est-elle correctement indiquée ?</v>
      </c>
      <c r="F67" s="345" t="s">
        <v>14</v>
      </c>
      <c r="G67" s="345"/>
      <c r="H67" s="97"/>
      <c r="I67" s="97"/>
      <c r="J67" s="97"/>
      <c r="K67" s="97"/>
      <c r="L67" s="97"/>
      <c r="M67" s="308"/>
      <c r="N67" s="308"/>
      <c r="O67" s="308"/>
      <c r="P67" s="308"/>
      <c r="Q67" s="308"/>
      <c r="R67" s="308"/>
      <c r="S67" s="308"/>
      <c r="T67" s="308"/>
      <c r="U67" s="308"/>
    </row>
    <row r="68" ht="62.25" customHeight="1">
      <c r="A68" s="355" t="s">
        <v>455</v>
      </c>
      <c r="B68" s="358" t="str">
        <f>Résultats!B69</f>
        <v>10.1</v>
      </c>
      <c r="C68" s="260" t="str">
        <f>Résultats!C69</f>
        <v>A</v>
      </c>
      <c r="D68" s="260" t="str">
        <f>Résultats!E69</f>
        <v/>
      </c>
      <c r="E68" s="341" t="str">
        <f>Résultats!F69</f>
        <v xml:space="preserve">Dans le site web, des feuilles de styles sont-elles utilisées pour contrôler la présentation de l’information ?</v>
      </c>
      <c r="F68" s="345" t="s">
        <v>14</v>
      </c>
      <c r="G68" s="345"/>
      <c r="H68" s="97"/>
      <c r="I68" s="97"/>
      <c r="J68" s="97"/>
      <c r="K68" s="97"/>
      <c r="L68" s="97"/>
      <c r="M68" s="308"/>
      <c r="N68" s="308"/>
      <c r="O68" s="308"/>
      <c r="P68" s="308"/>
      <c r="Q68" s="308"/>
      <c r="R68" s="308"/>
      <c r="S68" s="308"/>
      <c r="T68" s="308"/>
      <c r="U68" s="308"/>
    </row>
    <row r="69" ht="62.25" customHeight="1">
      <c r="A69" s="36"/>
      <c r="B69" s="358" t="str">
        <f>Résultats!B70</f>
        <v>10.2</v>
      </c>
      <c r="C69" s="260" t="str">
        <f>Résultats!C70</f>
        <v>A</v>
      </c>
      <c r="D69" s="260" t="str">
        <f>Résultats!E70</f>
        <v/>
      </c>
      <c r="E69" s="341" t="str">
        <f>Résultats!F70</f>
        <v xml:space="preserve">Dans chaque page web, le contenu visible porteur d’information reste-t-il présent lorsque les feuilles de styles sont désactivées ?</v>
      </c>
      <c r="F69" s="345" t="s">
        <v>14</v>
      </c>
      <c r="G69" s="345"/>
      <c r="H69" s="97"/>
      <c r="I69" s="97"/>
      <c r="J69" s="97"/>
      <c r="K69" s="97"/>
      <c r="L69" s="97"/>
      <c r="M69" s="308"/>
      <c r="N69" s="308"/>
      <c r="O69" s="308"/>
      <c r="P69" s="308"/>
      <c r="Q69" s="308"/>
      <c r="R69" s="308"/>
      <c r="S69" s="308"/>
      <c r="T69" s="308"/>
      <c r="U69" s="308"/>
    </row>
    <row r="70" ht="62.25" customHeight="1">
      <c r="A70" s="36"/>
      <c r="B70" s="358" t="str">
        <f>Résultats!B71</f>
        <v>10.3</v>
      </c>
      <c r="C70" s="260" t="str">
        <f>Résultats!C71</f>
        <v>A</v>
      </c>
      <c r="D70" s="260" t="str">
        <f>Résultats!E71</f>
        <v>x</v>
      </c>
      <c r="E70" s="341" t="str">
        <f>Résultats!F71</f>
        <v xml:space="preserve">Dans chaque page web, l’information reste-t-elle compréhensible lorsque les feuilles de styles sont désactivées ?</v>
      </c>
      <c r="F70" s="345" t="s">
        <v>14</v>
      </c>
      <c r="G70" s="345"/>
      <c r="H70" s="97"/>
      <c r="I70" s="97"/>
      <c r="J70" s="97"/>
      <c r="K70" s="97"/>
      <c r="L70" s="97"/>
      <c r="M70" s="308"/>
      <c r="N70" s="308"/>
      <c r="O70" s="308"/>
      <c r="P70" s="308"/>
      <c r="Q70" s="308"/>
      <c r="R70" s="308"/>
      <c r="S70" s="308"/>
      <c r="T70" s="308"/>
      <c r="U70" s="308"/>
    </row>
    <row r="71" ht="62.25" customHeight="1">
      <c r="A71" s="36"/>
      <c r="B71" s="358" t="str">
        <f>Résultats!B72</f>
        <v>10.4</v>
      </c>
      <c r="C71" s="260" t="str">
        <f>Résultats!C72</f>
        <v>AA</v>
      </c>
      <c r="D71" s="260" t="str">
        <f>Résultats!E72</f>
        <v/>
      </c>
      <c r="E71" s="341" t="str">
        <f>Résultats!F72</f>
        <v xml:space="preserve">Dans chaque page web, le texte reste-t-il lisible lorsque la taille des caractères est augmentée jusqu’à 200%, au moins (hors cas particuliers) ?</v>
      </c>
      <c r="F71" s="345" t="s">
        <v>14</v>
      </c>
      <c r="G71" s="345"/>
      <c r="H71" s="97"/>
      <c r="I71" s="97"/>
      <c r="J71" s="97"/>
      <c r="K71" s="97"/>
      <c r="L71" s="97"/>
      <c r="M71" s="308"/>
      <c r="N71" s="308"/>
      <c r="O71" s="308"/>
      <c r="P71" s="308"/>
      <c r="Q71" s="308"/>
      <c r="R71" s="308"/>
      <c r="S71" s="308"/>
      <c r="T71" s="308"/>
      <c r="U71" s="308"/>
    </row>
    <row r="72" ht="62.25" customHeight="1">
      <c r="A72" s="36"/>
      <c r="B72" s="358" t="str">
        <f>Résultats!B73</f>
        <v>10.5</v>
      </c>
      <c r="C72" s="260" t="str">
        <f>Résultats!C73</f>
        <v>AA</v>
      </c>
      <c r="D72" s="260" t="str">
        <f>Résultats!E73</f>
        <v/>
      </c>
      <c r="E72" s="341" t="str">
        <f>Résultats!F73</f>
        <v xml:space="preserve">Dans chaque page web, les déclarations CSS de couleurs de fond d’élément et de police sont-elles correctement utilisées ?</v>
      </c>
      <c r="F72" s="345" t="s">
        <v>14</v>
      </c>
      <c r="G72" s="345"/>
      <c r="H72" s="97"/>
      <c r="I72" s="97"/>
      <c r="J72" s="97"/>
      <c r="K72" s="97"/>
      <c r="L72" s="97"/>
      <c r="M72" s="308"/>
      <c r="N72" s="308"/>
      <c r="O72" s="308"/>
      <c r="P72" s="308"/>
      <c r="Q72" s="308"/>
      <c r="R72" s="308"/>
      <c r="S72" s="308"/>
      <c r="T72" s="308"/>
      <c r="U72" s="308"/>
    </row>
    <row r="73" ht="62.25" customHeight="1">
      <c r="A73" s="36"/>
      <c r="B73" s="358" t="str">
        <f>Résultats!B74</f>
        <v>10.6</v>
      </c>
      <c r="C73" s="260" t="str">
        <f>Résultats!C74</f>
        <v>A</v>
      </c>
      <c r="D73" s="260" t="str">
        <f>Résultats!E74</f>
        <v>x</v>
      </c>
      <c r="E73" s="341" t="str">
        <f>Résultats!F74</f>
        <v xml:space="preserve">Dans chaque page web, chaque lien dont la nature n’est pas évidente est-il visible par rapport au texte environnant ?</v>
      </c>
      <c r="F73" s="345" t="s">
        <v>14</v>
      </c>
      <c r="G73" s="345"/>
      <c r="H73" s="97"/>
      <c r="I73" s="97"/>
      <c r="J73" s="97"/>
      <c r="K73" s="97"/>
      <c r="L73" s="97"/>
      <c r="M73" s="308"/>
      <c r="N73" s="308"/>
      <c r="O73" s="308"/>
      <c r="P73" s="308"/>
      <c r="Q73" s="308"/>
      <c r="R73" s="308"/>
      <c r="S73" s="308"/>
      <c r="T73" s="308"/>
      <c r="U73" s="308"/>
    </row>
    <row r="74" ht="62.25" customHeight="1">
      <c r="A74" s="36"/>
      <c r="B74" s="358" t="str">
        <f>Résultats!B75</f>
        <v>10.7</v>
      </c>
      <c r="C74" s="260" t="str">
        <f>Résultats!C75</f>
        <v>A</v>
      </c>
      <c r="D74" s="260" t="str">
        <f>Résultats!E75</f>
        <v>x</v>
      </c>
      <c r="E74" s="341" t="str">
        <f>Résultats!F75</f>
        <v xml:space="preserve">Dans chaque page web, pour chaque élément recevant le focus, la prise de focus est-elle visible ?</v>
      </c>
      <c r="F74" s="345" t="s">
        <v>14</v>
      </c>
      <c r="G74" s="345"/>
      <c r="H74" s="97"/>
      <c r="I74" s="97"/>
      <c r="J74" s="97"/>
      <c r="K74" s="97"/>
      <c r="L74" s="97"/>
      <c r="M74" s="308"/>
      <c r="N74" s="308"/>
      <c r="O74" s="308"/>
      <c r="P74" s="308"/>
      <c r="Q74" s="308"/>
      <c r="R74" s="308"/>
      <c r="S74" s="308"/>
      <c r="T74" s="308"/>
      <c r="U74" s="308"/>
    </row>
    <row r="75" ht="62.25" customHeight="1">
      <c r="A75" s="36"/>
      <c r="B75" s="358" t="str">
        <f>Résultats!B76</f>
        <v>10.8</v>
      </c>
      <c r="C75" s="260" t="str">
        <f>Résultats!C76</f>
        <v>A</v>
      </c>
      <c r="D75" s="260" t="str">
        <f>Résultats!E76</f>
        <v/>
      </c>
      <c r="E75" s="341" t="str">
        <f>Résultats!F76</f>
        <v xml:space="preserve">Pour chaque page web, les contenus cachés ont-ils vocation à être ignorés par les technologies d’assistance ?</v>
      </c>
      <c r="F75" s="345" t="s">
        <v>14</v>
      </c>
      <c r="G75" s="345"/>
      <c r="H75" s="97"/>
      <c r="I75" s="97"/>
      <c r="J75" s="97"/>
      <c r="K75" s="97"/>
      <c r="L75" s="97"/>
      <c r="M75" s="308"/>
      <c r="N75" s="308"/>
      <c r="O75" s="308"/>
      <c r="P75" s="308"/>
      <c r="Q75" s="308"/>
      <c r="R75" s="308"/>
      <c r="S75" s="308"/>
      <c r="T75" s="308"/>
      <c r="U75" s="308"/>
    </row>
    <row r="76" ht="62.25" customHeight="1">
      <c r="A76" s="36"/>
      <c r="B76" s="358" t="str">
        <f>Résultats!B77</f>
        <v>10.9</v>
      </c>
      <c r="C76" s="260" t="str">
        <f>Résultats!C77</f>
        <v>A</v>
      </c>
      <c r="D76" s="260" t="str">
        <f>Résultats!E77</f>
        <v/>
      </c>
      <c r="E76" s="341" t="str">
        <f>Résultats!F77</f>
        <v xml:space="preserve">Dans chaque page web, l’information ne doit pas être donnée uniquement par la forme, taille ou position. Cette règle est-elle respectée ?</v>
      </c>
      <c r="F76" s="345" t="s">
        <v>14</v>
      </c>
      <c r="G76" s="345"/>
      <c r="H76" s="97"/>
      <c r="I76" s="97"/>
      <c r="J76" s="97"/>
      <c r="K76" s="97"/>
      <c r="L76" s="97"/>
      <c r="M76" s="308"/>
      <c r="N76" s="308"/>
      <c r="O76" s="308"/>
      <c r="P76" s="308"/>
      <c r="Q76" s="308"/>
      <c r="R76" s="308"/>
      <c r="S76" s="308"/>
      <c r="T76" s="308"/>
      <c r="U76" s="308"/>
    </row>
    <row r="77" ht="62.25" customHeight="1">
      <c r="A77" s="36"/>
      <c r="B77" s="358" t="str">
        <f>Résultats!B78</f>
        <v>10.10</v>
      </c>
      <c r="C77" s="260" t="str">
        <f>Résultats!C78</f>
        <v>A</v>
      </c>
      <c r="D77" s="260" t="str">
        <f>Résultats!E78</f>
        <v/>
      </c>
      <c r="E77" s="341" t="str">
        <f>Résultats!F78</f>
        <v xml:space="preserve">Dans chaque page web, l’information ne doit pas être donnée par la forme, taille ou position uniquement. Cette règle est-elle implémentée de façon pertinente ?</v>
      </c>
      <c r="F77" s="345" t="s">
        <v>14</v>
      </c>
      <c r="G77" s="345"/>
      <c r="H77" s="97"/>
      <c r="I77" s="97"/>
      <c r="J77" s="97"/>
      <c r="K77" s="97"/>
      <c r="L77" s="97"/>
      <c r="M77" s="308"/>
      <c r="N77" s="308"/>
      <c r="O77" s="308"/>
      <c r="P77" s="308"/>
      <c r="Q77" s="308"/>
      <c r="R77" s="308"/>
      <c r="S77" s="308"/>
      <c r="T77" s="308"/>
      <c r="U77" s="308"/>
    </row>
    <row r="78" ht="62.25" customHeight="1">
      <c r="A78" s="36"/>
      <c r="B78" s="358" t="str">
        <f>Résultats!B79</f>
        <v>10.11</v>
      </c>
      <c r="C78" s="260" t="str">
        <f>Résultats!C79</f>
        <v>AA</v>
      </c>
      <c r="D78" s="260" t="str">
        <f>Résultats!E79</f>
        <v/>
      </c>
      <c r="E78" s="341" t="str">
        <f>Résultats!F79</f>
        <v xml:space="preserve">Pour chaque page web, les contenus peuvent-ils être présentés sans perte d’information ou de fonctionnalité et sans avoir recours soit à un défilement vertical pour une fenêtre ayant une hauteur de 256 px, soit à un défilement horizontal pour une fenêtre ayant une largeur de 320 px (hors cas particuliers) ?</v>
      </c>
      <c r="F78" s="345" t="s">
        <v>14</v>
      </c>
      <c r="G78" s="345"/>
      <c r="H78" s="97"/>
      <c r="I78" s="97"/>
      <c r="J78" s="97"/>
      <c r="K78" s="97"/>
      <c r="L78" s="97"/>
      <c r="M78" s="308"/>
      <c r="N78" s="308"/>
      <c r="O78" s="308"/>
      <c r="P78" s="308"/>
      <c r="Q78" s="308"/>
      <c r="R78" s="308"/>
      <c r="S78" s="308"/>
      <c r="T78" s="308"/>
      <c r="U78" s="308"/>
    </row>
    <row r="79" ht="62.25" customHeight="1">
      <c r="A79" s="36"/>
      <c r="B79" s="358" t="str">
        <f>Résultats!B80</f>
        <v>10.12</v>
      </c>
      <c r="C79" s="260" t="str">
        <f>Résultats!C80</f>
        <v>AA</v>
      </c>
      <c r="D79" s="260" t="str">
        <f>Résultats!E80</f>
        <v/>
      </c>
      <c r="E79" s="341" t="str">
        <f>Résultats!F80</f>
        <v xml:space="preserve">Dans chaque page web, les propriétés d’espacement du texte peuvent-elles être redéfinies par l’utilisateur sans perte de contenu ou de fonctionnalité (hors cas particuliers) ?</v>
      </c>
      <c r="F79" s="345" t="s">
        <v>14</v>
      </c>
      <c r="G79" s="345"/>
      <c r="H79" s="97"/>
      <c r="I79" s="97"/>
      <c r="J79" s="97"/>
      <c r="K79" s="97"/>
      <c r="L79" s="97"/>
      <c r="M79" s="308"/>
      <c r="N79" s="308"/>
      <c r="O79" s="308"/>
      <c r="P79" s="308"/>
      <c r="Q79" s="308"/>
      <c r="R79" s="308"/>
      <c r="S79" s="308"/>
      <c r="T79" s="308"/>
      <c r="U79" s="308"/>
    </row>
    <row r="80" ht="62.25" customHeight="1">
      <c r="A80" s="36"/>
      <c r="B80" s="358" t="str">
        <f>Résultats!B81</f>
        <v>10.13</v>
      </c>
      <c r="C80" s="260" t="str">
        <f>Résultats!C81</f>
        <v>AA</v>
      </c>
      <c r="D80" s="260" t="str">
        <f>Résultats!E81</f>
        <v/>
      </c>
      <c r="E80" s="341" t="str">
        <f>Résultats!F81</f>
        <v xml:space="preserve">Dans chaque page web, les contenus additionnels apparaissant à la prise de focus ou au survol d’un composant d’interface sont-ils contrôlables par l’utilisateur (hors cas particuliers) ?</v>
      </c>
      <c r="F80" s="345" t="s">
        <v>14</v>
      </c>
      <c r="G80" s="345"/>
      <c r="H80" s="97"/>
      <c r="I80" s="97"/>
      <c r="J80" s="97"/>
      <c r="K80" s="97"/>
      <c r="L80" s="97"/>
      <c r="M80" s="308"/>
      <c r="N80" s="308"/>
      <c r="O80" s="308"/>
      <c r="P80" s="308"/>
      <c r="Q80" s="308"/>
      <c r="R80" s="308"/>
      <c r="S80" s="308"/>
      <c r="T80" s="308"/>
      <c r="U80" s="308"/>
    </row>
    <row r="81" ht="62.25" customHeight="1">
      <c r="A81" s="46"/>
      <c r="B81" s="358" t="str">
        <f>Résultats!B82</f>
        <v>10.14</v>
      </c>
      <c r="C81" s="260" t="str">
        <f>Résultats!C82</f>
        <v>A</v>
      </c>
      <c r="D81" s="260" t="str">
        <f>Résultats!E82</f>
        <v/>
      </c>
      <c r="E81" s="341" t="str">
        <f>Résultats!F82</f>
        <v xml:space="preserve">Dans chaque page web, les contenus additionnels apparaissant via les styles CSS uniquement peuvent-ils être rendus visibles au clavier et par tout dispositif de pointage ?</v>
      </c>
      <c r="F81" s="345" t="s">
        <v>14</v>
      </c>
      <c r="G81" s="345"/>
      <c r="H81" s="97"/>
      <c r="I81" s="97"/>
      <c r="J81" s="97"/>
      <c r="K81" s="97"/>
      <c r="L81" s="97"/>
      <c r="M81" s="308"/>
      <c r="N81" s="308"/>
      <c r="O81" s="308"/>
      <c r="P81" s="308"/>
      <c r="Q81" s="308"/>
      <c r="R81" s="308"/>
      <c r="S81" s="308"/>
      <c r="T81" s="308"/>
      <c r="U81" s="308"/>
    </row>
    <row r="82" ht="62.25" customHeight="1">
      <c r="A82" s="355" t="s">
        <v>456</v>
      </c>
      <c r="B82" s="358" t="str">
        <f>Résultats!B83</f>
        <v>11.1</v>
      </c>
      <c r="C82" s="260" t="str">
        <f>Résultats!C83</f>
        <v>A</v>
      </c>
      <c r="D82" s="260" t="str">
        <f>Résultats!E83</f>
        <v>x</v>
      </c>
      <c r="E82" s="341" t="str">
        <f>Résultats!F83</f>
        <v xml:space="preserve">Chaque champ de formulaire a-t-il une étiquette ?</v>
      </c>
      <c r="F82" s="345" t="s">
        <v>14</v>
      </c>
      <c r="G82" s="345"/>
      <c r="H82" s="97"/>
      <c r="I82" s="97"/>
      <c r="J82" s="97"/>
      <c r="K82" s="97"/>
      <c r="L82" s="97"/>
      <c r="M82" s="308"/>
      <c r="N82" s="308"/>
      <c r="O82" s="308"/>
      <c r="P82" s="308"/>
      <c r="Q82" s="308"/>
      <c r="R82" s="308"/>
      <c r="S82" s="308"/>
      <c r="T82" s="308"/>
      <c r="U82" s="308"/>
    </row>
    <row r="83" ht="62.25" customHeight="1">
      <c r="A83" s="36"/>
      <c r="B83" s="358" t="str">
        <f>Résultats!B84</f>
        <v>11.2</v>
      </c>
      <c r="C83" s="260" t="str">
        <f>Résultats!C84</f>
        <v>A</v>
      </c>
      <c r="D83" s="260" t="str">
        <f>Résultats!E84</f>
        <v>x</v>
      </c>
      <c r="E83" s="341" t="str">
        <f>Résultats!F84</f>
        <v xml:space="preserve">Chaque étiquette associée à un champ de formulaire est-elle pertinente (hors cas particuliers) ?</v>
      </c>
      <c r="F83" s="345" t="s">
        <v>14</v>
      </c>
      <c r="G83" s="345"/>
      <c r="H83" s="97"/>
      <c r="I83" s="97"/>
      <c r="J83" s="97"/>
      <c r="K83" s="97"/>
      <c r="L83" s="97"/>
      <c r="M83" s="308"/>
      <c r="N83" s="308"/>
      <c r="O83" s="308"/>
      <c r="P83" s="308"/>
      <c r="Q83" s="308"/>
      <c r="R83" s="308"/>
      <c r="S83" s="308"/>
      <c r="T83" s="308"/>
      <c r="U83" s="308"/>
    </row>
    <row r="84" ht="62.25" customHeight="1">
      <c r="A84" s="36"/>
      <c r="B84" s="259" t="str">
        <f>Résultats!B85</f>
        <v>11.3</v>
      </c>
      <c r="C84" s="260" t="str">
        <f>Résultats!C85</f>
        <v>AA</v>
      </c>
      <c r="D84" s="260" t="str">
        <f>Résultats!E85</f>
        <v/>
      </c>
      <c r="E84" s="341" t="str">
        <f>Résultats!F85</f>
        <v xml:space="preserve">Dans chaque formulaire, chaque étiquette associée à un champ de formulaire ayant la même fonction et répétée plusieurs fois dans une même page ou dans un ensemble de pages est-elle cohérente ?</v>
      </c>
      <c r="F84" s="345" t="s">
        <v>14</v>
      </c>
      <c r="G84" s="345"/>
      <c r="H84" s="97"/>
      <c r="I84" s="97"/>
      <c r="J84" s="97"/>
      <c r="K84" s="97"/>
      <c r="L84" s="97"/>
      <c r="M84" s="308"/>
      <c r="N84" s="308"/>
      <c r="O84" s="308"/>
      <c r="P84" s="308"/>
      <c r="Q84" s="308"/>
      <c r="R84" s="308"/>
      <c r="S84" s="308"/>
      <c r="T84" s="308"/>
      <c r="U84" s="308"/>
    </row>
    <row r="85" ht="62.25" customHeight="1">
      <c r="A85" s="36"/>
      <c r="B85" s="259" t="str">
        <f>Résultats!B86</f>
        <v>11.4</v>
      </c>
      <c r="C85" s="260" t="str">
        <f>Résultats!C86</f>
        <v>AA</v>
      </c>
      <c r="D85" s="260" t="str">
        <f>Résultats!E86</f>
        <v/>
      </c>
      <c r="E85" s="341" t="str">
        <f>Résultats!F86</f>
        <v xml:space="preserve">Dans chaque formulaire, chaque étiquette de champ et son champ associé sont-ils accolés (hors cas particuliers) ?</v>
      </c>
      <c r="F85" s="345" t="s">
        <v>14</v>
      </c>
      <c r="G85" s="345"/>
      <c r="H85" s="97"/>
      <c r="I85" s="97"/>
      <c r="J85" s="97"/>
      <c r="K85" s="97"/>
      <c r="L85" s="97"/>
      <c r="M85" s="308"/>
      <c r="N85" s="308"/>
      <c r="O85" s="308"/>
      <c r="P85" s="308"/>
      <c r="Q85" s="308"/>
      <c r="R85" s="308"/>
      <c r="S85" s="308"/>
      <c r="T85" s="308"/>
      <c r="U85" s="308"/>
    </row>
    <row r="86" ht="62.25" customHeight="1">
      <c r="A86" s="36"/>
      <c r="B86" s="259" t="str">
        <f>Résultats!B87</f>
        <v>11.5</v>
      </c>
      <c r="C86" s="260" t="str">
        <f>Résultats!C87</f>
        <v>A</v>
      </c>
      <c r="D86" s="260" t="str">
        <f>Résultats!E87</f>
        <v>x</v>
      </c>
      <c r="E86" s="341" t="str">
        <f>Résultats!F87</f>
        <v xml:space="preserve">Dans chaque formulaire, les champs de même nature sont-ils regroupés, si nécessaire ?</v>
      </c>
      <c r="F86" s="345" t="s">
        <v>14</v>
      </c>
      <c r="G86" s="345"/>
      <c r="H86" s="97"/>
      <c r="I86" s="97"/>
      <c r="J86" s="97"/>
      <c r="K86" s="97"/>
      <c r="L86" s="97"/>
      <c r="M86" s="308"/>
      <c r="N86" s="308"/>
      <c r="O86" s="308"/>
      <c r="P86" s="308"/>
      <c r="Q86" s="308"/>
      <c r="R86" s="308"/>
      <c r="S86" s="308"/>
      <c r="T86" s="308"/>
      <c r="U86" s="308"/>
    </row>
    <row r="87" ht="62.25" customHeight="1">
      <c r="A87" s="36"/>
      <c r="B87" s="259" t="str">
        <f>Résultats!B88</f>
        <v>11.6</v>
      </c>
      <c r="C87" s="260" t="str">
        <f>Résultats!C88</f>
        <v>A</v>
      </c>
      <c r="D87" s="260" t="str">
        <f>Résultats!E88</f>
        <v>x</v>
      </c>
      <c r="E87" s="341" t="str">
        <f>Résultats!F88</f>
        <v xml:space="preserve">Dans chaque formulaire, chaque regroupement de champs de même nature a-t-il une légende ?</v>
      </c>
      <c r="F87" s="345" t="s">
        <v>14</v>
      </c>
      <c r="G87" s="345"/>
      <c r="H87" s="97"/>
      <c r="I87" s="97"/>
      <c r="J87" s="97"/>
      <c r="K87" s="97"/>
      <c r="L87" s="97"/>
      <c r="M87" s="308"/>
      <c r="N87" s="308"/>
      <c r="O87" s="308"/>
      <c r="P87" s="308"/>
      <c r="Q87" s="308"/>
      <c r="R87" s="308"/>
      <c r="S87" s="308"/>
      <c r="T87" s="308"/>
      <c r="U87" s="308"/>
    </row>
    <row r="88" ht="62.25" customHeight="1">
      <c r="A88" s="36"/>
      <c r="B88" s="259" t="str">
        <f>Résultats!B89</f>
        <v>11.7</v>
      </c>
      <c r="C88" s="260" t="str">
        <f>Résultats!C89</f>
        <v>A</v>
      </c>
      <c r="D88" s="260" t="str">
        <f>Résultats!E89</f>
        <v/>
      </c>
      <c r="E88" s="341" t="str">
        <f>Résultats!F89</f>
        <v xml:space="preserve">Dans chaque formulaire, chaque légende associée à un regroupement de champs de même nature est-elle pertinente ?</v>
      </c>
      <c r="F88" s="345" t="s">
        <v>14</v>
      </c>
      <c r="G88" s="345"/>
      <c r="H88" s="97"/>
      <c r="I88" s="97"/>
      <c r="J88" s="97"/>
      <c r="K88" s="97"/>
      <c r="L88" s="97"/>
      <c r="M88" s="308"/>
      <c r="N88" s="308"/>
      <c r="O88" s="308"/>
      <c r="P88" s="308"/>
      <c r="Q88" s="308"/>
      <c r="R88" s="308"/>
      <c r="S88" s="308"/>
      <c r="T88" s="308"/>
      <c r="U88" s="308"/>
    </row>
    <row r="89" ht="62.25" customHeight="1">
      <c r="A89" s="36"/>
      <c r="B89" s="259" t="str">
        <f>Résultats!B90</f>
        <v>11.8</v>
      </c>
      <c r="C89" s="260" t="str">
        <f>Résultats!C90</f>
        <v>A</v>
      </c>
      <c r="D89" s="260" t="str">
        <f>Résultats!E90</f>
        <v/>
      </c>
      <c r="E89" s="341" t="str">
        <f>Résultats!F90</f>
        <v xml:space="preserve">Dans chaque formulaire, les items de même nature d’une liste de choix sont-ils regroupés de manière pertinente ?</v>
      </c>
      <c r="F89" s="345" t="s">
        <v>14</v>
      </c>
      <c r="G89" s="345"/>
      <c r="H89" s="97"/>
      <c r="I89" s="97"/>
      <c r="J89" s="97"/>
      <c r="K89" s="97"/>
      <c r="L89" s="97"/>
      <c r="M89" s="308"/>
      <c r="N89" s="308"/>
      <c r="O89" s="308"/>
      <c r="P89" s="308"/>
      <c r="Q89" s="308"/>
      <c r="R89" s="308"/>
      <c r="S89" s="308"/>
      <c r="T89" s="308"/>
      <c r="U89" s="308"/>
    </row>
    <row r="90" ht="62.25" customHeight="1">
      <c r="A90" s="36"/>
      <c r="B90" s="259" t="str">
        <f>Résultats!B91</f>
        <v>11.9</v>
      </c>
      <c r="C90" s="260" t="str">
        <f>Résultats!C91</f>
        <v>A</v>
      </c>
      <c r="D90" s="260" t="str">
        <f>Résultats!E91</f>
        <v>x</v>
      </c>
      <c r="E90" s="341" t="str">
        <f>Résultats!F91</f>
        <v xml:space="preserve">Dans chaque formulaire, l’intitulé de chaque bouton est-il pertinent (hors cas particuliers) ?</v>
      </c>
      <c r="F90" s="345" t="s">
        <v>14</v>
      </c>
      <c r="G90" s="345"/>
      <c r="H90" s="97"/>
      <c r="I90" s="97"/>
      <c r="J90" s="97"/>
      <c r="K90" s="97"/>
      <c r="L90" s="97"/>
      <c r="M90" s="308"/>
      <c r="N90" s="308"/>
      <c r="O90" s="308"/>
      <c r="P90" s="308"/>
      <c r="Q90" s="308"/>
      <c r="R90" s="308"/>
      <c r="S90" s="308"/>
      <c r="T90" s="308"/>
      <c r="U90" s="308"/>
    </row>
    <row r="91" ht="62.25" customHeight="1">
      <c r="A91" s="36"/>
      <c r="B91" s="259" t="str">
        <f>Résultats!B92</f>
        <v>11.10</v>
      </c>
      <c r="C91" s="260" t="str">
        <f>Résultats!C92</f>
        <v>A</v>
      </c>
      <c r="D91" s="260" t="str">
        <f>Résultats!E92</f>
        <v>x</v>
      </c>
      <c r="E91" s="341" t="str">
        <f>Résultats!F92</f>
        <v xml:space="preserve">Dans chaque formulaire, le contrôle de saisie est-il utilisé de manière pertinente (hors cas particuliers) ?</v>
      </c>
      <c r="F91" s="345" t="s">
        <v>14</v>
      </c>
      <c r="G91" s="345"/>
      <c r="H91" s="97"/>
      <c r="I91" s="97"/>
      <c r="J91" s="97"/>
      <c r="K91" s="97"/>
      <c r="L91" s="97"/>
      <c r="M91" s="308"/>
      <c r="N91" s="308"/>
      <c r="O91" s="308"/>
      <c r="P91" s="308"/>
      <c r="Q91" s="308"/>
      <c r="R91" s="308"/>
      <c r="S91" s="308"/>
      <c r="T91" s="308"/>
      <c r="U91" s="308"/>
    </row>
    <row r="92" ht="62.25" customHeight="1">
      <c r="A92" s="36"/>
      <c r="B92" s="259" t="str">
        <f>Résultats!B93</f>
        <v>11.11</v>
      </c>
      <c r="C92" s="260" t="str">
        <f>Résultats!C93</f>
        <v>AA</v>
      </c>
      <c r="D92" s="260" t="str">
        <f>Résultats!E93</f>
        <v/>
      </c>
      <c r="E92" s="341" t="str">
        <f>Résultats!F93</f>
        <v xml:space="preserve">Dans chaque formulaire, le contrôle de saisie est-il accompagné, si nécessaire, de suggestions facilitant la correction des erreurs de saisie ?</v>
      </c>
      <c r="F92" s="345" t="s">
        <v>14</v>
      </c>
      <c r="G92" s="345"/>
      <c r="H92" s="97"/>
      <c r="I92" s="97"/>
      <c r="J92" s="97"/>
      <c r="K92" s="97"/>
      <c r="L92" s="97"/>
      <c r="M92" s="308"/>
      <c r="N92" s="308"/>
      <c r="O92" s="308"/>
      <c r="P92" s="308"/>
      <c r="Q92" s="308"/>
      <c r="R92" s="308"/>
      <c r="S92" s="308"/>
      <c r="T92" s="308"/>
      <c r="U92" s="308"/>
    </row>
    <row r="93" ht="62.25" customHeight="1">
      <c r="A93" s="36"/>
      <c r="B93" s="259" t="str">
        <f>Résultats!B94</f>
        <v>11.12</v>
      </c>
      <c r="C93" s="260" t="str">
        <f>Résultats!C94</f>
        <v>AA</v>
      </c>
      <c r="D93" s="260" t="str">
        <f>Résultats!E94</f>
        <v/>
      </c>
      <c r="E93" s="341" t="str">
        <f>Résultats!F94</f>
        <v xml:space="preserve">Pour chaque formulaire qui modifie ou supprime des données, ou qui transmet des réponses à un test ou à un examen, ou dont la validation a des conséquences financières ou juridiques, les données saisies peuvent-elles être modifiées, mises à jour ou récupérées par l’utilisateur ?</v>
      </c>
      <c r="F93" s="345" t="s">
        <v>14</v>
      </c>
      <c r="G93" s="345"/>
      <c r="H93" s="97"/>
      <c r="I93" s="97"/>
      <c r="J93" s="97"/>
      <c r="K93" s="97"/>
      <c r="L93" s="97"/>
      <c r="M93" s="308"/>
      <c r="N93" s="308"/>
      <c r="O93" s="308"/>
      <c r="P93" s="308"/>
      <c r="Q93" s="308"/>
      <c r="R93" s="308"/>
      <c r="S93" s="308"/>
      <c r="T93" s="308"/>
      <c r="U93" s="308"/>
    </row>
    <row r="94" ht="62.25" customHeight="1">
      <c r="A94" s="46"/>
      <c r="B94" s="259" t="str">
        <f>Résultats!B95</f>
        <v>11.13</v>
      </c>
      <c r="C94" s="260" t="str">
        <f>Résultats!C95</f>
        <v>AA</v>
      </c>
      <c r="D94" s="260" t="str">
        <f>Résultats!E95</f>
        <v/>
      </c>
      <c r="E94" s="341" t="str">
        <f>Résultats!F95</f>
        <v xml:space="preserve">La finalité d’un champ de saisie peut-elle être déduite pour faciliter le remplissage automatique des champs avec les données de l’utilisateur ?</v>
      </c>
      <c r="F94" s="345" t="s">
        <v>14</v>
      </c>
      <c r="G94" s="345"/>
      <c r="H94" s="97"/>
      <c r="I94" s="97"/>
      <c r="J94" s="97"/>
      <c r="K94" s="97"/>
      <c r="L94" s="97"/>
      <c r="M94" s="308"/>
      <c r="N94" s="308"/>
      <c r="O94" s="308"/>
      <c r="P94" s="308"/>
      <c r="Q94" s="308"/>
      <c r="R94" s="308"/>
      <c r="S94" s="308"/>
      <c r="T94" s="308"/>
      <c r="U94" s="308"/>
    </row>
    <row r="95" ht="62.25" customHeight="1">
      <c r="A95" s="355" t="s">
        <v>457</v>
      </c>
      <c r="B95" s="259" t="str">
        <f>Résultats!B96</f>
        <v>12.1</v>
      </c>
      <c r="C95" s="260" t="str">
        <f>Résultats!C96</f>
        <v>AA</v>
      </c>
      <c r="D95" s="260" t="str">
        <f>Résultats!E96</f>
        <v/>
      </c>
      <c r="E95" s="341" t="str">
        <f>Résultats!F96</f>
        <v xml:space="preserve">Chaque ensemble de pages dispose-t-il de deux systèmes de navigation différents, au moins (hors cas particuliers) ?</v>
      </c>
      <c r="F95" s="345" t="s">
        <v>14</v>
      </c>
      <c r="G95" s="345"/>
      <c r="H95" s="97"/>
      <c r="I95" s="97"/>
      <c r="J95" s="97"/>
      <c r="K95" s="97"/>
      <c r="L95" s="97"/>
      <c r="M95" s="308"/>
      <c r="N95" s="308"/>
      <c r="O95" s="308"/>
      <c r="P95" s="308"/>
      <c r="Q95" s="308"/>
      <c r="R95" s="308"/>
      <c r="S95" s="308"/>
      <c r="T95" s="308"/>
      <c r="U95" s="308"/>
    </row>
    <row r="96" ht="62.25" customHeight="1">
      <c r="A96" s="36"/>
      <c r="B96" s="259" t="str">
        <f>Résultats!B97</f>
        <v>12.2</v>
      </c>
      <c r="C96" s="260" t="str">
        <f>Résultats!C97</f>
        <v>AA</v>
      </c>
      <c r="D96" s="260" t="str">
        <f>Résultats!E97</f>
        <v/>
      </c>
      <c r="E96" s="341" t="str">
        <f>Résultats!F97</f>
        <v xml:space="preserve">Dans chaque ensemble de pages, le menu et les barres de navigation sont-ils toujours à la même place (hors cas particuliers) ?</v>
      </c>
      <c r="F96" s="345" t="s">
        <v>14</v>
      </c>
      <c r="G96" s="345"/>
      <c r="H96" s="97"/>
      <c r="I96" s="97"/>
      <c r="J96" s="97"/>
      <c r="K96" s="97"/>
      <c r="L96" s="97"/>
      <c r="M96" s="308"/>
      <c r="N96" s="308"/>
      <c r="O96" s="308"/>
      <c r="P96" s="308"/>
      <c r="Q96" s="308"/>
      <c r="R96" s="308"/>
      <c r="S96" s="308"/>
      <c r="T96" s="308"/>
      <c r="U96" s="308"/>
    </row>
    <row r="97" ht="62.25" customHeight="1">
      <c r="A97" s="36"/>
      <c r="B97" s="259" t="str">
        <f>Résultats!B98</f>
        <v>12.3</v>
      </c>
      <c r="C97" s="260" t="str">
        <f>Résultats!C98</f>
        <v>AA</v>
      </c>
      <c r="D97" s="260" t="str">
        <f>Résultats!E98</f>
        <v/>
      </c>
      <c r="E97" s="341" t="str">
        <f>Résultats!F98</f>
        <v xml:space="preserve">La page « plan du site » est-elle pertinente ?</v>
      </c>
      <c r="F97" s="345" t="s">
        <v>14</v>
      </c>
      <c r="G97" s="345"/>
      <c r="H97" s="97"/>
      <c r="I97" s="97"/>
      <c r="J97" s="97"/>
      <c r="K97" s="97"/>
      <c r="L97" s="97"/>
      <c r="M97" s="308"/>
      <c r="N97" s="308"/>
      <c r="O97" s="308"/>
      <c r="P97" s="308"/>
      <c r="Q97" s="308"/>
      <c r="R97" s="308"/>
      <c r="S97" s="308"/>
      <c r="T97" s="308"/>
      <c r="U97" s="308"/>
    </row>
    <row r="98" ht="62.25" customHeight="1">
      <c r="A98" s="36"/>
      <c r="B98" s="259" t="str">
        <f>Résultats!B99</f>
        <v>12.4</v>
      </c>
      <c r="C98" s="260" t="str">
        <f>Résultats!C99</f>
        <v>AA</v>
      </c>
      <c r="D98" s="260" t="str">
        <f>Résultats!E99</f>
        <v/>
      </c>
      <c r="E98" s="341" t="str">
        <f>Résultats!F99</f>
        <v xml:space="preserve">Dans chaque ensemble de pages, la page « plan du site » est-elle atteignable de manière identique ?</v>
      </c>
      <c r="F98" s="345" t="s">
        <v>14</v>
      </c>
      <c r="G98" s="345"/>
      <c r="H98" s="97"/>
      <c r="I98" s="97"/>
      <c r="J98" s="97"/>
      <c r="K98" s="97"/>
      <c r="L98" s="97"/>
      <c r="M98" s="308"/>
      <c r="N98" s="308"/>
      <c r="O98" s="308"/>
      <c r="P98" s="308"/>
      <c r="Q98" s="308"/>
      <c r="R98" s="308"/>
      <c r="S98" s="308"/>
      <c r="T98" s="308"/>
      <c r="U98" s="308"/>
    </row>
    <row r="99" ht="62.25" customHeight="1">
      <c r="A99" s="36"/>
      <c r="B99" s="358" t="str">
        <f>'Résultats'!B100</f>
        <v>12.5</v>
      </c>
      <c r="C99" s="260" t="str">
        <f>'Résultats'!C100</f>
        <v>AA</v>
      </c>
      <c r="D99" s="260" t="str">
        <f>'Résultats'!E100</f>
        <v/>
      </c>
      <c r="E99" s="341" t="str">
        <f>'Résultats'!F100</f>
        <v xml:space="preserve">Dans chaque ensemble de pages, le moteur de recherche est-il atteignable de manière identique ?</v>
      </c>
      <c r="F99" s="345" t="s">
        <v>14</v>
      </c>
      <c r="G99" s="345"/>
      <c r="H99" s="97"/>
      <c r="I99" s="97"/>
      <c r="J99" s="97"/>
      <c r="K99" s="97"/>
      <c r="L99" s="97"/>
      <c r="M99" s="308"/>
      <c r="N99" s="308"/>
      <c r="O99" s="308"/>
      <c r="P99" s="308"/>
      <c r="Q99" s="308"/>
      <c r="R99" s="308"/>
      <c r="S99" s="308"/>
      <c r="T99" s="308"/>
      <c r="U99" s="308"/>
    </row>
    <row r="100" ht="62.25" customHeight="1">
      <c r="A100" s="36"/>
      <c r="B100" s="358" t="str">
        <f>Résultats!B101</f>
        <v>12.6</v>
      </c>
      <c r="C100" s="260" t="str">
        <f>Résultats!C101</f>
        <v>A</v>
      </c>
      <c r="D100" s="260" t="str">
        <f>Résultats!E101</f>
        <v/>
      </c>
      <c r="E100" s="341" t="str">
        <f>Résultats!F101</f>
        <v xml:space="preserve">Les zones de regroupement de contenus présentes dans plusieurs pages web (zones d’en-tête, de navigation principale, de contenu principal, de pied de page et de moteur de recherche) peuvent-elles être atteintes ou évitées ?</v>
      </c>
      <c r="F100" s="345" t="s">
        <v>14</v>
      </c>
      <c r="G100" s="345"/>
      <c r="H100" s="97"/>
      <c r="I100" s="97"/>
      <c r="J100" s="97"/>
      <c r="K100" s="97"/>
      <c r="L100" s="97"/>
      <c r="M100" s="308"/>
      <c r="N100" s="308"/>
      <c r="O100" s="308"/>
      <c r="P100" s="308"/>
      <c r="Q100" s="308"/>
      <c r="R100" s="308"/>
      <c r="S100" s="308"/>
      <c r="T100" s="308"/>
      <c r="U100" s="308"/>
    </row>
    <row r="101" ht="62.25" customHeight="1">
      <c r="A101" s="36"/>
      <c r="B101" s="358" t="str">
        <f>Résultats!B102</f>
        <v>12.7</v>
      </c>
      <c r="C101" s="260" t="str">
        <f>Résultats!C102</f>
        <v>A</v>
      </c>
      <c r="D101" s="260" t="str">
        <f>Résultats!E102</f>
        <v/>
      </c>
      <c r="E101" s="341" t="str">
        <f>Résultats!F102</f>
        <v xml:space="preserve">Dans chaque page web, un lien d’évitement ou d’accès rapide à la zone de contenu principal est-il présent (hors cas particuliers) ?</v>
      </c>
      <c r="F101" s="345" t="s">
        <v>14</v>
      </c>
      <c r="G101" s="345"/>
      <c r="H101" s="97"/>
      <c r="I101" s="97"/>
      <c r="J101" s="97"/>
      <c r="K101" s="97"/>
      <c r="L101" s="97"/>
      <c r="M101" s="308"/>
      <c r="N101" s="308"/>
      <c r="O101" s="308"/>
      <c r="P101" s="308"/>
      <c r="Q101" s="308"/>
      <c r="R101" s="308"/>
      <c r="S101" s="308"/>
      <c r="T101" s="308"/>
      <c r="U101" s="308"/>
    </row>
    <row r="102" ht="62.25" customHeight="1">
      <c r="A102" s="36"/>
      <c r="B102" s="358" t="str">
        <f>Résultats!B103</f>
        <v>12.8</v>
      </c>
      <c r="C102" s="260" t="str">
        <f>Résultats!C103</f>
        <v>A</v>
      </c>
      <c r="D102" s="260" t="str">
        <f>Résultats!E103</f>
        <v>x</v>
      </c>
      <c r="E102" s="341" t="str">
        <f>Résultats!F103</f>
        <v xml:space="preserve">Dans chaque page web, l’ordre de tabulation est-il cohérent ?</v>
      </c>
      <c r="F102" s="345" t="s">
        <v>14</v>
      </c>
      <c r="G102" s="345"/>
      <c r="H102" s="97"/>
      <c r="I102" s="97"/>
      <c r="J102" s="97"/>
      <c r="K102" s="97"/>
      <c r="L102" s="97"/>
      <c r="M102" s="308"/>
      <c r="N102" s="308"/>
      <c r="O102" s="308"/>
      <c r="P102" s="308"/>
      <c r="Q102" s="308"/>
      <c r="R102" s="308"/>
      <c r="S102" s="308"/>
      <c r="T102" s="308"/>
      <c r="U102" s="308"/>
    </row>
    <row r="103" ht="62.25" customHeight="1">
      <c r="A103" s="36"/>
      <c r="B103" s="358" t="str">
        <f>Résultats!B104</f>
        <v>12.9</v>
      </c>
      <c r="C103" s="260" t="str">
        <f>Résultats!C104</f>
        <v>A</v>
      </c>
      <c r="D103" s="260" t="str">
        <f>Résultats!E104</f>
        <v>x</v>
      </c>
      <c r="E103" s="341" t="str">
        <f>Résultats!F104</f>
        <v xml:space="preserve">Dans chaque page web, la navigation ne doit pas contenir de piège au clavier. Cette règle est-elle respectée ?</v>
      </c>
      <c r="F103" s="345" t="s">
        <v>14</v>
      </c>
      <c r="G103" s="345"/>
      <c r="H103" s="97"/>
      <c r="I103" s="97"/>
      <c r="J103" s="97"/>
      <c r="K103" s="97"/>
      <c r="L103" s="97"/>
      <c r="M103" s="308"/>
      <c r="N103" s="308"/>
      <c r="O103" s="308"/>
      <c r="P103" s="308"/>
      <c r="Q103" s="308"/>
      <c r="R103" s="308"/>
      <c r="S103" s="308"/>
      <c r="T103" s="308"/>
      <c r="U103" s="308"/>
    </row>
    <row r="104" ht="62.25" customHeight="1">
      <c r="A104" s="36"/>
      <c r="B104" s="358" t="str">
        <f>Résultats!B105</f>
        <v>12.10</v>
      </c>
      <c r="C104" s="260" t="str">
        <f>Résultats!C105</f>
        <v>A</v>
      </c>
      <c r="D104" s="260" t="str">
        <f>Résultats!E105</f>
        <v/>
      </c>
      <c r="E104" s="341" t="str">
        <f>Résultats!F105</f>
        <v xml:space="preserve">Dans chaque page web, les raccourcis clavier n’utilisant qu’une seule touche (lettre minuscule ou majuscule, ponctuation, chiffre ou symbole) sont-ils contrôlables par l’utilisateur ?</v>
      </c>
      <c r="F104" s="345" t="s">
        <v>14</v>
      </c>
      <c r="G104" s="345"/>
      <c r="H104" s="97"/>
      <c r="I104" s="97"/>
      <c r="J104" s="97"/>
      <c r="K104" s="97"/>
      <c r="L104" s="97"/>
      <c r="M104" s="308"/>
      <c r="N104" s="308"/>
      <c r="O104" s="308"/>
      <c r="P104" s="308"/>
      <c r="Q104" s="308"/>
      <c r="R104" s="308"/>
      <c r="S104" s="308"/>
      <c r="T104" s="308"/>
      <c r="U104" s="308"/>
    </row>
    <row r="105" ht="62.25" customHeight="1">
      <c r="A105" s="46"/>
      <c r="B105" s="358" t="str">
        <f>Résultats!B106</f>
        <v>12.11</v>
      </c>
      <c r="C105" s="260" t="str">
        <f>Résultats!C106</f>
        <v>A</v>
      </c>
      <c r="D105" s="260" t="str">
        <f>Résultats!E106</f>
        <v/>
      </c>
      <c r="E105" s="341" t="str">
        <f>Résultats!F106</f>
        <v xml:space="preserve">Dans chaque page web, les contenus additionnels apparaissant au survol, à la prise de focus ou à l’activation d’un composant d’interface sont-ils si nécessaire atteignables au clavier ?</v>
      </c>
      <c r="F105" s="345" t="s">
        <v>14</v>
      </c>
      <c r="G105" s="345"/>
      <c r="H105" s="97"/>
      <c r="I105" s="97"/>
      <c r="J105" s="97"/>
      <c r="K105" s="97"/>
      <c r="L105" s="97"/>
      <c r="M105" s="308"/>
      <c r="N105" s="308"/>
      <c r="O105" s="308"/>
      <c r="P105" s="308"/>
      <c r="Q105" s="308"/>
      <c r="R105" s="308"/>
      <c r="S105" s="308"/>
      <c r="T105" s="308"/>
      <c r="U105" s="308"/>
    </row>
    <row r="106" ht="62.25" customHeight="1">
      <c r="A106" s="355" t="s">
        <v>458</v>
      </c>
      <c r="B106" s="358" t="str">
        <f>Résultats!B107</f>
        <v>13.1</v>
      </c>
      <c r="C106" s="260" t="str">
        <f>Résultats!C107</f>
        <v>A</v>
      </c>
      <c r="D106" s="260" t="str">
        <f>Résultats!E107</f>
        <v/>
      </c>
      <c r="E106" s="341" t="str">
        <f>Résultats!F107</f>
        <v xml:space="preserve">Pour chaque page web, l’utilisateur a-t-il le contrôle de chaque limite de temps modifiant le contenu (hors cas particuliers) ?</v>
      </c>
      <c r="F106" s="345" t="s">
        <v>14</v>
      </c>
      <c r="G106" s="345"/>
      <c r="H106" s="97"/>
      <c r="I106" s="97"/>
      <c r="J106" s="97"/>
      <c r="K106" s="97"/>
      <c r="L106" s="97"/>
      <c r="M106" s="308"/>
      <c r="N106" s="308"/>
      <c r="O106" s="308"/>
      <c r="P106" s="308"/>
      <c r="Q106" s="308"/>
      <c r="R106" s="308"/>
      <c r="S106" s="308"/>
      <c r="T106" s="308"/>
      <c r="U106" s="308"/>
    </row>
    <row r="107" ht="62.25" customHeight="1">
      <c r="A107" s="36"/>
      <c r="B107" s="358" t="str">
        <f>Résultats!B108</f>
        <v>13.2</v>
      </c>
      <c r="C107" s="260" t="str">
        <f>Résultats!C108</f>
        <v>A</v>
      </c>
      <c r="D107" s="260" t="str">
        <f>Résultats!E108</f>
        <v/>
      </c>
      <c r="E107" s="341" t="str">
        <f>Résultats!F108</f>
        <v xml:space="preserve">Dans chaque page web, l’ouverture d’une nouvelle fenêtre ne doit pas être déclenchée sans action de l’utilisateur. Cette règle est-elle respectée ?</v>
      </c>
      <c r="F107" s="345" t="s">
        <v>14</v>
      </c>
      <c r="G107" s="345"/>
      <c r="H107" s="97"/>
      <c r="I107" s="97"/>
      <c r="J107" s="97"/>
      <c r="K107" s="97"/>
      <c r="L107" s="97"/>
      <c r="M107" s="308"/>
      <c r="N107" s="308"/>
      <c r="O107" s="308"/>
      <c r="P107" s="308"/>
      <c r="Q107" s="308"/>
      <c r="R107" s="308"/>
      <c r="S107" s="308"/>
      <c r="T107" s="308"/>
      <c r="U107" s="308"/>
    </row>
    <row r="108" ht="62.25" customHeight="1">
      <c r="A108" s="36"/>
      <c r="B108" s="358" t="str">
        <f>Résultats!B109</f>
        <v>13.3</v>
      </c>
      <c r="C108" s="260" t="str">
        <f>Résultats!C109</f>
        <v>A</v>
      </c>
      <c r="D108" s="260" t="str">
        <f>Résultats!E109</f>
        <v/>
      </c>
      <c r="E108" s="341" t="str">
        <f>Résultats!F109</f>
        <v xml:space="preserve">Dans chaque page web, chaque document bureautique en téléchargement possède-t-il, si nécessaire, une version accessible (hors cas particuliers) ?</v>
      </c>
      <c r="F108" s="345" t="s">
        <v>14</v>
      </c>
      <c r="G108" s="345"/>
      <c r="H108" s="97"/>
      <c r="I108" s="97"/>
      <c r="J108" s="97"/>
      <c r="K108" s="97"/>
      <c r="L108" s="97"/>
      <c r="M108" s="308"/>
      <c r="N108" s="308"/>
      <c r="O108" s="308"/>
      <c r="P108" s="308"/>
      <c r="Q108" s="308"/>
      <c r="R108" s="308"/>
      <c r="S108" s="308"/>
      <c r="T108" s="308"/>
      <c r="U108" s="308"/>
    </row>
    <row r="109" ht="62.25" customHeight="1">
      <c r="A109" s="36"/>
      <c r="B109" s="358" t="str">
        <f>Résultats!B110</f>
        <v>13.4</v>
      </c>
      <c r="C109" s="260" t="str">
        <f>Résultats!C110</f>
        <v>A</v>
      </c>
      <c r="D109" s="260" t="str">
        <f>Résultats!E110</f>
        <v/>
      </c>
      <c r="E109" s="341" t="str">
        <f>Résultats!F110</f>
        <v xml:space="preserve">Pour chaque document bureautique ayant une version accessible, cette version offre-t-elle la même information ?</v>
      </c>
      <c r="F109" s="345" t="s">
        <v>14</v>
      </c>
      <c r="G109" s="345"/>
      <c r="H109" s="97"/>
      <c r="I109" s="97"/>
      <c r="J109" s="97"/>
      <c r="K109" s="97"/>
      <c r="L109" s="97"/>
      <c r="M109" s="308"/>
      <c r="N109" s="308"/>
      <c r="O109" s="308"/>
      <c r="P109" s="308"/>
      <c r="Q109" s="308"/>
      <c r="R109" s="308"/>
      <c r="S109" s="308"/>
      <c r="T109" s="308"/>
      <c r="U109" s="308"/>
    </row>
    <row r="110" ht="62.25" customHeight="1">
      <c r="A110" s="36"/>
      <c r="B110" s="358" t="str">
        <f>Résultats!B111</f>
        <v>13.5</v>
      </c>
      <c r="C110" s="260" t="str">
        <f>Résultats!C111</f>
        <v>A</v>
      </c>
      <c r="D110" s="260" t="str">
        <f>Résultats!E111</f>
        <v/>
      </c>
      <c r="E110" s="341" t="str">
        <f>Résultats!F111</f>
        <v xml:space="preserve">Dans chaque page web, chaque contenu cryptique (art ASCII, émoticône, syntaxe cryptique) a-t-il une alternative ?</v>
      </c>
      <c r="F110" s="345" t="s">
        <v>14</v>
      </c>
      <c r="G110" s="345"/>
      <c r="H110" s="97"/>
      <c r="I110" s="97"/>
      <c r="J110" s="97"/>
      <c r="K110" s="97"/>
      <c r="L110" s="97"/>
      <c r="M110" s="308"/>
      <c r="N110" s="308"/>
      <c r="O110" s="308"/>
      <c r="P110" s="308"/>
      <c r="Q110" s="308"/>
      <c r="R110" s="308"/>
      <c r="S110" s="308"/>
      <c r="T110" s="308"/>
      <c r="U110" s="308"/>
    </row>
    <row r="111" ht="62.25" customHeight="1">
      <c r="A111" s="36"/>
      <c r="B111" s="358" t="str">
        <f>Résultats!B112</f>
        <v>13.6</v>
      </c>
      <c r="C111" s="260" t="str">
        <f>Résultats!C112</f>
        <v>A</v>
      </c>
      <c r="D111" s="260" t="str">
        <f>Résultats!E112</f>
        <v/>
      </c>
      <c r="E111" s="341" t="str">
        <f>Résultats!F112</f>
        <v xml:space="preserve">Dans chaque page web, pour chaque contenu cryptique (art ASCII, émoticône, syntaxe cryptique) ayant une alternative, cette alternative est-elle pertinente ?</v>
      </c>
      <c r="F111" s="345" t="s">
        <v>14</v>
      </c>
      <c r="G111" s="345"/>
      <c r="H111" s="97"/>
      <c r="I111" s="97"/>
      <c r="J111" s="97"/>
      <c r="K111" s="97"/>
      <c r="L111" s="97"/>
      <c r="M111" s="308"/>
      <c r="N111" s="308"/>
      <c r="O111" s="308"/>
      <c r="P111" s="308"/>
      <c r="Q111" s="308"/>
      <c r="R111" s="308"/>
      <c r="S111" s="308"/>
      <c r="T111" s="308"/>
      <c r="U111" s="308"/>
    </row>
    <row r="112" ht="62.25" customHeight="1">
      <c r="A112" s="36"/>
      <c r="B112" s="358" t="str">
        <f>Résultats!B113</f>
        <v>13.7</v>
      </c>
      <c r="C112" s="260" t="str">
        <f>Résultats!C113</f>
        <v>A</v>
      </c>
      <c r="D112" s="260" t="str">
        <f>Résultats!E113</f>
        <v/>
      </c>
      <c r="E112" s="341" t="str">
        <f>Résultats!F113</f>
        <v xml:space="preserve">Dans chaque page web, les changements brusques de luminosité ou les effets de flash sont-ils correctement utilisés ?</v>
      </c>
      <c r="F112" s="345" t="s">
        <v>14</v>
      </c>
      <c r="G112" s="345"/>
      <c r="H112" s="97"/>
      <c r="I112" s="97"/>
      <c r="J112" s="97"/>
      <c r="K112" s="97"/>
      <c r="L112" s="97"/>
      <c r="M112" s="308"/>
      <c r="N112" s="308"/>
      <c r="O112" s="308"/>
      <c r="P112" s="308"/>
      <c r="Q112" s="308"/>
      <c r="R112" s="308"/>
      <c r="S112" s="308"/>
      <c r="T112" s="308"/>
      <c r="U112" s="308"/>
    </row>
    <row r="113" ht="62.25" customHeight="1">
      <c r="A113" s="36"/>
      <c r="B113" s="358" t="str">
        <f>Résultats!B114</f>
        <v>13.8</v>
      </c>
      <c r="C113" s="260" t="str">
        <f>Résultats!C114</f>
        <v>A</v>
      </c>
      <c r="D113" s="260" t="str">
        <f>Résultats!E114</f>
        <v/>
      </c>
      <c r="E113" s="341" t="str">
        <f>Résultats!F114</f>
        <v xml:space="preserve">Dans chaque page web, chaque contenu en mouvement ou clignotant est-il contrôlable par l’utilisateur ?</v>
      </c>
      <c r="F113" s="345" t="s">
        <v>14</v>
      </c>
      <c r="G113" s="345"/>
      <c r="H113" s="97"/>
      <c r="I113" s="97"/>
      <c r="J113" s="97"/>
      <c r="K113" s="97"/>
      <c r="L113" s="97"/>
      <c r="M113" s="308"/>
      <c r="N113" s="308"/>
      <c r="O113" s="308"/>
      <c r="P113" s="308"/>
      <c r="Q113" s="308"/>
      <c r="R113" s="308"/>
      <c r="S113" s="308"/>
      <c r="T113" s="308"/>
      <c r="U113" s="308"/>
    </row>
    <row r="114" ht="62.25" customHeight="1">
      <c r="A114" s="36"/>
      <c r="B114" s="358" t="str">
        <f>Résultats!B115</f>
        <v>13.9</v>
      </c>
      <c r="C114" s="260" t="str">
        <f>Résultats!C115</f>
        <v>AA</v>
      </c>
      <c r="D114" s="260" t="str">
        <f>Résultats!E115</f>
        <v/>
      </c>
      <c r="E114" s="341" t="str">
        <f>Résultats!F115</f>
        <v xml:space="preserve">Dans chaque page web, le contenu proposé est-il consultable quelle que soit l’orientation de l’écran (portrait ou paysage) (hors cas particuliers) ?</v>
      </c>
      <c r="F114" s="345" t="s">
        <v>14</v>
      </c>
      <c r="G114" s="345"/>
      <c r="H114" s="97"/>
      <c r="I114" s="97"/>
      <c r="J114" s="97"/>
      <c r="K114" s="97"/>
      <c r="L114" s="97"/>
      <c r="M114" s="308"/>
      <c r="N114" s="308"/>
      <c r="O114" s="308"/>
      <c r="P114" s="308"/>
      <c r="Q114" s="308"/>
      <c r="R114" s="308"/>
      <c r="S114" s="308"/>
      <c r="T114" s="308"/>
      <c r="U114" s="308"/>
    </row>
    <row r="115" ht="62.25" customHeight="1">
      <c r="A115" s="36"/>
      <c r="B115" s="358" t="str">
        <f>Résultats!B116</f>
        <v>13.10</v>
      </c>
      <c r="C115" s="260" t="str">
        <f>Résultats!C116</f>
        <v>A</v>
      </c>
      <c r="D115" s="260" t="str">
        <f>Résultats!E116</f>
        <v/>
      </c>
      <c r="E115" s="341" t="str">
        <f>Résultats!F116</f>
        <v xml:space="preserve">Dans chaque page web, les fonctionnalités utilisables ou disponibles au moyen d’un geste complexe peuvent-elles être également disponibles au moyen d’un geste simple (hors cas particuliers) ?</v>
      </c>
      <c r="F115" s="345" t="s">
        <v>14</v>
      </c>
      <c r="G115" s="345"/>
      <c r="H115" s="97"/>
      <c r="I115" s="97"/>
      <c r="J115" s="97"/>
      <c r="K115" s="97"/>
      <c r="L115" s="97"/>
      <c r="M115" s="78"/>
      <c r="N115" s="78"/>
      <c r="O115" s="78"/>
      <c r="P115" s="78"/>
      <c r="Q115" s="78"/>
      <c r="R115" s="78"/>
      <c r="S115" s="78"/>
      <c r="T115" s="78"/>
      <c r="U115" s="78"/>
    </row>
    <row r="116" ht="59.25" customHeight="1">
      <c r="A116" s="36"/>
      <c r="B116" s="358" t="str">
        <f>Résultats!B117</f>
        <v>13.11</v>
      </c>
      <c r="C116" s="260" t="str">
        <f>Résultats!C117</f>
        <v>A</v>
      </c>
      <c r="D116" s="260" t="str">
        <f>Résultats!E117</f>
        <v/>
      </c>
      <c r="E116" s="341" t="str">
        <f>Résultats!F117</f>
        <v xml:space="preserve">Dans chaque page web, les actions déclenchées au moyen d’un dispositif de pointage sur un point unique de l’écran peuvent-elles faire l’objet d’une annulation (hors cas particuliers) ?</v>
      </c>
      <c r="F116" s="345" t="s">
        <v>14</v>
      </c>
      <c r="G116" s="345"/>
      <c r="H116" s="97"/>
      <c r="I116" s="97"/>
      <c r="J116" s="97"/>
      <c r="K116" s="97"/>
      <c r="L116" s="97"/>
      <c r="M116" s="308"/>
      <c r="N116" s="308"/>
      <c r="O116" s="308"/>
      <c r="P116" s="308"/>
      <c r="Q116" s="308"/>
      <c r="R116" s="308"/>
      <c r="S116" s="308"/>
      <c r="T116" s="308"/>
      <c r="U116" s="308"/>
    </row>
    <row r="117">
      <c r="A117" s="46"/>
      <c r="B117" s="358" t="str">
        <f>Résultats!B118</f>
        <v>13.12</v>
      </c>
      <c r="C117" s="260" t="str">
        <f>Résultats!C118</f>
        <v>A</v>
      </c>
      <c r="D117" s="260" t="str">
        <f>Résultats!E118</f>
        <v/>
      </c>
      <c r="E117" s="341" t="str">
        <f>Résultats!F118</f>
        <v xml:space="preserve">Dans chaque page web, les fonctionnalités qui impliquent un mouvement de l’appareil ou vers l’appareil peuvent-elles être satisfaites de manière alternative (hors cas particuliers) ?</v>
      </c>
      <c r="F117" s="345" t="s">
        <v>14</v>
      </c>
      <c r="G117" s="345"/>
      <c r="H117" s="97"/>
      <c r="I117" s="97"/>
      <c r="J117" s="97"/>
      <c r="K117" s="97"/>
      <c r="L117" s="97"/>
      <c r="M117" s="308"/>
      <c r="N117" s="308"/>
      <c r="O117" s="308"/>
      <c r="P117" s="308"/>
      <c r="Q117" s="308"/>
      <c r="R117" s="308"/>
      <c r="S117" s="308"/>
      <c r="T117" s="308"/>
      <c r="U117" s="308"/>
    </row>
  </sheetData>
  <autoFilter ref="$B$11:$L$117"/>
  <mergeCells count="23">
    <mergeCell ref="J4:J10"/>
    <mergeCell ref="K4:K10"/>
    <mergeCell ref="L4:L10"/>
    <mergeCell ref="C3:F3"/>
    <mergeCell ref="B4:B10"/>
    <mergeCell ref="C4:C10"/>
    <mergeCell ref="D4:D10"/>
    <mergeCell ref="G4:G10"/>
    <mergeCell ref="H4:H10"/>
    <mergeCell ref="I4:I10"/>
    <mergeCell ref="A54:A63"/>
    <mergeCell ref="A64:A67"/>
    <mergeCell ref="A68:A81"/>
    <mergeCell ref="A82:A94"/>
    <mergeCell ref="A95:A105"/>
    <mergeCell ref="A106:A117"/>
    <mergeCell ref="A12:A20"/>
    <mergeCell ref="A21:A22"/>
    <mergeCell ref="A23:A25"/>
    <mergeCell ref="A26:A38"/>
    <mergeCell ref="A39:A46"/>
    <mergeCell ref="A47:A48"/>
    <mergeCell ref="A49:A53"/>
  </mergeCells>
  <dataValidations count="2" disablePrompts="0">
    <dataValidation sqref="H12:H117" type="list" allowBlank="1" errorStyle="stop" imeMode="noControl" operator="between" showDropDown="0" showErrorMessage="0" showInputMessage="0">
      <formula1>'Paramètres'!$A$2:$A$5</formula1>
    </dataValidation>
    <dataValidation sqref="I12:I117" type="list" allowBlank="1" errorStyle="stop" imeMode="noControl" operator="between" showDropDown="0" showErrorMessage="0" showInputMessage="0">
      <formula1>'Paramètres'!$D$2:$D$5</formula1>
    </dataValidation>
  </dataValidations>
  <hyperlinks>
    <hyperlink r:id="rId1" ref="L54"/>
    <hyperlink r:id="rId1" ref="L55"/>
  </hyperlinks>
  <printOptions headings="0" gridLines="0"/>
  <pageMargins left="0.69999999999999996" right="0.69999999999999996" top="0.75" bottom="0.75" header="0" footer="0"/>
  <pageSetup paperSize="9" scale="100" fitToWidth="1" fitToHeight="1" pageOrder="downThenOver" orientation="landscape" usePrinterDefaults="1" blackAndWhite="0" draft="0" cellComments="none" useFirstPageNumber="0" errors="displayed" horizontalDpi="600" verticalDpi="600" copies="1"/>
  <headerFooter/>
  <extLst>
    <ext xmlns:x14="http://schemas.microsoft.com/office/spreadsheetml/2009/9/main" uri="{78C0D931-6437-407d-A8EE-F0AAD7539E65}">
      <x14:conditionalFormattings>
        <x14:conditionalFormatting xmlns:xm="http://schemas.microsoft.com/office/excel/2006/main">
          <x14:cfRule type="cellIs" priority="1" operator="equal" id="{00640081-00BD-4DC0-8671-00E90027004E}">
            <xm:f>"x"</xm:f>
            <x14:dxf>
              <font>
                <color theme="0"/>
              </font>
              <fill>
                <patternFill patternType="solid">
                  <fgColor rgb="FF007891"/>
                  <bgColor rgb="FF007891"/>
                </patternFill>
              </fill>
              <border>
                <left style="none"/>
                <right style="none"/>
                <top style="none"/>
                <bottom style="none"/>
                <diagonal style="none"/>
              </border>
            </x14:dxf>
          </x14:cfRule>
          <xm:sqref>D12:D117</xm:sqref>
        </x14:conditionalFormatting>
        <x14:conditionalFormatting xmlns:xm="http://schemas.microsoft.com/office/excel/2006/main">
          <x14:cfRule type="cellIs" priority="2" operator="equal" id="{00E8000A-00DD-48A3-8F43-00A2002500BB}">
            <xm:f>"NT"</xm:f>
            <x14:dxf>
              <font>
                <color indexed="65"/>
              </font>
              <fill>
                <patternFill patternType="solid">
                  <fgColor rgb="FF757575"/>
                  <bgColor rgb="FF757575"/>
                </patternFill>
              </fill>
              <border>
                <left style="none"/>
                <right style="none"/>
                <top style="none"/>
                <bottom style="none"/>
                <diagonal style="none"/>
              </border>
            </x14:dxf>
          </x14:cfRule>
          <xm:sqref>O4:R4</xm:sqref>
        </x14:conditionalFormatting>
        <x14:conditionalFormatting xmlns:xm="http://schemas.microsoft.com/office/excel/2006/main">
          <x14:cfRule type="cellIs" priority="3" operator="equal" id="{00E40068-003A-465B-93D4-00ED007300EB}">
            <xm:f>"d"</xm:f>
            <x14:dxf>
              <font/>
              <fill>
                <patternFill patternType="solid">
                  <fgColor rgb="FFFFD966"/>
                  <bgColor rgb="FFFFD966"/>
                </patternFill>
              </fill>
              <border>
                <left style="none"/>
                <right style="none"/>
                <top style="none"/>
                <bottom style="none"/>
                <diagonal style="none"/>
              </border>
            </x14:dxf>
          </x14:cfRule>
          <xm:sqref>G12:G117</xm:sqref>
        </x14:conditionalFormatting>
        <x14:conditionalFormatting xmlns:xm="http://schemas.microsoft.com/office/excel/2006/main">
          <x14:cfRule type="cellIs" priority="4" operator="equal" id="{006700F2-0019-4B19-9BD6-00DB00A80014}">
            <xm:f>"d"</xm:f>
            <x14:dxf>
              <font/>
              <fill>
                <patternFill patternType="solid">
                  <fgColor rgb="FFFFD966"/>
                  <bgColor rgb="FFFFD966"/>
                </patternFill>
              </fill>
              <border>
                <left style="none"/>
                <right style="none"/>
                <top style="none"/>
                <bottom style="none"/>
                <diagonal style="none"/>
              </border>
            </x14:dxf>
          </x14:cfRule>
          <xm:sqref>G89:G91</xm:sqref>
        </x14:conditionalFormatting>
        <x14:conditionalFormatting xmlns:xm="http://schemas.microsoft.com/office/excel/2006/main">
          <x14:cfRule type="cellIs" priority="5" operator="equal" id="{00540065-0062-4D99-AEF5-00E100DC0040}">
            <xm:f>"d"</xm:f>
            <x14:dxf>
              <font/>
              <fill>
                <patternFill patternType="solid">
                  <fgColor rgb="FFFFD966"/>
                  <bgColor rgb="FFFFD966"/>
                </patternFill>
              </fill>
              <border>
                <left style="none"/>
                <right style="none"/>
                <top style="none"/>
                <bottom style="none"/>
                <diagonal style="none"/>
              </border>
            </x14:dxf>
          </x14:cfRule>
          <xm:sqref>G84:G88</xm:sqref>
        </x14:conditionalFormatting>
        <x14:conditionalFormatting xmlns:xm="http://schemas.microsoft.com/office/excel/2006/main">
          <x14:cfRule type="cellIs" priority="6" operator="equal" id="{00CF0012-003D-49E4-A94D-003300070087}">
            <xm:f>"d"</xm:f>
            <x14:dxf>
              <font/>
              <fill>
                <patternFill patternType="solid">
                  <fgColor rgb="FFFFD966"/>
                  <bgColor rgb="FFFFD966"/>
                </patternFill>
              </fill>
              <border>
                <left style="none"/>
                <right style="none"/>
                <top style="none"/>
                <bottom style="none"/>
                <diagonal style="none"/>
              </border>
            </x14:dxf>
          </x14:cfRule>
          <xm:sqref>G82:G83</xm:sqref>
        </x14:conditionalFormatting>
        <x14:conditionalFormatting xmlns:xm="http://schemas.microsoft.com/office/excel/2006/main">
          <x14:cfRule type="cellIs" priority="7" operator="equal" id="{004D00EF-006D-4039-9BF6-000500FF00B0}">
            <xm:f>"d"</xm:f>
            <x14:dxf>
              <font/>
              <fill>
                <patternFill patternType="solid">
                  <fgColor rgb="FFFFD966"/>
                  <bgColor rgb="FFFFD966"/>
                </patternFill>
              </fill>
              <border>
                <left style="none"/>
                <right style="none"/>
                <top style="none"/>
                <bottom style="none"/>
                <diagonal style="none"/>
              </border>
            </x14:dxf>
          </x14:cfRule>
          <xm:sqref>G78:G81</xm:sqref>
        </x14:conditionalFormatting>
        <x14:conditionalFormatting xmlns:xm="http://schemas.microsoft.com/office/excel/2006/main">
          <x14:cfRule type="cellIs" priority="8" operator="equal" id="{00240096-0076-48E3-AF67-008300CA0015}">
            <xm:f>"d"</xm:f>
            <x14:dxf>
              <font/>
              <fill>
                <patternFill patternType="solid">
                  <fgColor rgb="FFFFD966"/>
                  <bgColor rgb="FFFFD966"/>
                </patternFill>
              </fill>
              <border>
                <left style="none"/>
                <right style="none"/>
                <top style="none"/>
                <bottom style="none"/>
                <diagonal style="none"/>
              </border>
            </x14:dxf>
          </x14:cfRule>
          <xm:sqref>G70:G77</xm:sqref>
        </x14:conditionalFormatting>
        <x14:conditionalFormatting xmlns:xm="http://schemas.microsoft.com/office/excel/2006/main">
          <x14:cfRule type="cellIs" priority="9" operator="equal" id="{0061003F-0089-48D9-A24F-002400770052}">
            <xm:f>"d"</xm:f>
            <x14:dxf>
              <font/>
              <fill>
                <patternFill patternType="solid">
                  <fgColor rgb="FFFFD966"/>
                  <bgColor rgb="FFFFD966"/>
                </patternFill>
              </fill>
              <border>
                <left style="none"/>
                <right style="none"/>
                <top style="none"/>
                <bottom style="none"/>
                <diagonal style="none"/>
              </border>
            </x14:dxf>
          </x14:cfRule>
          <xm:sqref>G67:G69</xm:sqref>
        </x14:conditionalFormatting>
        <x14:conditionalFormatting xmlns:xm="http://schemas.microsoft.com/office/excel/2006/main">
          <x14:cfRule type="cellIs" priority="10" operator="equal" id="{005F0044-009E-4AAF-A739-008B00720090}">
            <xm:f>"d"</xm:f>
            <x14:dxf>
              <font/>
              <fill>
                <patternFill patternType="solid">
                  <fgColor rgb="FFFFD966"/>
                  <bgColor rgb="FFFFD966"/>
                </patternFill>
              </fill>
              <border>
                <left style="none"/>
                <right style="none"/>
                <top style="none"/>
                <bottom style="none"/>
                <diagonal style="none"/>
              </border>
            </x14:dxf>
          </x14:cfRule>
          <xm:sqref>G59:G66</xm:sqref>
        </x14:conditionalFormatting>
        <x14:conditionalFormatting xmlns:xm="http://schemas.microsoft.com/office/excel/2006/main">
          <x14:cfRule type="cellIs" priority="11" operator="equal" id="{00CB0024-0059-47B6-AB11-006A0049009D}">
            <xm:f>"d"</xm:f>
            <x14:dxf>
              <font/>
              <fill>
                <patternFill patternType="solid">
                  <fgColor rgb="FFFFD966"/>
                  <bgColor rgb="FFFFD966"/>
                </patternFill>
              </fill>
              <border>
                <left style="none"/>
                <right style="none"/>
                <top style="none"/>
                <bottom style="none"/>
                <diagonal style="none"/>
              </border>
            </x14:dxf>
          </x14:cfRule>
          <xm:sqref>G57:G58</xm:sqref>
        </x14:conditionalFormatting>
        <x14:conditionalFormatting xmlns:xm="http://schemas.microsoft.com/office/excel/2006/main">
          <x14:cfRule type="cellIs" priority="12" operator="equal" id="{0070002B-008F-481E-A538-00F900A80023}">
            <xm:f>"d"</xm:f>
            <x14:dxf>
              <font/>
              <fill>
                <patternFill patternType="solid">
                  <fgColor rgb="FFFFD966"/>
                  <bgColor rgb="FFFFD966"/>
                </patternFill>
              </fill>
              <border>
                <left style="none"/>
                <right style="none"/>
                <top style="none"/>
                <bottom style="none"/>
                <diagonal style="none"/>
              </border>
            </x14:dxf>
          </x14:cfRule>
          <xm:sqref>G51:G56</xm:sqref>
        </x14:conditionalFormatting>
        <x14:conditionalFormatting xmlns:xm="http://schemas.microsoft.com/office/excel/2006/main">
          <x14:cfRule type="cellIs" priority="13" operator="equal" id="{00690041-009A-4ED9-9AE7-005B004F0006}">
            <xm:f>"d"</xm:f>
            <x14:dxf>
              <font/>
              <fill>
                <patternFill patternType="solid">
                  <fgColor rgb="FFFFD966"/>
                  <bgColor rgb="FFFFD966"/>
                </patternFill>
              </fill>
              <border>
                <left style="none"/>
                <right style="none"/>
                <top style="none"/>
                <bottom style="none"/>
                <diagonal style="none"/>
              </border>
            </x14:dxf>
          </x14:cfRule>
          <xm:sqref>G48:G50</xm:sqref>
        </x14:conditionalFormatting>
        <x14:conditionalFormatting xmlns:xm="http://schemas.microsoft.com/office/excel/2006/main">
          <x14:cfRule type="cellIs" priority="14" operator="equal" id="{0008001C-0022-4D6A-AFCA-00DE00CC000D}">
            <xm:f>"d"</xm:f>
            <x14:dxf>
              <font/>
              <fill>
                <patternFill patternType="solid">
                  <fgColor rgb="FFFFD966"/>
                  <bgColor rgb="FFFFD966"/>
                </patternFill>
              </fill>
              <border>
                <left style="none"/>
                <right style="none"/>
                <top style="none"/>
                <bottom style="none"/>
                <diagonal style="none"/>
              </border>
            </x14:dxf>
          </x14:cfRule>
          <xm:sqref>G42:G47</xm:sqref>
        </x14:conditionalFormatting>
        <x14:conditionalFormatting xmlns:xm="http://schemas.microsoft.com/office/excel/2006/main">
          <x14:cfRule type="cellIs" priority="15" operator="equal" id="{000300EC-0003-43E0-A4D7-00DF0086006B}">
            <xm:f>"d"</xm:f>
            <x14:dxf>
              <font/>
              <fill>
                <patternFill patternType="solid">
                  <fgColor rgb="FFFFD966"/>
                  <bgColor rgb="FFFFD966"/>
                </patternFill>
              </fill>
              <border>
                <left style="none"/>
                <right style="none"/>
                <top style="none"/>
                <bottom style="none"/>
                <diagonal style="none"/>
              </border>
            </x14:dxf>
          </x14:cfRule>
          <xm:sqref>G38:G41</xm:sqref>
        </x14:conditionalFormatting>
        <x14:conditionalFormatting xmlns:xm="http://schemas.microsoft.com/office/excel/2006/main">
          <x14:cfRule type="cellIs" priority="16" operator="equal" id="{007B0039-0035-4C75-8566-000A00E500AB}">
            <xm:f>"d"</xm:f>
            <x14:dxf>
              <font/>
              <fill>
                <patternFill patternType="solid">
                  <fgColor rgb="FFFFD966"/>
                  <bgColor rgb="FFFFD966"/>
                </patternFill>
              </fill>
              <border>
                <left style="none"/>
                <right style="none"/>
                <top style="none"/>
                <bottom style="none"/>
                <diagonal style="none"/>
              </border>
            </x14:dxf>
          </x14:cfRule>
          <xm:sqref>G34:G37</xm:sqref>
        </x14:conditionalFormatting>
        <x14:conditionalFormatting xmlns:xm="http://schemas.microsoft.com/office/excel/2006/main">
          <x14:cfRule type="cellIs" priority="17" operator="equal" id="{003C00C7-009C-4E2F-A876-005B00940085}">
            <xm:f>"d"</xm:f>
            <x14:dxf>
              <font/>
              <fill>
                <patternFill patternType="solid">
                  <fgColor rgb="FFFFD966"/>
                  <bgColor rgb="FFFFD966"/>
                </patternFill>
              </fill>
              <border>
                <left style="none"/>
                <right style="none"/>
                <top style="none"/>
                <bottom style="none"/>
                <diagonal style="none"/>
              </border>
            </x14:dxf>
          </x14:cfRule>
          <xm:sqref>G32:G33</xm:sqref>
        </x14:conditionalFormatting>
        <x14:conditionalFormatting xmlns:xm="http://schemas.microsoft.com/office/excel/2006/main">
          <x14:cfRule type="cellIs" priority="18" operator="equal" id="{003200DB-0014-4EC7-B885-00F800A50069}">
            <xm:f>"d"</xm:f>
            <x14:dxf>
              <font/>
              <fill>
                <patternFill patternType="solid">
                  <fgColor rgb="FFFFD966"/>
                  <bgColor rgb="FFFFD966"/>
                </patternFill>
              </fill>
              <border>
                <left style="none"/>
                <right style="none"/>
                <top style="none"/>
                <bottom style="none"/>
                <diagonal style="none"/>
              </border>
            </x14:dxf>
          </x14:cfRule>
          <xm:sqref>G26:G31</xm:sqref>
        </x14:conditionalFormatting>
        <x14:conditionalFormatting xmlns:xm="http://schemas.microsoft.com/office/excel/2006/main">
          <x14:cfRule type="cellIs" priority="19" operator="equal" id="{0069007E-003F-49BE-9CCE-005300BA009B}">
            <xm:f>"d"</xm:f>
            <x14:dxf>
              <font/>
              <fill>
                <patternFill patternType="solid">
                  <fgColor rgb="FFFFD966"/>
                  <bgColor rgb="FFFFD966"/>
                </patternFill>
              </fill>
              <border>
                <left style="none"/>
                <right style="none"/>
                <top style="none"/>
                <bottom style="none"/>
                <diagonal style="none"/>
              </border>
            </x14:dxf>
          </x14:cfRule>
          <xm:sqref>G25</xm:sqref>
        </x14:conditionalFormatting>
        <x14:conditionalFormatting xmlns:xm="http://schemas.microsoft.com/office/excel/2006/main">
          <x14:cfRule type="cellIs" priority="20" operator="equal" id="{00430015-006C-43BE-A6C0-003300890025}">
            <xm:f>"d"</xm:f>
            <x14:dxf>
              <font/>
              <fill>
                <patternFill patternType="solid">
                  <fgColor rgb="FFFFD966"/>
                  <bgColor rgb="FFFFD966"/>
                </patternFill>
              </fill>
              <border>
                <left style="none"/>
                <right style="none"/>
                <top style="none"/>
                <bottom style="none"/>
                <diagonal style="none"/>
              </border>
            </x14:dxf>
          </x14:cfRule>
          <xm:sqref>G20:G24</xm:sqref>
        </x14:conditionalFormatting>
        <x14:conditionalFormatting xmlns:xm="http://schemas.microsoft.com/office/excel/2006/main">
          <x14:cfRule type="cellIs" priority="21" operator="equal" id="{0076006C-0069-430D-91FB-00A100710001}">
            <xm:f>"d"</xm:f>
            <x14:dxf>
              <font/>
              <fill>
                <patternFill patternType="solid">
                  <fgColor rgb="FFFFD966"/>
                  <bgColor rgb="FFFFD966"/>
                </patternFill>
              </fill>
              <border>
                <left style="none"/>
                <right style="none"/>
                <top style="none"/>
                <bottom style="none"/>
                <diagonal style="none"/>
              </border>
            </x14:dxf>
          </x14:cfRule>
          <xm:sqref>G12:G117</xm:sqref>
        </x14:conditionalFormatting>
        <x14:conditionalFormatting xmlns:xm="http://schemas.microsoft.com/office/excel/2006/main">
          <x14:cfRule type="cellIs" priority="22" operator="equal" id="{00140008-0025-4D79-9468-004A0064000E}">
            <xm:f>"C"</xm:f>
            <x14:dxf>
              <font/>
              <fill>
                <patternFill patternType="solid">
                  <fgColor rgb="FFB7E1CD"/>
                  <bgColor rgb="FFB7E1CD"/>
                </patternFill>
              </fill>
              <border>
                <left style="none"/>
                <right style="none"/>
                <top style="none"/>
                <bottom style="none"/>
                <diagonal style="none"/>
              </border>
            </x14:dxf>
          </x14:cfRule>
          <xm:sqref>O4:R4</xm:sqref>
        </x14:conditionalFormatting>
        <x14:conditionalFormatting xmlns:xm="http://schemas.microsoft.com/office/excel/2006/main">
          <x14:cfRule type="cellIs" priority="23" operator="equal" id="{00C00007-000D-499B-9E80-008F005C00E0}">
            <xm:f>"NC"</xm:f>
            <x14:dxf>
              <font/>
              <fill>
                <patternFill patternType="solid">
                  <fgColor rgb="FFF4C7C3"/>
                  <bgColor rgb="FFF4C7C3"/>
                </patternFill>
              </fill>
              <border>
                <left style="none"/>
                <right style="none"/>
                <top style="none"/>
                <bottom style="none"/>
                <diagonal style="none"/>
              </border>
            </x14:dxf>
          </x14:cfRule>
          <xm:sqref>O4:R4</xm:sqref>
        </x14:conditionalFormatting>
        <x14:conditionalFormatting xmlns:xm="http://schemas.microsoft.com/office/excel/2006/main">
          <x14:cfRule type="cellIs" priority="24" operator="equal" id="{00A80098-0070-45A7-AA42-005A003A0096}">
            <xm:f>"NA"</xm:f>
            <x14:dxf>
              <font/>
              <fill>
                <patternFill patternType="solid">
                  <fgColor rgb="FFFCE8B2"/>
                  <bgColor rgb="FFFCE8B2"/>
                </patternFill>
              </fill>
              <border>
                <left style="none"/>
                <right style="none"/>
                <top style="none"/>
                <bottom style="none"/>
                <diagonal style="none"/>
              </border>
            </x14:dxf>
          </x14:cfRule>
          <xm:sqref>O4:R4</xm:sqref>
        </x14:conditionalFormatting>
        <x14:conditionalFormatting xmlns:xm="http://schemas.microsoft.com/office/excel/2006/main">
          <x14:cfRule type="cellIs" priority="25" operator="equal" id="{00B10065-0044-48A3-8A8D-00D8003A00E1}">
            <xm:f>"NT"</xm:f>
            <x14:dxf>
              <font/>
              <fill>
                <patternFill patternType="solid">
                  <fgColor indexed="65"/>
                  <bgColor indexed="65"/>
                </patternFill>
              </fill>
              <border>
                <left style="none"/>
                <right style="none"/>
                <top style="none"/>
                <bottom style="none"/>
                <diagonal style="none"/>
              </border>
            </x14:dxf>
          </x14:cfRule>
          <xm:sqref>O4:R4</xm:sqref>
        </x14:conditionalFormatting>
        <x14:conditionalFormatting xmlns:xm="http://schemas.microsoft.com/office/excel/2006/main">
          <x14:cfRule type="cellIs" priority="26" operator="equal" id="{00B40035-0090-42D4-B3E3-008700AF00A8}">
            <xm:f>"c"</xm:f>
            <x14:dxf>
              <font/>
              <fill>
                <patternFill patternType="solid">
                  <fgColor rgb="FFB7E1CD"/>
                  <bgColor rgb="FFB7E1CD"/>
                </patternFill>
              </fill>
              <border>
                <left style="none"/>
                <right style="none"/>
                <top style="none"/>
                <bottom style="none"/>
                <diagonal style="none"/>
              </border>
            </x14:dxf>
          </x14:cfRule>
          <xm:sqref>F11:F117</xm:sqref>
        </x14:conditionalFormatting>
        <x14:conditionalFormatting xmlns:xm="http://schemas.microsoft.com/office/excel/2006/main">
          <x14:cfRule type="cellIs" priority="27" operator="equal" id="{00680048-005A-43D2-B32C-005200C400EC}">
            <xm:f>"nc"</xm:f>
            <x14:dxf>
              <font/>
              <fill>
                <patternFill patternType="solid">
                  <fgColor rgb="FFF4C7C3"/>
                  <bgColor rgb="FFF4C7C3"/>
                </patternFill>
              </fill>
              <border>
                <left style="none"/>
                <right style="none"/>
                <top style="none"/>
                <bottom style="none"/>
                <diagonal style="none"/>
              </border>
            </x14:dxf>
          </x14:cfRule>
          <xm:sqref>F11:F117</xm:sqref>
        </x14:conditionalFormatting>
        <x14:conditionalFormatting xmlns:xm="http://schemas.microsoft.com/office/excel/2006/main">
          <x14:cfRule type="cellIs" priority="28" operator="equal" id="{00F300E3-0056-4E12-B7A5-00BD00A20094}">
            <xm:f>"nt"</xm:f>
            <x14:dxf>
              <font>
                <color indexed="65"/>
              </font>
              <fill>
                <patternFill patternType="solid">
                  <fgColor rgb="FF757575"/>
                  <bgColor rgb="FF757575"/>
                </patternFill>
              </fill>
              <border>
                <left style="none"/>
                <right style="none"/>
                <top style="none"/>
                <bottom style="none"/>
                <diagonal style="none"/>
              </border>
            </x14:dxf>
          </x14:cfRule>
          <xm:sqref>F11:F117</xm:sqref>
        </x14:conditionalFormatting>
        <x14:conditionalFormatting xmlns:xm="http://schemas.microsoft.com/office/excel/2006/main">
          <x14:cfRule type="cellIs" priority="29" operator="equal" id="{00A800E4-0047-42FF-953A-00E200BB0090}">
            <xm:f>"na"</xm:f>
            <x14:dxf>
              <font/>
              <fill>
                <patternFill patternType="solid">
                  <fgColor rgb="FFFCE8B2"/>
                  <bgColor rgb="FFFCE8B2"/>
                </patternFill>
              </fill>
              <border>
                <left style="none"/>
                <right style="none"/>
                <top style="none"/>
                <bottom style="none"/>
                <diagonal style="none"/>
              </border>
            </x14:dxf>
          </x14:cfRule>
          <xm:sqref>F1:F2 C2 F4:F117</xm:sqref>
        </x14:conditionalFormatting>
      </x14:conditionalFormattings>
    </ext>
    <ext xmlns:x14="http://schemas.microsoft.com/office/spreadsheetml/2009/9/main" uri="{CCE6A557-97BC-4b89-ADB6-D9C93CAAB3DF}">
      <x14:dataValidations xmlns:xm="http://schemas.microsoft.com/office/excel/2006/main" count="3" disablePrompts="0">
        <x14:dataValidation xr:uid="{00E8007F-00FF-46FC-8BD9-00C9006C00F6}" type="list" allowBlank="1" errorStyle="stop" imeMode="noControl" operator="between" showDropDown="0" showErrorMessage="1" showInputMessage="0">
          <x14:formula1>
            <xm:f>"nt,na,c"</xm:f>
          </x14:formula1>
          <xm:sqref>F54:F55</xm:sqref>
        </x14:dataValidation>
        <x14:dataValidation xr:uid="{00C000FE-00B7-492B-9CB8-006F00D100C3}" type="list" allowBlank="1" errorStyle="stop" imeMode="noControl" operator="between" showDropDown="0" showErrorMessage="1" showInputMessage="0">
          <x14:formula1>
            <xm:f>"nt,na,c,nc"</xm:f>
          </x14:formula1>
          <xm:sqref>F12:F53 F56:F117</xm:sqref>
        </x14:dataValidation>
        <x14:dataValidation xr:uid="{00A10060-00DF-4B11-B8A5-00FB00BB005A}" type="list" allowBlank="1" errorStyle="stop" imeMode="noControl" operator="between" showDropDown="0" showErrorMessage="0" showInputMessage="0">
          <x14:formula1>
            <xm:f>"d"</xm:f>
          </x14:formula1>
          <xm:sqref>G12:G117</xm:sqref>
        </x14:dataValidation>
      </x14:dataValidations>
    </ext>
  </extLs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666666"/>
    <outlinePr applyStyles="0" summaryBelow="0" summaryRight="0" showOutlineSymbols="1"/>
    <pageSetUpPr autoPageBreaks="1" fitToPage="0"/>
  </sheetPr>
  <sheetViews>
    <sheetView showGridLines="0" zoomScale="100" workbookViewId="0">
      <pane xSplit="6" ySplit="11" topLeftCell="G12" activePane="bottomRight" state="frozen"/>
      <selection activeCell="G12" activeCellId="0" sqref="G12"/>
    </sheetView>
  </sheetViews>
  <sheetFormatPr defaultColWidth="14.43" defaultRowHeight="15" customHeight="1"/>
  <cols>
    <col customWidth="1" min="1" max="1" width="9"/>
    <col customWidth="1" min="2" max="2" width="7.29"/>
    <col customWidth="1" min="3" max="3" width="4"/>
    <col customWidth="1" min="4" max="4" width="3.4300000000000002"/>
    <col customWidth="1" min="5" max="5" width="50.859999999999999"/>
    <col customWidth="1" min="6" max="6" width="10.710000000000001"/>
    <col customWidth="1" min="7" max="7" width="5.29"/>
    <col customWidth="1" min="8" max="8" width="9"/>
    <col customWidth="1" min="9" max="9" width="14.859999999999999"/>
    <col customWidth="1" min="10" max="10" width="43.57"/>
    <col customWidth="1" min="11" max="11" width="40.859999999999999"/>
    <col customWidth="1" min="12" max="12" width="46.289999999999999"/>
    <col customWidth="1" min="13" max="13" width="4"/>
    <col customWidth="1" min="14" max="14" width="19"/>
    <col customWidth="1" min="15" max="17" width="4.1399999999999997"/>
    <col customWidth="1" min="18" max="18" width="5.1399999999999997"/>
    <col customWidth="1" min="19" max="19" width="16.43"/>
    <col customWidth="1" min="20" max="20" width="15.43"/>
    <col customWidth="1" min="21" max="21" width="16.859999999999999"/>
    <col customWidth="1" min="22" max="22" width="4.1399999999999997"/>
    <col customWidth="1" min="23" max="29" width="20.859999999999999"/>
  </cols>
  <sheetData>
    <row r="1" ht="0.75" customHeight="1">
      <c r="A1" s="310"/>
      <c r="B1" s="308"/>
      <c r="C1" s="308"/>
      <c r="D1" s="308"/>
      <c r="E1" s="308"/>
      <c r="F1" s="308"/>
      <c r="G1" s="308"/>
      <c r="H1" s="308"/>
      <c r="I1" s="308"/>
      <c r="J1" s="308"/>
      <c r="K1" s="308"/>
      <c r="L1" s="308"/>
      <c r="M1" s="308"/>
      <c r="N1" s="308"/>
      <c r="O1" s="308"/>
      <c r="P1" s="308"/>
      <c r="Q1" s="308"/>
      <c r="R1" s="308"/>
      <c r="S1" s="308"/>
      <c r="T1" s="308"/>
      <c r="U1" s="308"/>
      <c r="V1" s="308"/>
      <c r="W1" s="308"/>
      <c r="X1" s="308"/>
      <c r="Y1" s="308"/>
      <c r="Z1" s="308"/>
      <c r="AA1" s="308"/>
      <c r="AB1" s="308"/>
      <c r="AC1" s="308"/>
    </row>
    <row r="2" ht="16.5" customHeight="1">
      <c r="A2" s="310"/>
      <c r="B2" s="311" t="str">
        <f>F4</f>
        <v>#NAME?</v>
      </c>
      <c r="C2" s="312" t="str">
        <f>Echantillon!C31</f>
        <v/>
      </c>
      <c r="D2" s="313"/>
      <c r="E2" s="313"/>
      <c r="F2" s="314"/>
      <c r="G2" s="315"/>
      <c r="H2" s="315"/>
      <c r="I2" s="315"/>
      <c r="J2" s="315"/>
      <c r="K2" s="316"/>
      <c r="L2" s="316"/>
      <c r="M2" s="317"/>
      <c r="N2" s="317"/>
      <c r="O2" s="308"/>
      <c r="P2" s="308"/>
      <c r="Q2" s="308"/>
      <c r="R2" s="308"/>
      <c r="S2" s="308"/>
      <c r="T2" s="308"/>
      <c r="U2" s="308"/>
      <c r="V2" s="308"/>
      <c r="W2" s="308"/>
      <c r="X2" s="308"/>
      <c r="Y2" s="308"/>
      <c r="Z2" s="308"/>
      <c r="AA2" s="308"/>
      <c r="AB2" s="308"/>
      <c r="AC2" s="308"/>
    </row>
    <row r="3" ht="18.75" customHeight="1">
      <c r="A3" s="310"/>
      <c r="B3" s="311" t="s">
        <v>481</v>
      </c>
      <c r="C3" s="315" t="str">
        <f>Echantillon!D31</f>
        <v/>
      </c>
      <c r="G3" s="315"/>
      <c r="H3" s="315"/>
      <c r="I3" s="315"/>
      <c r="J3" s="315"/>
      <c r="K3" s="315"/>
      <c r="L3" s="315"/>
      <c r="M3" s="308"/>
      <c r="N3" s="308"/>
      <c r="O3" s="308"/>
      <c r="P3" s="308"/>
      <c r="Q3" s="308"/>
      <c r="R3" s="308"/>
      <c r="S3" s="308"/>
      <c r="T3" s="308"/>
      <c r="U3" s="308"/>
      <c r="V3" s="308"/>
      <c r="W3" s="308"/>
      <c r="X3" s="308"/>
      <c r="Y3" s="308"/>
      <c r="Z3" s="308"/>
      <c r="AA3" s="308"/>
      <c r="AB3" s="308"/>
      <c r="AC3" s="308"/>
    </row>
    <row r="4" ht="13.5" customHeight="1">
      <c r="A4" s="310"/>
      <c r="B4" s="319" t="s">
        <v>141</v>
      </c>
      <c r="C4" s="320" t="s">
        <v>482</v>
      </c>
      <c r="D4" s="320" t="s">
        <v>144</v>
      </c>
      <c r="E4" s="321" t="s">
        <v>145</v>
      </c>
      <c r="F4" s="321" t="str">
        <f>sheetName()</f>
        <v>#NAME?</v>
      </c>
      <c r="G4" s="320" t="s">
        <v>483</v>
      </c>
      <c r="H4" s="319" t="s">
        <v>82</v>
      </c>
      <c r="I4" s="319" t="s">
        <v>80</v>
      </c>
      <c r="J4" s="319" t="s">
        <v>484</v>
      </c>
      <c r="K4" s="319" t="s">
        <v>485</v>
      </c>
      <c r="L4" s="319" t="s">
        <v>146</v>
      </c>
      <c r="M4" s="322"/>
      <c r="N4" s="323"/>
      <c r="O4" s="324" t="s">
        <v>434</v>
      </c>
      <c r="P4" s="325" t="s">
        <v>435</v>
      </c>
      <c r="Q4" s="325" t="s">
        <v>441</v>
      </c>
      <c r="R4" s="326" t="s">
        <v>437</v>
      </c>
      <c r="S4" s="327" t="s">
        <v>486</v>
      </c>
      <c r="T4" s="328" t="s">
        <v>487</v>
      </c>
      <c r="U4" s="329" t="s">
        <v>154</v>
      </c>
      <c r="V4" s="309"/>
      <c r="W4" s="309"/>
      <c r="X4" s="309"/>
      <c r="Y4" s="309"/>
      <c r="Z4" s="309"/>
      <c r="AA4" s="309"/>
      <c r="AB4" s="309"/>
      <c r="AC4" s="309"/>
    </row>
    <row r="5" ht="13.5" customHeight="1">
      <c r="A5" s="310"/>
      <c r="B5" s="36"/>
      <c r="C5" s="36"/>
      <c r="D5" s="36"/>
      <c r="E5" s="321" t="s">
        <v>147</v>
      </c>
      <c r="F5" s="321">
        <f>COUNTIF($F$12:$F$117,"c")</f>
        <v>0</v>
      </c>
      <c r="G5" s="36"/>
      <c r="H5" s="36"/>
      <c r="I5" s="36"/>
      <c r="J5" s="36"/>
      <c r="K5" s="36"/>
      <c r="L5" s="36"/>
      <c r="M5" s="308"/>
      <c r="N5" s="330" t="s">
        <v>8</v>
      </c>
      <c r="O5" s="331">
        <f>COUNTIFS($C$12:$C$117,"A",$F$12:$F$117,"c")</f>
        <v>0</v>
      </c>
      <c r="P5" s="331">
        <f>COUNTIFS($C$12:$C$117,"A",$F$12:$F$117,"nc")</f>
        <v>0</v>
      </c>
      <c r="Q5" s="331">
        <f>COUNTIFS($C$12:$C$117,"A",$F$12:$F$117,"na")</f>
        <v>0</v>
      </c>
      <c r="R5" s="331">
        <f>COUNTIFS($C$12:$C$117,"A",$F$12:$F$117,"nt")</f>
        <v>82</v>
      </c>
      <c r="S5" s="332">
        <f t="shared" ref="S5:S7" si="328">O5+P5</f>
        <v>0</v>
      </c>
      <c r="T5" s="333" t="str">
        <f t="shared" ref="T5:T7" si="329">IF(S5&gt;0,O5/S5,"-")</f>
        <v>-</v>
      </c>
      <c r="U5" s="334" t="str">
        <f>T5</f>
        <v>-</v>
      </c>
      <c r="V5" s="308"/>
      <c r="W5" s="308"/>
      <c r="X5" s="308"/>
      <c r="Y5" s="308"/>
      <c r="Z5" s="308"/>
      <c r="AA5" s="308"/>
      <c r="AB5" s="308"/>
      <c r="AC5" s="308"/>
    </row>
    <row r="6" ht="13.5" customHeight="1">
      <c r="A6" s="310"/>
      <c r="B6" s="36"/>
      <c r="C6" s="36"/>
      <c r="D6" s="36"/>
      <c r="E6" s="321" t="s">
        <v>148</v>
      </c>
      <c r="F6" s="321">
        <f>COUNTIF(F12:F117,"nc")</f>
        <v>0</v>
      </c>
      <c r="G6" s="36"/>
      <c r="H6" s="36"/>
      <c r="I6" s="36"/>
      <c r="J6" s="36"/>
      <c r="K6" s="36"/>
      <c r="L6" s="36"/>
      <c r="M6" s="308"/>
      <c r="N6" s="330" t="s">
        <v>15</v>
      </c>
      <c r="O6" s="331">
        <f>COUNTIFS($C$12:$C$117,"AA",$F$12:$F$117,"c")</f>
        <v>0</v>
      </c>
      <c r="P6" s="331">
        <f>COUNTIFS($C$12:$C$117,"AA",$F$12:$F$117,"nc")</f>
        <v>0</v>
      </c>
      <c r="Q6" s="331">
        <f>COUNTIFS($C$12:$C$117,"AA",$F$12:$F$117,"na")</f>
        <v>0</v>
      </c>
      <c r="R6" s="331">
        <f>COUNTIFS($C$12:$C$117,"AA",$F$12:$F$117,"nt")</f>
        <v>24</v>
      </c>
      <c r="S6" s="332">
        <f t="shared" si="328"/>
        <v>0</v>
      </c>
      <c r="T6" s="333" t="str">
        <f t="shared" si="329"/>
        <v>-</v>
      </c>
      <c r="U6" s="335" t="str">
        <f>IF(S6&gt;0,SUM(O5:O6)/SUM(S5:S6),"-")</f>
        <v>-</v>
      </c>
      <c r="V6" s="308"/>
      <c r="W6" s="308"/>
      <c r="X6" s="308"/>
      <c r="Y6" s="308"/>
      <c r="Z6" s="308"/>
      <c r="AA6" s="308"/>
      <c r="AB6" s="308"/>
      <c r="AC6" s="308"/>
    </row>
    <row r="7" ht="13.5" customHeight="1">
      <c r="A7" s="310"/>
      <c r="B7" s="36"/>
      <c r="C7" s="36"/>
      <c r="D7" s="36"/>
      <c r="E7" s="321" t="s">
        <v>488</v>
      </c>
      <c r="F7" s="321">
        <f>COUNTIF(F12:F117,"na")</f>
        <v>0</v>
      </c>
      <c r="G7" s="36"/>
      <c r="H7" s="36"/>
      <c r="I7" s="36"/>
      <c r="J7" s="36"/>
      <c r="K7" s="36"/>
      <c r="L7" s="36"/>
      <c r="M7" s="308"/>
      <c r="N7" s="330" t="s">
        <v>17</v>
      </c>
      <c r="O7" s="336">
        <f>COUNTIFS($C$12:$C$117,"AAA",$F$12:$F$117,"c")</f>
        <v>0</v>
      </c>
      <c r="P7" s="336">
        <f>COUNTIFS($C$12:$C$117,"AAA",$F$12:$F$117,"nc")</f>
        <v>0</v>
      </c>
      <c r="Q7" s="336">
        <f>COUNTIFS($C$12:$C$117,"AAA",$F$12:$F$117,"na")</f>
        <v>0</v>
      </c>
      <c r="R7" s="336">
        <f>COUNTIFS($C$12:$C$117,"AAA",$F$12:$F$117,"nt")</f>
        <v>0</v>
      </c>
      <c r="S7" s="332">
        <f t="shared" si="328"/>
        <v>0</v>
      </c>
      <c r="T7" s="333" t="str">
        <f t="shared" si="329"/>
        <v>-</v>
      </c>
      <c r="U7" s="334" t="str">
        <f>IF(S7&gt;0,SUM(O5:O7)/SUM(S5:S7),"-")</f>
        <v>-</v>
      </c>
      <c r="V7" s="308"/>
      <c r="W7" s="308"/>
      <c r="X7" s="308"/>
      <c r="Y7" s="308"/>
      <c r="Z7" s="308"/>
      <c r="AA7" s="308"/>
      <c r="AB7" s="308"/>
      <c r="AC7" s="308"/>
    </row>
    <row r="8" ht="13.5" customHeight="1">
      <c r="A8" s="310"/>
      <c r="B8" s="36"/>
      <c r="C8" s="36"/>
      <c r="D8" s="36"/>
      <c r="E8" s="321" t="s">
        <v>150</v>
      </c>
      <c r="F8" s="321">
        <f>COUNTIF(F12:F117,"nt")</f>
        <v>106</v>
      </c>
      <c r="G8" s="36"/>
      <c r="H8" s="36"/>
      <c r="I8" s="36"/>
      <c r="J8" s="36"/>
      <c r="K8" s="36"/>
      <c r="L8" s="36"/>
      <c r="M8" s="308"/>
      <c r="N8" s="337" t="s">
        <v>489</v>
      </c>
      <c r="O8" s="338">
        <f t="shared" ref="O8:S8" si="330">SUM(O5:O7)</f>
        <v>0</v>
      </c>
      <c r="P8" s="338">
        <f t="shared" si="330"/>
        <v>0</v>
      </c>
      <c r="Q8" s="338">
        <f t="shared" si="330"/>
        <v>0</v>
      </c>
      <c r="R8" s="338">
        <f t="shared" si="330"/>
        <v>106</v>
      </c>
      <c r="S8" s="339">
        <f t="shared" si="330"/>
        <v>0</v>
      </c>
      <c r="T8" s="333"/>
      <c r="U8" s="330"/>
      <c r="V8" s="308"/>
      <c r="W8" s="308"/>
      <c r="X8" s="308"/>
      <c r="Y8" s="308"/>
      <c r="Z8" s="308"/>
      <c r="AA8" s="308"/>
      <c r="AB8" s="308"/>
      <c r="AC8" s="308"/>
    </row>
    <row r="9" ht="13.5" customHeight="1">
      <c r="A9" s="310"/>
      <c r="B9" s="36"/>
      <c r="C9" s="36"/>
      <c r="D9" s="36"/>
      <c r="E9" s="321" t="s">
        <v>465</v>
      </c>
      <c r="F9" s="340" t="str">
        <f>F5/SUM(F5:F6)</f>
        <v>#DIV/0!</v>
      </c>
      <c r="G9" s="36"/>
      <c r="H9" s="36"/>
      <c r="I9" s="36"/>
      <c r="J9" s="36"/>
      <c r="K9" s="36"/>
      <c r="L9" s="36"/>
      <c r="M9" s="308"/>
      <c r="N9" s="308"/>
      <c r="O9" s="308"/>
      <c r="P9" s="308"/>
      <c r="Q9" s="308"/>
      <c r="R9" s="308"/>
      <c r="S9" s="308"/>
      <c r="T9" s="308"/>
      <c r="U9" s="308"/>
      <c r="V9" s="308"/>
      <c r="W9" s="308"/>
      <c r="X9" s="308"/>
      <c r="Y9" s="308"/>
      <c r="Z9" s="308"/>
      <c r="AA9" s="308"/>
      <c r="AB9" s="308"/>
      <c r="AC9" s="308"/>
    </row>
    <row r="10" ht="13.5" customHeight="1">
      <c r="A10" s="310"/>
      <c r="B10" s="46"/>
      <c r="C10" s="46"/>
      <c r="D10" s="46"/>
      <c r="E10" s="321" t="s">
        <v>466</v>
      </c>
      <c r="F10" s="340" t="str">
        <f>F6/SUM(F5:F6)</f>
        <v>#DIV/0!</v>
      </c>
      <c r="G10" s="46"/>
      <c r="H10" s="46"/>
      <c r="I10" s="46"/>
      <c r="J10" s="46"/>
      <c r="K10" s="46"/>
      <c r="L10" s="46"/>
      <c r="M10" s="308"/>
      <c r="N10" s="308"/>
      <c r="O10" s="308"/>
      <c r="P10" s="308"/>
      <c r="Q10" s="308"/>
      <c r="R10" s="308"/>
      <c r="S10" s="308"/>
      <c r="T10" s="308"/>
      <c r="U10" s="308"/>
      <c r="V10" s="308"/>
      <c r="W10" s="308"/>
      <c r="X10" s="308"/>
      <c r="Y10" s="308"/>
      <c r="Z10" s="308"/>
      <c r="AA10" s="308"/>
      <c r="AB10" s="308"/>
      <c r="AC10" s="308"/>
    </row>
    <row r="11">
      <c r="A11" s="310"/>
      <c r="B11" s="260"/>
      <c r="C11" s="260"/>
      <c r="D11" s="260"/>
      <c r="E11" s="341"/>
      <c r="F11" s="260"/>
      <c r="G11" s="260"/>
      <c r="H11" s="342"/>
      <c r="I11" s="342"/>
      <c r="J11" s="342"/>
      <c r="K11" s="342"/>
      <c r="L11" s="342"/>
      <c r="M11" s="308"/>
      <c r="N11" s="308"/>
      <c r="O11" s="308"/>
      <c r="P11" s="308"/>
      <c r="Q11" s="308"/>
      <c r="R11" s="308"/>
      <c r="S11" s="308"/>
      <c r="T11" s="308"/>
      <c r="U11" s="308"/>
      <c r="V11" s="308"/>
      <c r="W11" s="308"/>
      <c r="X11" s="308"/>
      <c r="Y11" s="308"/>
      <c r="Z11" s="308"/>
      <c r="AA11" s="308"/>
      <c r="AB11" s="308"/>
      <c r="AC11" s="308"/>
    </row>
    <row r="12" ht="62.25" customHeight="1">
      <c r="A12" s="355" t="s">
        <v>440</v>
      </c>
      <c r="B12" s="358" t="str">
        <f>'Résultats'!B13</f>
        <v>1.1</v>
      </c>
      <c r="C12" s="260" t="str">
        <f>'Résultats'!C13</f>
        <v>A</v>
      </c>
      <c r="D12" s="260" t="str">
        <f>'Résultats'!E13</f>
        <v>x</v>
      </c>
      <c r="E12" s="341" t="str">
        <f>'Résultats'!F13</f>
        <v xml:space="preserve">Chaque image porteuse d’information a-t-elle une alternative textuelle ?</v>
      </c>
      <c r="F12" s="345" t="s">
        <v>14</v>
      </c>
      <c r="G12" s="345"/>
      <c r="H12" s="97"/>
      <c r="I12" s="97"/>
      <c r="J12" s="97"/>
      <c r="K12" s="97"/>
      <c r="L12" s="97"/>
      <c r="M12" s="308"/>
      <c r="N12" s="308"/>
      <c r="O12" s="308"/>
      <c r="P12" s="308"/>
      <c r="Q12" s="308"/>
      <c r="R12" s="308"/>
      <c r="S12" s="308"/>
      <c r="T12" s="308"/>
      <c r="U12" s="308"/>
      <c r="V12" s="308"/>
      <c r="W12" s="308"/>
      <c r="X12" s="308"/>
      <c r="Y12" s="308"/>
      <c r="Z12" s="308"/>
      <c r="AA12" s="308"/>
      <c r="AB12" s="308"/>
      <c r="AC12" s="308"/>
    </row>
    <row r="13" ht="62.25" customHeight="1">
      <c r="A13" s="36"/>
      <c r="B13" s="358" t="str">
        <f>Résultats!B14</f>
        <v>1.2</v>
      </c>
      <c r="C13" s="260" t="str">
        <f>Résultats!C14</f>
        <v>A</v>
      </c>
      <c r="D13" s="260" t="str">
        <f>Résultats!E14</f>
        <v/>
      </c>
      <c r="E13" s="341" t="str">
        <f>Résultats!F14</f>
        <v xml:space="preserve">Chaque image de décoration est-elle correctement ignorée par les technologies d’assistance ?</v>
      </c>
      <c r="F13" s="345" t="s">
        <v>14</v>
      </c>
      <c r="G13" s="345"/>
      <c r="H13" s="97"/>
      <c r="I13" s="97"/>
      <c r="J13" s="97"/>
      <c r="K13" s="97"/>
      <c r="L13" s="97"/>
      <c r="M13" s="308"/>
      <c r="N13" s="308"/>
      <c r="O13" s="308"/>
      <c r="P13" s="308"/>
      <c r="Q13" s="308"/>
      <c r="R13" s="308"/>
      <c r="S13" s="308"/>
      <c r="T13" s="308"/>
      <c r="U13" s="308"/>
      <c r="V13" s="308"/>
      <c r="W13" s="308"/>
      <c r="X13" s="308"/>
      <c r="Y13" s="308"/>
      <c r="Z13" s="308"/>
      <c r="AA13" s="308"/>
      <c r="AB13" s="308"/>
      <c r="AC13" s="308"/>
    </row>
    <row r="14" ht="62.25" customHeight="1">
      <c r="A14" s="36"/>
      <c r="B14" s="358" t="str">
        <f>Résultats!B15</f>
        <v>1.3</v>
      </c>
      <c r="C14" s="260" t="str">
        <f>Résultats!C15</f>
        <v>A</v>
      </c>
      <c r="D14" s="260" t="str">
        <f>Résultats!E15</f>
        <v/>
      </c>
      <c r="E14" s="341" t="str">
        <f>Résultats!F15</f>
        <v xml:space="preserve">Pour chaque image porteuse d’information ayant une alternative textuelle, cette alternative est-elle pertinente (hors cas particuliers) ?</v>
      </c>
      <c r="F14" s="345" t="s">
        <v>14</v>
      </c>
      <c r="G14" s="345"/>
      <c r="H14" s="97"/>
      <c r="I14" s="97"/>
      <c r="J14" s="97"/>
      <c r="K14" s="97"/>
      <c r="L14" s="97"/>
      <c r="M14" s="308"/>
      <c r="N14" s="308"/>
      <c r="O14" s="308"/>
      <c r="P14" s="308"/>
      <c r="Q14" s="308"/>
      <c r="R14" s="308"/>
      <c r="S14" s="308"/>
      <c r="T14" s="308"/>
      <c r="U14" s="308"/>
      <c r="V14" s="308"/>
      <c r="W14" s="308"/>
      <c r="X14" s="308"/>
      <c r="Y14" s="308"/>
      <c r="Z14" s="308"/>
      <c r="AA14" s="308"/>
      <c r="AB14" s="308"/>
      <c r="AC14" s="308"/>
    </row>
    <row r="15" ht="62.25" customHeight="1">
      <c r="A15" s="36"/>
      <c r="B15" s="358" t="str">
        <f>Résultats!B16</f>
        <v>1.4</v>
      </c>
      <c r="C15" s="260" t="str">
        <f>Résultats!C16</f>
        <v>A</v>
      </c>
      <c r="D15" s="260" t="str">
        <f>Résultats!E16</f>
        <v/>
      </c>
      <c r="E15" s="341" t="str">
        <f>Résultats!F16</f>
        <v xml:space="preserve">Pour chaque image utilisée comme CAPTCHA ou comme image-test, ayant une alternative textuelle, cette alternative permet-elle d’identifier la nature et la fonction de l’image ?</v>
      </c>
      <c r="F15" s="345" t="s">
        <v>14</v>
      </c>
      <c r="G15" s="345"/>
      <c r="H15" s="97"/>
      <c r="I15" s="97"/>
      <c r="J15" s="97"/>
      <c r="K15" s="97"/>
      <c r="L15" s="97"/>
      <c r="M15" s="308"/>
      <c r="N15" s="308"/>
      <c r="O15" s="308"/>
      <c r="P15" s="308"/>
      <c r="Q15" s="308"/>
      <c r="R15" s="308"/>
      <c r="S15" s="308"/>
      <c r="T15" s="308"/>
      <c r="U15" s="308"/>
      <c r="V15" s="308"/>
      <c r="W15" s="308"/>
      <c r="X15" s="308"/>
      <c r="Y15" s="308"/>
      <c r="Z15" s="308"/>
      <c r="AA15" s="308"/>
      <c r="AB15" s="308"/>
      <c r="AC15" s="308"/>
    </row>
    <row r="16" ht="62.25" customHeight="1">
      <c r="A16" s="36"/>
      <c r="B16" s="358" t="str">
        <f>Résultats!B17</f>
        <v>1.5</v>
      </c>
      <c r="C16" s="260" t="str">
        <f>Résultats!C17</f>
        <v>A</v>
      </c>
      <c r="D16" s="260" t="str">
        <f>Résultats!E17</f>
        <v/>
      </c>
      <c r="E16" s="341" t="str">
        <f>Résultats!F17</f>
        <v xml:space="preserve">Pour chaque image utilisée comme CAPTCHA, une solution d’accès alternatif au contenu ou à la fonction du CAPTCHA est-elle présente ?</v>
      </c>
      <c r="F16" s="345" t="s">
        <v>14</v>
      </c>
      <c r="G16" s="345"/>
      <c r="H16" s="97"/>
      <c r="I16" s="97"/>
      <c r="J16" s="97"/>
      <c r="K16" s="97"/>
      <c r="L16" s="97"/>
      <c r="M16" s="308"/>
      <c r="N16" s="308"/>
      <c r="O16" s="308"/>
      <c r="P16" s="308"/>
      <c r="Q16" s="308"/>
      <c r="R16" s="308"/>
      <c r="S16" s="308"/>
      <c r="T16" s="308"/>
      <c r="U16" s="308"/>
      <c r="V16" s="308"/>
      <c r="W16" s="308"/>
      <c r="X16" s="308"/>
      <c r="Y16" s="308"/>
      <c r="Z16" s="308"/>
      <c r="AA16" s="308"/>
      <c r="AB16" s="308"/>
      <c r="AC16" s="308"/>
    </row>
    <row r="17" ht="62.25" customHeight="1">
      <c r="A17" s="36"/>
      <c r="B17" s="358" t="str">
        <f>Résultats!B18</f>
        <v>1.6</v>
      </c>
      <c r="C17" s="260" t="str">
        <f>Résultats!C18</f>
        <v>A</v>
      </c>
      <c r="D17" s="260" t="str">
        <f>Résultats!E18</f>
        <v/>
      </c>
      <c r="E17" s="341" t="str">
        <f>Résultats!F18</f>
        <v xml:space="preserve">Chaque image porteuse d’information a-t-elle, si nécessaire, une description détaillée ?</v>
      </c>
      <c r="F17" s="345" t="s">
        <v>14</v>
      </c>
      <c r="G17" s="345"/>
      <c r="H17" s="97"/>
      <c r="I17" s="97"/>
      <c r="J17" s="97"/>
      <c r="K17" s="97"/>
      <c r="L17" s="97"/>
      <c r="M17" s="308"/>
      <c r="N17" s="308"/>
      <c r="O17" s="308"/>
      <c r="P17" s="308"/>
      <c r="Q17" s="308"/>
      <c r="R17" s="308"/>
      <c r="S17" s="308"/>
      <c r="T17" s="308"/>
      <c r="U17" s="308"/>
      <c r="V17" s="308"/>
      <c r="W17" s="308"/>
      <c r="X17" s="308"/>
      <c r="Y17" s="308"/>
      <c r="Z17" s="308"/>
      <c r="AA17" s="308"/>
      <c r="AB17" s="308"/>
      <c r="AC17" s="308"/>
    </row>
    <row r="18" ht="62.25" customHeight="1">
      <c r="A18" s="36"/>
      <c r="B18" s="358" t="str">
        <f>Résultats!B19</f>
        <v>1.7</v>
      </c>
      <c r="C18" s="260" t="str">
        <f>Résultats!C19</f>
        <v>A</v>
      </c>
      <c r="D18" s="260" t="str">
        <f>Résultats!E19</f>
        <v/>
      </c>
      <c r="E18" s="341" t="str">
        <f>Résultats!F19</f>
        <v xml:space="preserve">Pour chaque image porteuse d’information ayant une description détaillée, cette description est-elle pertinente ?</v>
      </c>
      <c r="F18" s="345" t="s">
        <v>14</v>
      </c>
      <c r="G18" s="345"/>
      <c r="H18" s="97"/>
      <c r="I18" s="97"/>
      <c r="J18" s="97"/>
      <c r="K18" s="97"/>
      <c r="L18" s="97"/>
      <c r="M18" s="356"/>
      <c r="N18" s="356"/>
      <c r="O18" s="356"/>
      <c r="P18" s="356"/>
      <c r="Q18" s="356"/>
      <c r="R18" s="356"/>
      <c r="S18" s="356"/>
      <c r="T18" s="356"/>
      <c r="U18" s="356"/>
      <c r="V18" s="356"/>
      <c r="W18" s="356"/>
      <c r="X18" s="356"/>
      <c r="Y18" s="356"/>
      <c r="Z18" s="356"/>
      <c r="AA18" s="356"/>
      <c r="AB18" s="356"/>
      <c r="AC18" s="356"/>
    </row>
    <row r="19" ht="62.25" customHeight="1">
      <c r="A19" s="36"/>
      <c r="B19" s="358" t="str">
        <f>Résultats!B20</f>
        <v>1.8</v>
      </c>
      <c r="C19" s="260" t="str">
        <f>Résultats!C20</f>
        <v>AA</v>
      </c>
      <c r="D19" s="260" t="str">
        <f>Résultats!E20</f>
        <v/>
      </c>
      <c r="E19" s="359" t="str">
        <f>Résultats!F20</f>
        <v xml:space="preserve">Chaque image texte porteuse d’information, en l’absence d’un mécanisme de remplacement, doit si possible être remplacée par du texte stylé. Cette règle est-elle respectée (hors cas particuliers) ?</v>
      </c>
      <c r="F19" s="345" t="s">
        <v>14</v>
      </c>
      <c r="G19" s="345"/>
      <c r="H19" s="97"/>
      <c r="I19" s="97"/>
      <c r="J19" s="97"/>
      <c r="K19" s="97"/>
      <c r="L19" s="97"/>
      <c r="M19" s="322"/>
      <c r="N19" s="322"/>
      <c r="O19" s="322"/>
      <c r="P19" s="322"/>
      <c r="Q19" s="322"/>
      <c r="R19" s="322"/>
      <c r="S19" s="357"/>
      <c r="T19" s="308"/>
      <c r="U19" s="308"/>
      <c r="V19" s="308"/>
      <c r="W19" s="308"/>
      <c r="X19" s="308"/>
      <c r="Y19" s="308"/>
      <c r="Z19" s="308"/>
      <c r="AA19" s="308"/>
      <c r="AB19" s="308"/>
      <c r="AC19" s="308"/>
    </row>
    <row r="20" ht="62.25" customHeight="1">
      <c r="A20" s="46"/>
      <c r="B20" s="358" t="str">
        <f>Résultats!B21</f>
        <v>1.9</v>
      </c>
      <c r="C20" s="260" t="str">
        <f>Résultats!C21</f>
        <v>A</v>
      </c>
      <c r="D20" s="260" t="str">
        <f>Résultats!E21</f>
        <v/>
      </c>
      <c r="E20" s="341" t="str">
        <f>Résultats!F21</f>
        <v xml:space="preserve">Chaque légende d’image est-elle, si nécessaire, correctement reliée à l’image correspondante ?</v>
      </c>
      <c r="F20" s="345" t="s">
        <v>14</v>
      </c>
      <c r="G20" s="345"/>
      <c r="H20" s="97"/>
      <c r="I20" s="97"/>
      <c r="J20" s="97"/>
      <c r="K20" s="97"/>
      <c r="L20" s="97"/>
      <c r="M20" s="308"/>
      <c r="N20" s="308"/>
      <c r="O20" s="308"/>
      <c r="P20" s="308"/>
      <c r="Q20" s="308"/>
      <c r="R20" s="308"/>
      <c r="S20" s="308"/>
      <c r="T20" s="308"/>
      <c r="U20" s="308"/>
      <c r="V20" s="308"/>
      <c r="W20" s="308"/>
      <c r="X20" s="308"/>
      <c r="Y20" s="308"/>
      <c r="Z20" s="308"/>
      <c r="AA20" s="308"/>
      <c r="AB20" s="308"/>
      <c r="AC20" s="308"/>
    </row>
    <row r="21" ht="62.25" customHeight="1">
      <c r="A21" s="355" t="s">
        <v>443</v>
      </c>
      <c r="B21" s="358" t="str">
        <f>Résultats!B22</f>
        <v>2.1</v>
      </c>
      <c r="C21" s="260" t="str">
        <f>Résultats!C22</f>
        <v>A</v>
      </c>
      <c r="D21" s="260" t="str">
        <f>Résultats!E22</f>
        <v/>
      </c>
      <c r="E21" s="341" t="str">
        <f>Résultats!F22</f>
        <v xml:space="preserve">Chaque cadre a-t-il un titre de cadre ?</v>
      </c>
      <c r="F21" s="345" t="s">
        <v>14</v>
      </c>
      <c r="G21" s="345"/>
      <c r="H21" s="97"/>
      <c r="I21" s="97"/>
      <c r="J21" s="97"/>
      <c r="K21" s="97"/>
      <c r="L21" s="97"/>
      <c r="M21" s="308"/>
      <c r="N21" s="308"/>
      <c r="O21" s="308"/>
      <c r="P21" s="308"/>
      <c r="Q21" s="308"/>
      <c r="R21" s="308"/>
      <c r="S21" s="308"/>
      <c r="T21" s="308"/>
      <c r="U21" s="308"/>
      <c r="V21" s="308"/>
      <c r="W21" s="308"/>
      <c r="X21" s="308"/>
      <c r="Y21" s="308"/>
      <c r="Z21" s="308"/>
      <c r="AA21" s="308"/>
      <c r="AB21" s="308"/>
      <c r="AC21" s="308"/>
    </row>
    <row r="22" ht="62.25" customHeight="1">
      <c r="A22" s="46"/>
      <c r="B22" s="358" t="str">
        <f>Résultats!B23</f>
        <v>2.2</v>
      </c>
      <c r="C22" s="260" t="str">
        <f>Résultats!C23</f>
        <v>A</v>
      </c>
      <c r="D22" s="260" t="str">
        <f>Résultats!E23</f>
        <v/>
      </c>
      <c r="E22" s="341" t="str">
        <f>Résultats!F23</f>
        <v xml:space="preserve">Pour chaque cadre ayant un titre de cadre, ce titre de cadre est-il pertinent ?</v>
      </c>
      <c r="F22" s="345" t="s">
        <v>14</v>
      </c>
      <c r="G22" s="345"/>
      <c r="H22" s="97"/>
      <c r="I22" s="97"/>
      <c r="J22" s="97"/>
      <c r="K22" s="97"/>
      <c r="L22" s="97"/>
      <c r="M22" s="308"/>
      <c r="N22" s="308"/>
      <c r="O22" s="308"/>
      <c r="P22" s="308"/>
      <c r="Q22" s="308"/>
      <c r="R22" s="308"/>
      <c r="S22" s="308"/>
      <c r="T22" s="308"/>
      <c r="U22" s="308"/>
      <c r="V22" s="308"/>
      <c r="W22" s="308"/>
      <c r="X22" s="308"/>
      <c r="Y22" s="308"/>
      <c r="Z22" s="308"/>
      <c r="AA22" s="308"/>
      <c r="AB22" s="308"/>
      <c r="AC22" s="308"/>
    </row>
    <row r="23" ht="62.25" customHeight="1">
      <c r="A23" s="355" t="s">
        <v>444</v>
      </c>
      <c r="B23" s="358" t="str">
        <f>Résultats!B24</f>
        <v>3.1</v>
      </c>
      <c r="C23" s="260" t="str">
        <f>Résultats!C24</f>
        <v>A</v>
      </c>
      <c r="D23" s="260" t="str">
        <f>Résultats!E24</f>
        <v>x</v>
      </c>
      <c r="E23" s="341" t="str">
        <f>Résultats!F24</f>
        <v xml:space="preserve">Dans chaque page web, l’information ne doit pas être donnée uniquement par la couleur. Cette règle est-elle respectée ?</v>
      </c>
      <c r="F23" s="345" t="s">
        <v>14</v>
      </c>
      <c r="G23" s="345"/>
      <c r="H23" s="97"/>
      <c r="I23" s="97"/>
      <c r="J23" s="97"/>
      <c r="K23" s="97"/>
      <c r="L23" s="97"/>
      <c r="M23" s="308"/>
      <c r="N23" s="308"/>
      <c r="O23" s="308"/>
      <c r="P23" s="308"/>
      <c r="Q23" s="308"/>
      <c r="R23" s="308"/>
      <c r="S23" s="308"/>
      <c r="T23" s="308"/>
      <c r="U23" s="308"/>
      <c r="V23" s="308"/>
      <c r="W23" s="308"/>
      <c r="X23" s="308"/>
      <c r="Y23" s="308"/>
      <c r="Z23" s="308"/>
      <c r="AA23" s="308"/>
      <c r="AB23" s="308"/>
      <c r="AC23" s="308"/>
    </row>
    <row r="24" ht="62.25" customHeight="1">
      <c r="A24" s="36"/>
      <c r="B24" s="358" t="str">
        <f>Résultats!B25</f>
        <v>3.2</v>
      </c>
      <c r="C24" s="260" t="str">
        <f>Résultats!C25</f>
        <v>AA</v>
      </c>
      <c r="D24" s="260" t="str">
        <f>Résultats!E25</f>
        <v/>
      </c>
      <c r="E24" s="341" t="str">
        <f>Résultats!F25</f>
        <v xml:space="preserve">Dans chaque page web, le contraste entre la couleur du texte et la couleur de son arrière-plan est-il suffisamment élevé (hors cas particuliers) ?</v>
      </c>
      <c r="F24" s="345" t="s">
        <v>14</v>
      </c>
      <c r="G24" s="345"/>
      <c r="H24" s="97"/>
      <c r="I24" s="97"/>
      <c r="J24" s="97"/>
      <c r="K24" s="97"/>
      <c r="L24" s="97"/>
      <c r="M24" s="308"/>
      <c r="N24" s="308"/>
      <c r="O24" s="308"/>
      <c r="P24" s="308"/>
      <c r="Q24" s="308"/>
      <c r="R24" s="308"/>
      <c r="S24" s="308"/>
      <c r="T24" s="308"/>
      <c r="U24" s="308"/>
      <c r="V24" s="308"/>
      <c r="W24" s="308"/>
      <c r="X24" s="308"/>
      <c r="Y24" s="308"/>
      <c r="Z24" s="308"/>
      <c r="AA24" s="308"/>
      <c r="AB24" s="308"/>
      <c r="AC24" s="308"/>
    </row>
    <row r="25" ht="62.25" customHeight="1">
      <c r="A25" s="46"/>
      <c r="B25" s="358" t="str">
        <f>Résultats!B26</f>
        <v>3.3</v>
      </c>
      <c r="C25" s="260" t="str">
        <f>Résultats!C26</f>
        <v>AA</v>
      </c>
      <c r="D25" s="260" t="str">
        <f>Résultats!E26</f>
        <v/>
      </c>
      <c r="E25" s="341" t="str">
        <f>Résultats!F26</f>
        <v xml:space="preserve">Dans chaque page web, les couleurs utilisées dans les composants d’interface ou les éléments graphiques porteurs d’informations sont-elles suffisamment contrastées (hors cas particuliers) ?</v>
      </c>
      <c r="F25" s="345" t="s">
        <v>14</v>
      </c>
      <c r="G25" s="345"/>
      <c r="H25" s="97"/>
      <c r="I25" s="97"/>
      <c r="J25" s="97"/>
      <c r="K25" s="97"/>
      <c r="L25" s="97"/>
      <c r="M25" s="308"/>
      <c r="N25" s="308"/>
      <c r="O25" s="308"/>
      <c r="P25" s="308"/>
      <c r="Q25" s="308"/>
      <c r="R25" s="308"/>
      <c r="S25" s="308"/>
      <c r="T25" s="308"/>
      <c r="U25" s="308"/>
      <c r="V25" s="308"/>
      <c r="W25" s="308"/>
      <c r="X25" s="308"/>
      <c r="Y25" s="308"/>
      <c r="Z25" s="308"/>
      <c r="AA25" s="308"/>
      <c r="AB25" s="308"/>
      <c r="AC25" s="308"/>
    </row>
    <row r="26" ht="62.25" customHeight="1">
      <c r="A26" s="355" t="s">
        <v>445</v>
      </c>
      <c r="B26" s="358" t="str">
        <f>Résultats!B27</f>
        <v>4.1</v>
      </c>
      <c r="C26" s="260" t="str">
        <f>Résultats!C27</f>
        <v>A</v>
      </c>
      <c r="D26" s="260" t="str">
        <f>Résultats!E27</f>
        <v>x</v>
      </c>
      <c r="E26" s="341" t="str">
        <f>Résultats!F27</f>
        <v xml:space="preserve">Chaque média temporel pré-enregistré a-t-il, si nécessaire, une transcription textuelle ou une audiodescription (hors cas particuliers) ?</v>
      </c>
      <c r="F26" s="345" t="s">
        <v>14</v>
      </c>
      <c r="G26" s="345"/>
      <c r="H26" s="97"/>
      <c r="I26" s="97"/>
      <c r="J26" s="97"/>
      <c r="K26" s="97"/>
      <c r="L26" s="97"/>
      <c r="M26" s="308"/>
      <c r="N26" s="308"/>
      <c r="O26" s="308"/>
      <c r="P26" s="308"/>
      <c r="Q26" s="308"/>
      <c r="R26" s="308"/>
      <c r="S26" s="308"/>
      <c r="T26" s="308"/>
      <c r="U26" s="308"/>
      <c r="V26" s="308"/>
      <c r="W26" s="308"/>
      <c r="X26" s="308"/>
      <c r="Y26" s="308"/>
      <c r="Z26" s="308"/>
      <c r="AA26" s="308"/>
      <c r="AB26" s="308"/>
      <c r="AC26" s="308"/>
    </row>
    <row r="27" ht="62.25" customHeight="1">
      <c r="A27" s="36"/>
      <c r="B27" s="358" t="str">
        <f>Résultats!B28</f>
        <v>4.2</v>
      </c>
      <c r="C27" s="260" t="str">
        <f>Résultats!C28</f>
        <v>A</v>
      </c>
      <c r="D27" s="260" t="str">
        <f>Résultats!E28</f>
        <v/>
      </c>
      <c r="E27" s="341" t="str">
        <f>Résultats!F28</f>
        <v xml:space="preserve">Pour chaque média temporel pré-enregistré ayant une transcription textuelle ou une audiodescription synchronisée, celles-ci sont-elles pertinentes (hors cas particuliers) ?</v>
      </c>
      <c r="F27" s="345" t="s">
        <v>14</v>
      </c>
      <c r="G27" s="345"/>
      <c r="H27" s="97"/>
      <c r="I27" s="97"/>
      <c r="J27" s="97"/>
      <c r="K27" s="97"/>
      <c r="L27" s="97"/>
      <c r="M27" s="308"/>
      <c r="N27" s="308"/>
      <c r="O27" s="308"/>
      <c r="P27" s="308"/>
      <c r="Q27" s="308"/>
      <c r="R27" s="308"/>
      <c r="S27" s="308"/>
      <c r="T27" s="308"/>
      <c r="U27" s="308"/>
      <c r="V27" s="308"/>
      <c r="W27" s="308"/>
      <c r="X27" s="308"/>
      <c r="Y27" s="308"/>
      <c r="Z27" s="308"/>
      <c r="AA27" s="308"/>
      <c r="AB27" s="308"/>
      <c r="AC27" s="308"/>
    </row>
    <row r="28" ht="62.25" customHeight="1">
      <c r="A28" s="36"/>
      <c r="B28" s="358" t="str">
        <f>Résultats!B29</f>
        <v>4.3</v>
      </c>
      <c r="C28" s="260" t="str">
        <f>Résultats!C29</f>
        <v>A</v>
      </c>
      <c r="D28" s="260" t="str">
        <f>Résultats!E29</f>
        <v/>
      </c>
      <c r="E28" s="341" t="str">
        <f>Résultats!F29</f>
        <v xml:space="preserve">Chaque média temporel synchronisé pré-enregistré a-t-il, si nécessaire, des sous-titres synchronisés (hors cas particuliers) ?</v>
      </c>
      <c r="F28" s="345" t="s">
        <v>14</v>
      </c>
      <c r="G28" s="345"/>
      <c r="H28" s="97"/>
      <c r="I28" s="97"/>
      <c r="J28" s="97"/>
      <c r="K28" s="97"/>
      <c r="L28" s="97"/>
      <c r="M28" s="308"/>
      <c r="N28" s="308"/>
      <c r="O28" s="308"/>
      <c r="P28" s="308"/>
      <c r="Q28" s="308"/>
      <c r="R28" s="308"/>
      <c r="S28" s="308"/>
      <c r="T28" s="308"/>
      <c r="U28" s="308"/>
      <c r="V28" s="308"/>
      <c r="W28" s="308"/>
      <c r="X28" s="308"/>
      <c r="Y28" s="308"/>
      <c r="Z28" s="308"/>
      <c r="AA28" s="308"/>
      <c r="AB28" s="308"/>
      <c r="AC28" s="308"/>
    </row>
    <row r="29" ht="62.25" customHeight="1">
      <c r="A29" s="36"/>
      <c r="B29" s="358" t="str">
        <f>Résultats!B30</f>
        <v>4.4</v>
      </c>
      <c r="C29" s="260" t="str">
        <f>Résultats!C30</f>
        <v>A</v>
      </c>
      <c r="D29" s="260" t="str">
        <f>Résultats!E30</f>
        <v/>
      </c>
      <c r="E29" s="341" t="str">
        <f>Résultats!F30</f>
        <v xml:space="preserve">Pour chaque média temporel synchronisé pré-enregistré ayant des sous-titres synchronisés, ces sous-titres sont-ils pertinents ?</v>
      </c>
      <c r="F29" s="345" t="s">
        <v>14</v>
      </c>
      <c r="G29" s="345"/>
      <c r="H29" s="97"/>
      <c r="I29" s="97"/>
      <c r="J29" s="97"/>
      <c r="K29" s="97"/>
      <c r="L29" s="97"/>
      <c r="M29" s="308"/>
      <c r="N29" s="308"/>
      <c r="O29" s="308"/>
      <c r="P29" s="308"/>
      <c r="Q29" s="308"/>
      <c r="R29" s="308"/>
      <c r="S29" s="308"/>
      <c r="T29" s="308"/>
      <c r="U29" s="308"/>
      <c r="V29" s="308"/>
      <c r="W29" s="308"/>
      <c r="X29" s="308"/>
      <c r="Y29" s="308"/>
      <c r="Z29" s="308"/>
      <c r="AA29" s="308"/>
      <c r="AB29" s="308"/>
      <c r="AC29" s="308"/>
    </row>
    <row r="30" ht="62.25" customHeight="1">
      <c r="A30" s="36"/>
      <c r="B30" s="358" t="str">
        <f>Résultats!B31</f>
        <v>4.5</v>
      </c>
      <c r="C30" s="260" t="str">
        <f>Résultats!C31</f>
        <v>AA</v>
      </c>
      <c r="D30" s="260" t="str">
        <f>Résultats!E31</f>
        <v/>
      </c>
      <c r="E30" s="341" t="str">
        <f>Résultats!F31</f>
        <v xml:space="preserve">Chaque média temporel pré-enregistré a-t-il, si nécessaire, une audiodescription synchronisée (hors cas particuliers) ?</v>
      </c>
      <c r="F30" s="345" t="s">
        <v>14</v>
      </c>
      <c r="G30" s="345"/>
      <c r="H30" s="97"/>
      <c r="I30" s="97"/>
      <c r="J30" s="97"/>
      <c r="K30" s="97"/>
      <c r="L30" s="97"/>
      <c r="M30" s="308"/>
      <c r="N30" s="308"/>
      <c r="O30" s="308"/>
      <c r="P30" s="308"/>
      <c r="Q30" s="308"/>
      <c r="R30" s="308"/>
      <c r="S30" s="308"/>
      <c r="T30" s="308"/>
      <c r="U30" s="308"/>
      <c r="V30" s="308"/>
      <c r="W30" s="308"/>
      <c r="X30" s="308"/>
      <c r="Y30" s="308"/>
      <c r="Z30" s="308"/>
      <c r="AA30" s="308"/>
      <c r="AB30" s="308"/>
      <c r="AC30" s="308"/>
    </row>
    <row r="31" ht="62.25" customHeight="1">
      <c r="A31" s="36"/>
      <c r="B31" s="358" t="str">
        <f>Résultats!B32</f>
        <v>4.6</v>
      </c>
      <c r="C31" s="260" t="str">
        <f>Résultats!C32</f>
        <v>AA</v>
      </c>
      <c r="D31" s="260" t="str">
        <f>Résultats!E32</f>
        <v/>
      </c>
      <c r="E31" s="341" t="str">
        <f>Résultats!F32</f>
        <v xml:space="preserve">Pour chaque média temporel pré-enregistré ayant une audiodescription synchronisée, celle-ci est-elle pertinente ?</v>
      </c>
      <c r="F31" s="345" t="s">
        <v>14</v>
      </c>
      <c r="G31" s="345"/>
      <c r="H31" s="97"/>
      <c r="I31" s="97"/>
      <c r="J31" s="97"/>
      <c r="K31" s="97"/>
      <c r="L31" s="97"/>
      <c r="M31" s="308"/>
      <c r="N31" s="308"/>
      <c r="O31" s="308"/>
      <c r="P31" s="308"/>
      <c r="Q31" s="308"/>
      <c r="R31" s="308"/>
      <c r="S31" s="308"/>
      <c r="T31" s="308"/>
      <c r="U31" s="308"/>
      <c r="V31" s="308"/>
      <c r="W31" s="308"/>
      <c r="X31" s="308"/>
      <c r="Y31" s="308"/>
      <c r="Z31" s="308"/>
      <c r="AA31" s="308"/>
      <c r="AB31" s="308"/>
      <c r="AC31" s="308"/>
    </row>
    <row r="32" ht="62.25" customHeight="1">
      <c r="A32" s="36"/>
      <c r="B32" s="358" t="str">
        <f>Résultats!B33</f>
        <v>4.7</v>
      </c>
      <c r="C32" s="260" t="str">
        <f>Résultats!C33</f>
        <v>A</v>
      </c>
      <c r="D32" s="260" t="str">
        <f>Résultats!E33</f>
        <v/>
      </c>
      <c r="E32" s="341" t="str">
        <f>Résultats!F33</f>
        <v xml:space="preserve">Chaque média temporel est-il clairement identifiable (hors cas particuliers) ?</v>
      </c>
      <c r="F32" s="345" t="s">
        <v>14</v>
      </c>
      <c r="G32" s="345"/>
      <c r="H32" s="97"/>
      <c r="I32" s="97"/>
      <c r="J32" s="97"/>
      <c r="K32" s="97"/>
      <c r="L32" s="97"/>
      <c r="M32" s="308"/>
      <c r="N32" s="308"/>
      <c r="O32" s="308"/>
      <c r="P32" s="308"/>
      <c r="Q32" s="308"/>
      <c r="R32" s="308"/>
      <c r="S32" s="308"/>
      <c r="T32" s="308"/>
      <c r="U32" s="308"/>
      <c r="V32" s="308"/>
      <c r="W32" s="308"/>
      <c r="X32" s="308"/>
      <c r="Y32" s="308"/>
      <c r="Z32" s="308"/>
      <c r="AA32" s="308"/>
      <c r="AB32" s="308"/>
      <c r="AC32" s="308"/>
    </row>
    <row r="33" ht="62.25" customHeight="1">
      <c r="A33" s="36"/>
      <c r="B33" s="358" t="str">
        <f>Résultats!B34</f>
        <v>4.8</v>
      </c>
      <c r="C33" s="260" t="str">
        <f>Résultats!C34</f>
        <v>A</v>
      </c>
      <c r="D33" s="260" t="str">
        <f>Résultats!E34</f>
        <v/>
      </c>
      <c r="E33" s="341" t="str">
        <f>Résultats!F34</f>
        <v xml:space="preserve">Chaque média non temporel a-t-il, si nécessaire, une alternative (hors cas particuliers) ?</v>
      </c>
      <c r="F33" s="345" t="s">
        <v>14</v>
      </c>
      <c r="G33" s="345"/>
      <c r="H33" s="97"/>
      <c r="I33" s="97"/>
      <c r="J33" s="97"/>
      <c r="K33" s="97"/>
      <c r="L33" s="97"/>
      <c r="M33" s="308"/>
      <c r="N33" s="308"/>
      <c r="O33" s="308"/>
      <c r="P33" s="308"/>
      <c r="Q33" s="308"/>
      <c r="R33" s="308"/>
      <c r="S33" s="308"/>
      <c r="T33" s="308"/>
      <c r="U33" s="308"/>
      <c r="V33" s="308"/>
      <c r="W33" s="308"/>
      <c r="X33" s="308"/>
      <c r="Y33" s="308"/>
      <c r="Z33" s="308"/>
      <c r="AA33" s="308"/>
      <c r="AB33" s="308"/>
      <c r="AC33" s="308"/>
    </row>
    <row r="34" ht="62.25" customHeight="1">
      <c r="A34" s="36"/>
      <c r="B34" s="358" t="str">
        <f>Résultats!B35</f>
        <v>4.9</v>
      </c>
      <c r="C34" s="260" t="str">
        <f>Résultats!C35</f>
        <v>A</v>
      </c>
      <c r="D34" s="260" t="str">
        <f>Résultats!E35</f>
        <v/>
      </c>
      <c r="E34" s="341" t="str">
        <f>Résultats!F35</f>
        <v xml:space="preserve">Pour chaque média non temporel ayant une alternative, cette alternative est-elle pertinente ?</v>
      </c>
      <c r="F34" s="345" t="s">
        <v>14</v>
      </c>
      <c r="G34" s="345"/>
      <c r="H34" s="97"/>
      <c r="I34" s="97"/>
      <c r="J34" s="97"/>
      <c r="K34" s="97"/>
      <c r="L34" s="97"/>
      <c r="M34" s="308"/>
      <c r="N34" s="308"/>
      <c r="O34" s="308"/>
      <c r="P34" s="308"/>
      <c r="Q34" s="308"/>
      <c r="R34" s="308"/>
      <c r="S34" s="308"/>
      <c r="T34" s="308"/>
      <c r="U34" s="308"/>
      <c r="V34" s="308"/>
      <c r="W34" s="308"/>
      <c r="X34" s="308"/>
      <c r="Y34" s="308"/>
      <c r="Z34" s="308"/>
      <c r="AA34" s="308"/>
      <c r="AB34" s="308"/>
      <c r="AC34" s="308"/>
    </row>
    <row r="35" ht="62.25" customHeight="1">
      <c r="A35" s="36"/>
      <c r="B35" s="358" t="str">
        <f>Résultats!B36</f>
        <v>4.10</v>
      </c>
      <c r="C35" s="260" t="str">
        <f>Résultats!C36</f>
        <v>A</v>
      </c>
      <c r="D35" s="260" t="str">
        <f>Résultats!E36</f>
        <v>x</v>
      </c>
      <c r="E35" s="341" t="str">
        <f>Résultats!F36</f>
        <v xml:space="preserve">Chaque son déclenché automatiquement est-il contrôlable par l’utilisateur ?</v>
      </c>
      <c r="F35" s="345" t="s">
        <v>14</v>
      </c>
      <c r="G35" s="345"/>
      <c r="H35" s="97"/>
      <c r="I35" s="97"/>
      <c r="J35" s="97"/>
      <c r="K35" s="97"/>
      <c r="L35" s="97"/>
      <c r="M35" s="308"/>
      <c r="N35" s="308"/>
      <c r="O35" s="308"/>
      <c r="P35" s="308"/>
      <c r="Q35" s="308"/>
      <c r="R35" s="308"/>
      <c r="S35" s="308"/>
      <c r="T35" s="308"/>
      <c r="U35" s="308"/>
      <c r="V35" s="308"/>
      <c r="W35" s="308"/>
      <c r="X35" s="308"/>
      <c r="Y35" s="308"/>
      <c r="Z35" s="308"/>
      <c r="AA35" s="308"/>
      <c r="AB35" s="308"/>
      <c r="AC35" s="308"/>
    </row>
    <row r="36" ht="62.25" customHeight="1">
      <c r="A36" s="36"/>
      <c r="B36" s="358" t="str">
        <f>Résultats!B37</f>
        <v>4.11</v>
      </c>
      <c r="C36" s="260" t="str">
        <f>Résultats!C37</f>
        <v>A</v>
      </c>
      <c r="D36" s="260" t="str">
        <f>Résultats!E37</f>
        <v/>
      </c>
      <c r="E36" s="341" t="str">
        <f>Résultats!F37</f>
        <v xml:space="preserve">La consultation de chaque média temporel est-elle, si nécessaire, contrôlable par le clavier et tout dispositif de pointage ?</v>
      </c>
      <c r="F36" s="345" t="s">
        <v>14</v>
      </c>
      <c r="G36" s="345"/>
      <c r="H36" s="97"/>
      <c r="I36" s="97"/>
      <c r="J36" s="97"/>
      <c r="K36" s="97"/>
      <c r="L36" s="97"/>
      <c r="M36" s="308"/>
      <c r="N36" s="308"/>
      <c r="O36" s="308"/>
      <c r="P36" s="308"/>
      <c r="Q36" s="308"/>
      <c r="R36" s="308"/>
      <c r="S36" s="308"/>
      <c r="T36" s="308"/>
      <c r="U36" s="308"/>
      <c r="V36" s="308"/>
      <c r="W36" s="308"/>
      <c r="X36" s="308"/>
      <c r="Y36" s="308"/>
      <c r="Z36" s="308"/>
      <c r="AA36" s="308"/>
      <c r="AB36" s="308"/>
      <c r="AC36" s="308"/>
    </row>
    <row r="37" ht="62.25" customHeight="1">
      <c r="A37" s="36"/>
      <c r="B37" s="358" t="str">
        <f>Résultats!B38</f>
        <v>4.12</v>
      </c>
      <c r="C37" s="260" t="str">
        <f>Résultats!C38</f>
        <v>A</v>
      </c>
      <c r="D37" s="260" t="str">
        <f>Résultats!E38</f>
        <v/>
      </c>
      <c r="E37" s="341" t="str">
        <f>Résultats!F38</f>
        <v xml:space="preserve">La consultation de chaque média non temporel est-elle contrôlable par le clavier et tout dispositif de pointage ?</v>
      </c>
      <c r="F37" s="345" t="s">
        <v>14</v>
      </c>
      <c r="G37" s="345"/>
      <c r="H37" s="97"/>
      <c r="I37" s="97"/>
      <c r="J37" s="97"/>
      <c r="K37" s="97"/>
      <c r="L37" s="97"/>
      <c r="M37" s="308"/>
      <c r="N37" s="308"/>
      <c r="O37" s="308"/>
      <c r="P37" s="308"/>
      <c r="Q37" s="308"/>
      <c r="R37" s="308"/>
      <c r="S37" s="308"/>
      <c r="T37" s="308"/>
      <c r="U37" s="308"/>
      <c r="V37" s="308"/>
      <c r="W37" s="308"/>
      <c r="X37" s="308"/>
      <c r="Y37" s="308"/>
      <c r="Z37" s="308"/>
      <c r="AA37" s="308"/>
      <c r="AB37" s="308"/>
      <c r="AC37" s="308"/>
    </row>
    <row r="38" ht="62.25" customHeight="1">
      <c r="A38" s="46"/>
      <c r="B38" s="358" t="str">
        <f>Résultats!B39</f>
        <v>4.13</v>
      </c>
      <c r="C38" s="260" t="str">
        <f>Résultats!C39</f>
        <v>A</v>
      </c>
      <c r="D38" s="260" t="str">
        <f>Résultats!E39</f>
        <v/>
      </c>
      <c r="E38" s="341" t="str">
        <f>Résultats!F39</f>
        <v xml:space="preserve">Chaque média temporel et non temporel est-il compatible avec les technologies d’assistance (hors cas particuliers) ?</v>
      </c>
      <c r="F38" s="345" t="s">
        <v>14</v>
      </c>
      <c r="G38" s="345"/>
      <c r="H38" s="97"/>
      <c r="I38" s="97"/>
      <c r="J38" s="97"/>
      <c r="K38" s="97"/>
      <c r="L38" s="97"/>
      <c r="M38" s="308"/>
      <c r="N38" s="308"/>
      <c r="O38" s="308"/>
      <c r="P38" s="308"/>
      <c r="Q38" s="308"/>
      <c r="R38" s="308"/>
      <c r="S38" s="308"/>
      <c r="T38" s="308"/>
      <c r="U38" s="308"/>
      <c r="V38" s="308"/>
      <c r="W38" s="308"/>
      <c r="X38" s="308"/>
      <c r="Y38" s="308"/>
      <c r="Z38" s="308"/>
      <c r="AA38" s="308"/>
      <c r="AB38" s="308"/>
      <c r="AC38" s="308"/>
    </row>
    <row r="39" ht="62.25" customHeight="1">
      <c r="A39" s="355" t="s">
        <v>450</v>
      </c>
      <c r="B39" s="358" t="str">
        <f>Résultats!B40</f>
        <v>5.1</v>
      </c>
      <c r="C39" s="260" t="str">
        <f>Résultats!C40</f>
        <v>A</v>
      </c>
      <c r="D39" s="260" t="str">
        <f>Résultats!E40</f>
        <v/>
      </c>
      <c r="E39" s="341" t="str">
        <f>Résultats!F40</f>
        <v xml:space="preserve">Chaque tableau de données complexe a-t-il un résumé ?</v>
      </c>
      <c r="F39" s="345" t="s">
        <v>14</v>
      </c>
      <c r="G39" s="345"/>
      <c r="H39" s="97"/>
      <c r="I39" s="97"/>
      <c r="J39" s="97"/>
      <c r="K39" s="97"/>
      <c r="L39" s="97"/>
      <c r="M39" s="308"/>
      <c r="N39" s="308"/>
      <c r="O39" s="308"/>
      <c r="P39" s="308"/>
      <c r="Q39" s="308"/>
      <c r="R39" s="308"/>
      <c r="S39" s="308"/>
      <c r="T39" s="308"/>
      <c r="U39" s="308"/>
      <c r="V39" s="308"/>
      <c r="W39" s="308"/>
      <c r="X39" s="308"/>
      <c r="Y39" s="308"/>
      <c r="Z39" s="308"/>
      <c r="AA39" s="308"/>
      <c r="AB39" s="308"/>
      <c r="AC39" s="308"/>
    </row>
    <row r="40" ht="62.25" customHeight="1">
      <c r="A40" s="36"/>
      <c r="B40" s="358" t="str">
        <f>Résultats!B41</f>
        <v>5.2</v>
      </c>
      <c r="C40" s="260" t="str">
        <f>Résultats!C41</f>
        <v>A</v>
      </c>
      <c r="D40" s="260" t="str">
        <f>Résultats!E41</f>
        <v/>
      </c>
      <c r="E40" s="341" t="str">
        <f>Résultats!F41</f>
        <v xml:space="preserve">Pour chaque tableau de données complexe ayant un résumé, celui-ci est-il pertinent ?</v>
      </c>
      <c r="F40" s="345" t="s">
        <v>14</v>
      </c>
      <c r="G40" s="345"/>
      <c r="H40" s="97"/>
      <c r="I40" s="97"/>
      <c r="J40" s="97"/>
      <c r="K40" s="97"/>
      <c r="L40" s="97"/>
      <c r="M40" s="308"/>
      <c r="N40" s="308"/>
      <c r="O40" s="308"/>
      <c r="P40" s="308"/>
      <c r="Q40" s="308"/>
      <c r="R40" s="308"/>
      <c r="S40" s="308"/>
      <c r="T40" s="308"/>
      <c r="U40" s="308"/>
      <c r="V40" s="308"/>
      <c r="W40" s="308"/>
      <c r="X40" s="308"/>
      <c r="Y40" s="308"/>
      <c r="Z40" s="308"/>
      <c r="AA40" s="308"/>
      <c r="AB40" s="308"/>
      <c r="AC40" s="308"/>
    </row>
    <row r="41" ht="62.25" customHeight="1">
      <c r="A41" s="36"/>
      <c r="B41" s="358" t="str">
        <f>Résultats!B42</f>
        <v>5.3</v>
      </c>
      <c r="C41" s="260" t="str">
        <f>Résultats!C42</f>
        <v>A</v>
      </c>
      <c r="D41" s="260" t="str">
        <f>Résultats!E42</f>
        <v>x</v>
      </c>
      <c r="E41" s="341" t="str">
        <f>Résultats!F42</f>
        <v xml:space="preserve">Pour chaque tableau de mise en forme, le contenu linéarisé reste-t-il compréhensible ?</v>
      </c>
      <c r="F41" s="345" t="s">
        <v>14</v>
      </c>
      <c r="G41" s="345"/>
      <c r="H41" s="97"/>
      <c r="I41" s="97"/>
      <c r="J41" s="97"/>
      <c r="K41" s="97"/>
      <c r="L41" s="97"/>
      <c r="M41" s="308"/>
      <c r="N41" s="308"/>
      <c r="O41" s="308"/>
      <c r="P41" s="308"/>
      <c r="Q41" s="308"/>
      <c r="R41" s="308"/>
      <c r="S41" s="308"/>
      <c r="T41" s="308"/>
      <c r="U41" s="308"/>
      <c r="V41" s="308"/>
      <c r="W41" s="308"/>
      <c r="X41" s="308"/>
      <c r="Y41" s="308"/>
      <c r="Z41" s="308"/>
      <c r="AA41" s="308"/>
      <c r="AB41" s="308"/>
      <c r="AC41" s="308"/>
    </row>
    <row r="42" ht="62.25" customHeight="1">
      <c r="A42" s="36"/>
      <c r="B42" s="358" t="str">
        <f>Résultats!B43</f>
        <v>5.4</v>
      </c>
      <c r="C42" s="260" t="str">
        <f>Résultats!C43</f>
        <v>A</v>
      </c>
      <c r="D42" s="260" t="str">
        <f>Résultats!E43</f>
        <v/>
      </c>
      <c r="E42" s="341" t="str">
        <f>Résultats!F43</f>
        <v xml:space="preserve">Pour chaque tableau de données ayant un titre, le titre est-il correctement associé au tableau de données ?</v>
      </c>
      <c r="F42" s="345" t="s">
        <v>14</v>
      </c>
      <c r="G42" s="345"/>
      <c r="H42" s="97"/>
      <c r="I42" s="97"/>
      <c r="J42" s="97"/>
      <c r="K42" s="97"/>
      <c r="L42" s="97"/>
      <c r="M42" s="308"/>
      <c r="N42" s="308"/>
      <c r="O42" s="308"/>
      <c r="P42" s="308"/>
      <c r="Q42" s="308"/>
      <c r="R42" s="308"/>
      <c r="S42" s="308"/>
      <c r="T42" s="308"/>
      <c r="U42" s="308"/>
      <c r="V42" s="308"/>
      <c r="W42" s="308"/>
      <c r="X42" s="308"/>
      <c r="Y42" s="308"/>
      <c r="Z42" s="308"/>
      <c r="AA42" s="308"/>
      <c r="AB42" s="308"/>
      <c r="AC42" s="308"/>
    </row>
    <row r="43" ht="62.25" customHeight="1">
      <c r="A43" s="36"/>
      <c r="B43" s="358" t="str">
        <f>Résultats!B44</f>
        <v>5.5</v>
      </c>
      <c r="C43" s="260" t="str">
        <f>Résultats!C44</f>
        <v>A</v>
      </c>
      <c r="D43" s="260" t="str">
        <f>Résultats!E44</f>
        <v/>
      </c>
      <c r="E43" s="341" t="str">
        <f>Résultats!F44</f>
        <v xml:space="preserve">Pour chaque tableau de données ayant un titre, celui-ci est-il pertinent ?</v>
      </c>
      <c r="F43" s="345" t="s">
        <v>14</v>
      </c>
      <c r="G43" s="345"/>
      <c r="H43" s="97"/>
      <c r="I43" s="97"/>
      <c r="J43" s="97"/>
      <c r="K43" s="97"/>
      <c r="L43" s="97"/>
      <c r="M43" s="308"/>
      <c r="N43" s="308"/>
      <c r="O43" s="308"/>
      <c r="P43" s="308"/>
      <c r="Q43" s="308"/>
      <c r="R43" s="308"/>
      <c r="S43" s="308"/>
      <c r="T43" s="308"/>
      <c r="U43" s="308"/>
      <c r="V43" s="308"/>
      <c r="W43" s="308"/>
      <c r="X43" s="308"/>
      <c r="Y43" s="308"/>
      <c r="Z43" s="308"/>
      <c r="AA43" s="308"/>
      <c r="AB43" s="308"/>
      <c r="AC43" s="308"/>
    </row>
    <row r="44" ht="62.25" customHeight="1">
      <c r="A44" s="36"/>
      <c r="B44" s="358" t="str">
        <f>Résultats!B45</f>
        <v>5.6</v>
      </c>
      <c r="C44" s="260" t="str">
        <f>Résultats!C45</f>
        <v>A</v>
      </c>
      <c r="D44" s="260" t="str">
        <f>Résultats!E45</f>
        <v/>
      </c>
      <c r="E44" s="341" t="str">
        <f>Résultats!F45</f>
        <v xml:space="preserve">Pour chaque tableau de données, chaque en-tête de colonne et chaque en-tête de ligne sont-ils correctement déclarés ?</v>
      </c>
      <c r="F44" s="345" t="s">
        <v>14</v>
      </c>
      <c r="G44" s="345"/>
      <c r="H44" s="97"/>
      <c r="I44" s="97"/>
      <c r="J44" s="97"/>
      <c r="K44" s="97"/>
      <c r="L44" s="97"/>
      <c r="M44" s="308"/>
      <c r="N44" s="308"/>
      <c r="O44" s="308"/>
      <c r="P44" s="308"/>
      <c r="Q44" s="308"/>
      <c r="R44" s="308"/>
      <c r="S44" s="308"/>
      <c r="T44" s="308"/>
      <c r="U44" s="308"/>
      <c r="V44" s="308"/>
      <c r="W44" s="308"/>
      <c r="X44" s="308"/>
      <c r="Y44" s="308"/>
      <c r="Z44" s="308"/>
      <c r="AA44" s="308"/>
      <c r="AB44" s="308"/>
      <c r="AC44" s="308"/>
    </row>
    <row r="45" ht="62.25" customHeight="1">
      <c r="A45" s="36"/>
      <c r="B45" s="358" t="str">
        <f>Résultats!B46</f>
        <v>5.7</v>
      </c>
      <c r="C45" s="260" t="str">
        <f>Résultats!C46</f>
        <v>A</v>
      </c>
      <c r="D45" s="260" t="str">
        <f>Résultats!E46</f>
        <v>x</v>
      </c>
      <c r="E45" s="341" t="str">
        <f>Résultats!F46</f>
        <v xml:space="preserve">Pour chaque tableau de données, la technique appropriée permettant d’associer chaque cellule avec ses en-têtes est-elle utilisée (hors cas particuliers) ?</v>
      </c>
      <c r="F45" s="345" t="s">
        <v>14</v>
      </c>
      <c r="G45" s="345"/>
      <c r="H45" s="97"/>
      <c r="I45" s="97"/>
      <c r="J45" s="97"/>
      <c r="K45" s="97"/>
      <c r="L45" s="97"/>
      <c r="M45" s="308"/>
      <c r="N45" s="308"/>
      <c r="O45" s="308"/>
      <c r="P45" s="308"/>
      <c r="Q45" s="308"/>
      <c r="R45" s="308"/>
      <c r="S45" s="308"/>
      <c r="T45" s="308"/>
      <c r="U45" s="308"/>
      <c r="V45" s="308"/>
      <c r="W45" s="308"/>
      <c r="X45" s="308"/>
      <c r="Y45" s="308"/>
      <c r="Z45" s="308"/>
      <c r="AA45" s="308"/>
      <c r="AB45" s="308"/>
      <c r="AC45" s="308"/>
    </row>
    <row r="46" ht="62.25" customHeight="1">
      <c r="A46" s="46"/>
      <c r="B46" s="358" t="str">
        <f>Résultats!B47</f>
        <v>5.8</v>
      </c>
      <c r="C46" s="260" t="str">
        <f>Résultats!C47</f>
        <v>A</v>
      </c>
      <c r="D46" s="260" t="str">
        <f>Résultats!E47</f>
        <v/>
      </c>
      <c r="E46" s="341" t="str">
        <f>Résultats!F47</f>
        <v xml:space="preserve">Chaque tableau de mise en forme ne doit pas utiliser d’éléments propres aux tableaux de données. Cette règle est-elle respectée ?</v>
      </c>
      <c r="F46" s="345" t="s">
        <v>14</v>
      </c>
      <c r="G46" s="345"/>
      <c r="H46" s="97"/>
      <c r="I46" s="97"/>
      <c r="J46" s="97"/>
      <c r="K46" s="97"/>
      <c r="L46" s="97"/>
      <c r="M46" s="308"/>
      <c r="N46" s="308"/>
      <c r="O46" s="308"/>
      <c r="P46" s="308"/>
      <c r="Q46" s="308"/>
      <c r="R46" s="308"/>
      <c r="S46" s="308"/>
      <c r="T46" s="308"/>
      <c r="U46" s="308"/>
      <c r="V46" s="308"/>
      <c r="W46" s="308"/>
      <c r="X46" s="308"/>
      <c r="Y46" s="308"/>
      <c r="Z46" s="308"/>
      <c r="AA46" s="308"/>
      <c r="AB46" s="308"/>
      <c r="AC46" s="308"/>
    </row>
    <row r="47" ht="62.25" customHeight="1">
      <c r="A47" s="355" t="s">
        <v>451</v>
      </c>
      <c r="B47" s="358" t="str">
        <f>Résultats!B48</f>
        <v>6.1</v>
      </c>
      <c r="C47" s="260" t="str">
        <f>Résultats!C48</f>
        <v>A</v>
      </c>
      <c r="D47" s="260" t="str">
        <f>Résultats!E48</f>
        <v>x</v>
      </c>
      <c r="E47" s="341" t="str">
        <f>Résultats!F48</f>
        <v xml:space="preserve">Chaque lien est-il explicite (hors cas particuliers) ?</v>
      </c>
      <c r="F47" s="345" t="s">
        <v>14</v>
      </c>
      <c r="G47" s="345"/>
      <c r="H47" s="97"/>
      <c r="I47" s="97"/>
      <c r="J47" s="97"/>
      <c r="K47" s="97"/>
      <c r="L47" s="97"/>
      <c r="M47" s="308"/>
      <c r="N47" s="308"/>
      <c r="O47" s="308"/>
      <c r="P47" s="308"/>
      <c r="Q47" s="308"/>
      <c r="R47" s="308"/>
      <c r="S47" s="308"/>
      <c r="T47" s="308"/>
      <c r="U47" s="308"/>
      <c r="V47" s="308"/>
      <c r="W47" s="308"/>
      <c r="X47" s="308"/>
      <c r="Y47" s="308"/>
      <c r="Z47" s="308"/>
      <c r="AA47" s="308"/>
      <c r="AB47" s="308"/>
      <c r="AC47" s="308"/>
    </row>
    <row r="48" ht="62.25" customHeight="1">
      <c r="A48" s="46"/>
      <c r="B48" s="358" t="str">
        <f>Résultats!B49</f>
        <v>6.2</v>
      </c>
      <c r="C48" s="260" t="str">
        <f>Résultats!C49</f>
        <v>A</v>
      </c>
      <c r="D48" s="260" t="str">
        <f>Résultats!E49</f>
        <v>x</v>
      </c>
      <c r="E48" s="341" t="str">
        <f>Résultats!F49</f>
        <v xml:space="preserve">Dans chaque page web, chaque lien a-t-il un intitulé ?</v>
      </c>
      <c r="F48" s="345" t="s">
        <v>14</v>
      </c>
      <c r="G48" s="345"/>
      <c r="H48" s="97"/>
      <c r="I48" s="97"/>
      <c r="J48" s="97"/>
      <c r="K48" s="97"/>
      <c r="L48" s="97"/>
      <c r="M48" s="308"/>
      <c r="N48" s="308"/>
      <c r="O48" s="308"/>
      <c r="P48" s="308"/>
      <c r="Q48" s="308"/>
      <c r="R48" s="308"/>
      <c r="S48" s="308"/>
      <c r="T48" s="308"/>
      <c r="U48" s="308"/>
      <c r="V48" s="308"/>
      <c r="W48" s="308"/>
      <c r="X48" s="308"/>
      <c r="Y48" s="308"/>
      <c r="Z48" s="308"/>
      <c r="AA48" s="308"/>
      <c r="AB48" s="308"/>
      <c r="AC48" s="308"/>
    </row>
    <row r="49" ht="62.25" customHeight="1">
      <c r="A49" s="355" t="s">
        <v>452</v>
      </c>
      <c r="B49" s="358" t="str">
        <f>Résultats!B50</f>
        <v>7.1</v>
      </c>
      <c r="C49" s="260" t="str">
        <f>Résultats!C50</f>
        <v>A</v>
      </c>
      <c r="D49" s="260" t="str">
        <f>Résultats!E50</f>
        <v>x</v>
      </c>
      <c r="E49" s="341" t="str">
        <f>Résultats!F50</f>
        <v xml:space="preserve">Chaque script est-il, si nécessaire, compatible avec les technologies d’assistance ?</v>
      </c>
      <c r="F49" s="345" t="s">
        <v>14</v>
      </c>
      <c r="G49" s="345"/>
      <c r="H49" s="97"/>
      <c r="I49" s="97"/>
      <c r="J49" s="97"/>
      <c r="K49" s="97"/>
      <c r="L49" s="97"/>
      <c r="M49" s="308"/>
      <c r="N49" s="308"/>
      <c r="O49" s="308"/>
      <c r="P49" s="308"/>
      <c r="Q49" s="308"/>
      <c r="R49" s="308"/>
      <c r="S49" s="308"/>
      <c r="T49" s="308"/>
      <c r="U49" s="308"/>
      <c r="V49" s="308"/>
      <c r="W49" s="308"/>
      <c r="X49" s="308"/>
      <c r="Y49" s="308"/>
      <c r="Z49" s="308"/>
      <c r="AA49" s="308"/>
      <c r="AB49" s="308"/>
      <c r="AC49" s="308"/>
    </row>
    <row r="50" ht="62.25" customHeight="1">
      <c r="A50" s="36"/>
      <c r="B50" s="358" t="str">
        <f>Résultats!B51</f>
        <v>7.2</v>
      </c>
      <c r="C50" s="260" t="str">
        <f>Résultats!C51</f>
        <v>A</v>
      </c>
      <c r="D50" s="260" t="str">
        <f>Résultats!E51</f>
        <v/>
      </c>
      <c r="E50" s="341" t="str">
        <f>Résultats!F51</f>
        <v xml:space="preserve">Pour chaque script ayant une alternative, cette alternative est-elle pertinente ?</v>
      </c>
      <c r="F50" s="345" t="s">
        <v>14</v>
      </c>
      <c r="G50" s="345"/>
      <c r="H50" s="97"/>
      <c r="I50" s="97"/>
      <c r="J50" s="97"/>
      <c r="K50" s="97"/>
      <c r="L50" s="97"/>
      <c r="M50" s="308"/>
      <c r="N50" s="308"/>
      <c r="O50" s="308"/>
      <c r="P50" s="308"/>
      <c r="Q50" s="308"/>
      <c r="R50" s="308"/>
      <c r="S50" s="308"/>
      <c r="T50" s="308"/>
      <c r="U50" s="308"/>
      <c r="V50" s="308"/>
      <c r="W50" s="308"/>
      <c r="X50" s="308"/>
      <c r="Y50" s="308"/>
      <c r="Z50" s="308"/>
      <c r="AA50" s="308"/>
      <c r="AB50" s="308"/>
      <c r="AC50" s="308"/>
    </row>
    <row r="51" ht="62.25" customHeight="1">
      <c r="A51" s="36"/>
      <c r="B51" s="358" t="str">
        <f>Résultats!B52</f>
        <v>7.3</v>
      </c>
      <c r="C51" s="260" t="str">
        <f>Résultats!C52</f>
        <v>A</v>
      </c>
      <c r="D51" s="260" t="str">
        <f>Résultats!E52</f>
        <v>x</v>
      </c>
      <c r="E51" s="341" t="str">
        <f>Résultats!F52</f>
        <v xml:space="preserve">Chaque script est-il contrôlable par le clavier et par tout dispositif de pointage (hors cas particuliers) ?</v>
      </c>
      <c r="F51" s="345" t="s">
        <v>14</v>
      </c>
      <c r="G51" s="345"/>
      <c r="H51" s="97"/>
      <c r="I51" s="97"/>
      <c r="J51" s="97"/>
      <c r="K51" s="97"/>
      <c r="L51" s="97"/>
      <c r="M51" s="308"/>
      <c r="N51" s="308"/>
      <c r="O51" s="308"/>
      <c r="P51" s="308"/>
      <c r="Q51" s="308"/>
      <c r="R51" s="308"/>
      <c r="S51" s="308"/>
      <c r="T51" s="308"/>
      <c r="U51" s="308"/>
      <c r="V51" s="308"/>
      <c r="W51" s="308"/>
      <c r="X51" s="308"/>
      <c r="Y51" s="308"/>
      <c r="Z51" s="308"/>
      <c r="AA51" s="308"/>
      <c r="AB51" s="308"/>
      <c r="AC51" s="308"/>
    </row>
    <row r="52" ht="62.25" customHeight="1">
      <c r="A52" s="36"/>
      <c r="B52" s="358" t="str">
        <f>Résultats!B53</f>
        <v>7.4</v>
      </c>
      <c r="C52" s="260" t="str">
        <f>Résultats!C53</f>
        <v>A</v>
      </c>
      <c r="D52" s="260" t="str">
        <f>Résultats!E53</f>
        <v/>
      </c>
      <c r="E52" s="341" t="str">
        <f>Résultats!F53</f>
        <v xml:space="preserve">Pour chaque script qui initie un changement de contexte, l’utilisateur est-il averti ou en a-t-il le contrôle ?</v>
      </c>
      <c r="F52" s="345" t="s">
        <v>14</v>
      </c>
      <c r="G52" s="345"/>
      <c r="H52" s="97"/>
      <c r="I52" s="97"/>
      <c r="J52" s="97"/>
      <c r="K52" s="97"/>
      <c r="L52" s="97"/>
      <c r="M52" s="308"/>
      <c r="N52" s="308"/>
      <c r="O52" s="308"/>
      <c r="P52" s="308"/>
      <c r="Q52" s="308"/>
      <c r="R52" s="308"/>
      <c r="S52" s="308"/>
      <c r="T52" s="308"/>
      <c r="U52" s="308"/>
      <c r="V52" s="308"/>
      <c r="W52" s="308"/>
      <c r="X52" s="308"/>
      <c r="Y52" s="308"/>
      <c r="Z52" s="308"/>
      <c r="AA52" s="308"/>
      <c r="AB52" s="308"/>
      <c r="AC52" s="308"/>
    </row>
    <row r="53" ht="62.25" customHeight="1">
      <c r="A53" s="46"/>
      <c r="B53" s="358" t="str">
        <f>Résultats!B54</f>
        <v>7.5</v>
      </c>
      <c r="C53" s="260" t="str">
        <f>Résultats!C54</f>
        <v>AA</v>
      </c>
      <c r="D53" s="260" t="str">
        <f>Résultats!E54</f>
        <v/>
      </c>
      <c r="E53" s="341" t="str">
        <f>Résultats!F54</f>
        <v xml:space="preserve">Dans chaque page web, les messages de statut sont-ils correctement restitués par les technologies d’assistance ?</v>
      </c>
      <c r="F53" s="345" t="s">
        <v>14</v>
      </c>
      <c r="G53" s="345"/>
      <c r="H53" s="97"/>
      <c r="I53" s="97"/>
      <c r="J53" s="97"/>
      <c r="K53" s="97"/>
      <c r="L53" s="97"/>
      <c r="M53" s="308"/>
      <c r="N53" s="308"/>
      <c r="O53" s="308"/>
      <c r="P53" s="308"/>
      <c r="Q53" s="308"/>
      <c r="R53" s="308"/>
      <c r="S53" s="308"/>
      <c r="T53" s="308"/>
      <c r="U53" s="308"/>
      <c r="V53" s="308"/>
      <c r="W53" s="308"/>
      <c r="X53" s="308"/>
      <c r="Y53" s="308"/>
      <c r="Z53" s="308"/>
      <c r="AA53" s="308"/>
      <c r="AB53" s="308"/>
      <c r="AC53" s="308"/>
    </row>
    <row r="54" ht="62.25" customHeight="1">
      <c r="A54" s="355" t="s">
        <v>453</v>
      </c>
      <c r="B54" s="358" t="str">
        <f>Résultats!B55</f>
        <v>8.1</v>
      </c>
      <c r="C54" s="260" t="str">
        <f>Résultats!C55</f>
        <v>A</v>
      </c>
      <c r="D54" s="260" t="str">
        <f>Résultats!E55</f>
        <v/>
      </c>
      <c r="E54" s="341" t="str">
        <f>Résultats!F55</f>
        <v xml:space="preserve">Chaque page web est-elle définie par un type de document ?</v>
      </c>
      <c r="F54" s="345" t="s">
        <v>14</v>
      </c>
      <c r="G54" s="345"/>
      <c r="H54" s="97"/>
      <c r="I54" s="97"/>
      <c r="J54" s="97"/>
      <c r="K54" s="97"/>
      <c r="L54" s="352" t="s">
        <v>500</v>
      </c>
      <c r="M54" s="308"/>
      <c r="N54" s="308"/>
      <c r="O54" s="308"/>
      <c r="P54" s="308"/>
      <c r="Q54" s="308"/>
      <c r="R54" s="308"/>
      <c r="S54" s="308"/>
      <c r="T54" s="308"/>
      <c r="U54" s="308"/>
      <c r="V54" s="308"/>
      <c r="W54" s="308"/>
      <c r="X54" s="308"/>
      <c r="Y54" s="308"/>
      <c r="Z54" s="308"/>
      <c r="AA54" s="308"/>
      <c r="AB54" s="308"/>
      <c r="AC54" s="308"/>
    </row>
    <row r="55" ht="62.25" customHeight="1">
      <c r="A55" s="36"/>
      <c r="B55" s="358" t="str">
        <f>Résultats!B56</f>
        <v>8.2</v>
      </c>
      <c r="C55" s="260" t="str">
        <f>Résultats!C56</f>
        <v>A</v>
      </c>
      <c r="D55" s="260" t="str">
        <f>Résultats!E56</f>
        <v/>
      </c>
      <c r="E55" s="341" t="str">
        <f>Résultats!F56</f>
        <v xml:space="preserve">Pour chaque page web, le code source généré est-il valide selon le type de document spécifié ?</v>
      </c>
      <c r="F55" s="345" t="s">
        <v>14</v>
      </c>
      <c r="G55" s="345"/>
      <c r="H55" s="97"/>
      <c r="I55" s="97"/>
      <c r="J55" s="97"/>
      <c r="K55" s="97"/>
      <c r="L55" s="352" t="s">
        <v>500</v>
      </c>
      <c r="M55" s="308"/>
      <c r="N55" s="308"/>
      <c r="O55" s="308"/>
      <c r="P55" s="308"/>
      <c r="Q55" s="308"/>
      <c r="R55" s="308"/>
      <c r="S55" s="308"/>
      <c r="T55" s="308"/>
      <c r="U55" s="308"/>
      <c r="V55" s="308"/>
      <c r="W55" s="308"/>
      <c r="X55" s="308"/>
      <c r="Y55" s="308"/>
      <c r="Z55" s="308"/>
      <c r="AA55" s="308"/>
      <c r="AB55" s="308"/>
      <c r="AC55" s="308"/>
    </row>
    <row r="56" ht="62.25" customHeight="1">
      <c r="A56" s="36"/>
      <c r="B56" s="358" t="str">
        <f>Résultats!B57</f>
        <v>8.3</v>
      </c>
      <c r="C56" s="260" t="str">
        <f>Résultats!C57</f>
        <v>A</v>
      </c>
      <c r="D56" s="260" t="str">
        <f>Résultats!E57</f>
        <v>x</v>
      </c>
      <c r="E56" s="341" t="str">
        <f>Résultats!F57</f>
        <v xml:space="preserve">Dans chaque page web, la langue par défaut est-elle présente ?</v>
      </c>
      <c r="F56" s="345" t="s">
        <v>14</v>
      </c>
      <c r="G56" s="345"/>
      <c r="H56" s="97"/>
      <c r="I56" s="97"/>
      <c r="J56" s="97"/>
      <c r="K56" s="97"/>
      <c r="L56" s="97"/>
      <c r="M56" s="308"/>
      <c r="N56" s="308"/>
      <c r="O56" s="308"/>
      <c r="P56" s="308"/>
      <c r="Q56" s="308"/>
      <c r="R56" s="308"/>
      <c r="S56" s="308"/>
      <c r="T56" s="308"/>
      <c r="U56" s="308"/>
      <c r="V56" s="308"/>
      <c r="W56" s="308"/>
      <c r="X56" s="308"/>
      <c r="Y56" s="308"/>
      <c r="Z56" s="308"/>
      <c r="AA56" s="308"/>
      <c r="AB56" s="308"/>
      <c r="AC56" s="308"/>
    </row>
    <row r="57" ht="62.25" customHeight="1">
      <c r="A57" s="36"/>
      <c r="B57" s="358" t="str">
        <f>Résultats!B58</f>
        <v>8.4</v>
      </c>
      <c r="C57" s="260" t="str">
        <f>Résultats!C58</f>
        <v>A</v>
      </c>
      <c r="D57" s="260" t="str">
        <f>Résultats!E58</f>
        <v>x</v>
      </c>
      <c r="E57" s="341" t="str">
        <f>Résultats!F58</f>
        <v xml:space="preserve">Pour chaque page web ayant une langue par défaut, le code de langue est-il pertinent ?</v>
      </c>
      <c r="F57" s="345" t="s">
        <v>14</v>
      </c>
      <c r="G57" s="345"/>
      <c r="H57" s="97"/>
      <c r="I57" s="97"/>
      <c r="J57" s="97"/>
      <c r="K57" s="97"/>
      <c r="L57" s="97"/>
      <c r="M57" s="308"/>
      <c r="N57" s="308"/>
      <c r="O57" s="308"/>
      <c r="P57" s="308"/>
      <c r="Q57" s="308"/>
      <c r="R57" s="308"/>
      <c r="S57" s="308"/>
      <c r="T57" s="308"/>
      <c r="U57" s="308"/>
      <c r="V57" s="308"/>
      <c r="W57" s="308"/>
      <c r="X57" s="308"/>
      <c r="Y57" s="308"/>
      <c r="Z57" s="308"/>
      <c r="AA57" s="308"/>
      <c r="AB57" s="308"/>
      <c r="AC57" s="308"/>
    </row>
    <row r="58" ht="62.25" customHeight="1">
      <c r="A58" s="36"/>
      <c r="B58" s="259" t="str">
        <f>Résultats!B59</f>
        <v>8.5</v>
      </c>
      <c r="C58" s="260" t="str">
        <f>Résultats!C59</f>
        <v>A</v>
      </c>
      <c r="D58" s="260" t="str">
        <f>Résultats!E59</f>
        <v>x</v>
      </c>
      <c r="E58" s="341" t="str">
        <f>Résultats!F59</f>
        <v xml:space="preserve">Chaque page web a-t-elle un titre de page ?</v>
      </c>
      <c r="F58" s="345" t="s">
        <v>14</v>
      </c>
      <c r="G58" s="345"/>
      <c r="H58" s="97"/>
      <c r="I58" s="97"/>
      <c r="J58" s="97"/>
      <c r="K58" s="97"/>
      <c r="L58" s="97"/>
      <c r="M58" s="308"/>
      <c r="N58" s="308"/>
      <c r="O58" s="308"/>
      <c r="P58" s="308"/>
      <c r="Q58" s="308"/>
      <c r="R58" s="308"/>
      <c r="S58" s="308"/>
      <c r="T58" s="308"/>
      <c r="U58" s="308"/>
      <c r="V58" s="308"/>
      <c r="W58" s="308"/>
      <c r="X58" s="308"/>
      <c r="Y58" s="308"/>
      <c r="Z58" s="308"/>
      <c r="AA58" s="308"/>
      <c r="AB58" s="308"/>
      <c r="AC58" s="308"/>
    </row>
    <row r="59" ht="62.25" customHeight="1">
      <c r="A59" s="36"/>
      <c r="B59" s="259" t="str">
        <f>Résultats!B60</f>
        <v>8.6</v>
      </c>
      <c r="C59" s="260" t="str">
        <f>Résultats!C60</f>
        <v>A</v>
      </c>
      <c r="D59" s="260" t="str">
        <f>Résultats!E60</f>
        <v/>
      </c>
      <c r="E59" s="341" t="str">
        <f>Résultats!F60</f>
        <v xml:space="preserve">Pour chaque page web ayant un titre de page, ce titre est-il pertinent ?</v>
      </c>
      <c r="F59" s="345" t="s">
        <v>14</v>
      </c>
      <c r="G59" s="345"/>
      <c r="H59" s="97"/>
      <c r="I59" s="97"/>
      <c r="J59" s="97"/>
      <c r="K59" s="97"/>
      <c r="L59" s="97"/>
      <c r="M59" s="308"/>
      <c r="N59" s="308"/>
      <c r="O59" s="308"/>
      <c r="P59" s="308"/>
      <c r="Q59" s="308"/>
      <c r="R59" s="308"/>
      <c r="S59" s="308"/>
      <c r="T59" s="308"/>
      <c r="U59" s="308"/>
      <c r="V59" s="308"/>
      <c r="W59" s="308"/>
      <c r="X59" s="308"/>
      <c r="Y59" s="308"/>
      <c r="Z59" s="308"/>
      <c r="AA59" s="308"/>
      <c r="AB59" s="308"/>
      <c r="AC59" s="308"/>
    </row>
    <row r="60" ht="62.25" customHeight="1">
      <c r="A60" s="36"/>
      <c r="B60" s="259" t="str">
        <f>Résultats!B61</f>
        <v>8.7</v>
      </c>
      <c r="C60" s="260" t="str">
        <f>Résultats!C61</f>
        <v>AA</v>
      </c>
      <c r="D60" s="260" t="str">
        <f>Résultats!E61</f>
        <v/>
      </c>
      <c r="E60" s="341" t="str">
        <f>Résultats!F61</f>
        <v xml:space="preserve">Dans chaque page web, chaque changement de langue est-il indiqué dans le code source (hors cas particuliers) ?</v>
      </c>
      <c r="F60" s="345" t="s">
        <v>14</v>
      </c>
      <c r="G60" s="345"/>
      <c r="H60" s="97"/>
      <c r="I60" s="97"/>
      <c r="J60" s="97"/>
      <c r="K60" s="97"/>
      <c r="L60" s="97"/>
      <c r="M60" s="308"/>
      <c r="N60" s="308"/>
      <c r="O60" s="308"/>
      <c r="P60" s="308"/>
      <c r="Q60" s="308"/>
      <c r="R60" s="308"/>
      <c r="S60" s="308"/>
      <c r="T60" s="308"/>
      <c r="U60" s="308"/>
      <c r="V60" s="308"/>
      <c r="W60" s="308"/>
      <c r="X60" s="308"/>
      <c r="Y60" s="308"/>
      <c r="Z60" s="308"/>
      <c r="AA60" s="308"/>
      <c r="AB60" s="308"/>
      <c r="AC60" s="308"/>
    </row>
    <row r="61" ht="62.25" customHeight="1">
      <c r="A61" s="36"/>
      <c r="B61" s="259" t="str">
        <f>Résultats!B62</f>
        <v>8.8</v>
      </c>
      <c r="C61" s="260" t="str">
        <f>Résultats!C62</f>
        <v>AA</v>
      </c>
      <c r="D61" s="260" t="str">
        <f>Résultats!E62</f>
        <v/>
      </c>
      <c r="E61" s="341" t="str">
        <f>Résultats!F62</f>
        <v xml:space="preserve">Dans chaque page web, le code de langue de chaque changement de langue est-il valide et pertinent ?</v>
      </c>
      <c r="F61" s="345" t="s">
        <v>14</v>
      </c>
      <c r="G61" s="345"/>
      <c r="H61" s="97"/>
      <c r="I61" s="97"/>
      <c r="J61" s="97"/>
      <c r="K61" s="97"/>
      <c r="L61" s="97"/>
      <c r="M61" s="308"/>
      <c r="N61" s="308"/>
      <c r="O61" s="308"/>
      <c r="P61" s="308"/>
      <c r="Q61" s="308"/>
      <c r="R61" s="308"/>
      <c r="S61" s="308"/>
      <c r="T61" s="308"/>
      <c r="U61" s="308"/>
      <c r="V61" s="308"/>
      <c r="W61" s="308"/>
      <c r="X61" s="308"/>
      <c r="Y61" s="308"/>
      <c r="Z61" s="308"/>
      <c r="AA61" s="308"/>
      <c r="AB61" s="308"/>
      <c r="AC61" s="308"/>
    </row>
    <row r="62" ht="62.25" customHeight="1">
      <c r="A62" s="36"/>
      <c r="B62" s="259" t="str">
        <f>Résultats!B63</f>
        <v>8.9</v>
      </c>
      <c r="C62" s="260" t="str">
        <f>Résultats!C63</f>
        <v>A</v>
      </c>
      <c r="D62" s="260" t="str">
        <f>Résultats!E63</f>
        <v/>
      </c>
      <c r="E62" s="341" t="str">
        <f>Résultats!F63</f>
        <v xml:space="preserve">Dans chaque page web, les balises ne doivent pas être utilisées uniquement à des fins de présentation. Cette règle est-elle respectée ?</v>
      </c>
      <c r="F62" s="345" t="s">
        <v>14</v>
      </c>
      <c r="G62" s="345"/>
      <c r="H62" s="97"/>
      <c r="I62" s="97"/>
      <c r="J62" s="97"/>
      <c r="K62" s="97"/>
      <c r="L62" s="97"/>
      <c r="M62" s="308"/>
      <c r="N62" s="308"/>
      <c r="O62" s="308"/>
      <c r="P62" s="308"/>
      <c r="Q62" s="308"/>
      <c r="R62" s="308"/>
      <c r="S62" s="308"/>
      <c r="T62" s="308"/>
      <c r="U62" s="308"/>
      <c r="V62" s="308"/>
      <c r="W62" s="308"/>
      <c r="X62" s="308"/>
      <c r="Y62" s="308"/>
      <c r="Z62" s="308"/>
      <c r="AA62" s="308"/>
      <c r="AB62" s="308"/>
      <c r="AC62" s="308"/>
    </row>
    <row r="63" ht="62.25" customHeight="1">
      <c r="A63" s="46"/>
      <c r="B63" s="358" t="str">
        <f>Résultats!B64</f>
        <v>8.10</v>
      </c>
      <c r="C63" s="260" t="str">
        <f>Résultats!C64</f>
        <v>A</v>
      </c>
      <c r="D63" s="260" t="str">
        <f>Résultats!E64</f>
        <v/>
      </c>
      <c r="E63" s="341" t="str">
        <f>Résultats!F64</f>
        <v xml:space="preserve">Dans chaque page web, les changements du sens de lecture sont-ils signalés ?</v>
      </c>
      <c r="F63" s="345" t="s">
        <v>14</v>
      </c>
      <c r="G63" s="345"/>
      <c r="H63" s="97"/>
      <c r="I63" s="97"/>
      <c r="J63" s="97"/>
      <c r="K63" s="97"/>
      <c r="L63" s="97"/>
      <c r="M63" s="308"/>
      <c r="N63" s="308"/>
      <c r="O63" s="308"/>
      <c r="P63" s="308"/>
      <c r="Q63" s="308"/>
      <c r="R63" s="308"/>
      <c r="S63" s="308"/>
      <c r="T63" s="308"/>
      <c r="U63" s="308"/>
      <c r="V63" s="308"/>
      <c r="W63" s="308"/>
      <c r="X63" s="308"/>
      <c r="Y63" s="308"/>
      <c r="Z63" s="308"/>
      <c r="AA63" s="308"/>
      <c r="AB63" s="308"/>
      <c r="AC63" s="308"/>
    </row>
    <row r="64" ht="62.25" customHeight="1">
      <c r="A64" s="355" t="s">
        <v>454</v>
      </c>
      <c r="B64" s="358" t="str">
        <f>Résultats!B65</f>
        <v>9.1</v>
      </c>
      <c r="C64" s="260" t="str">
        <f>Résultats!C65</f>
        <v>A</v>
      </c>
      <c r="D64" s="260" t="str">
        <f>Résultats!E65</f>
        <v>x</v>
      </c>
      <c r="E64" s="341" t="str">
        <f>Résultats!F65</f>
        <v xml:space="preserve">Dans chaque page web, l’information est-elle structurée par l’utilisation appropriée de titres ?</v>
      </c>
      <c r="F64" s="345" t="s">
        <v>14</v>
      </c>
      <c r="G64" s="345"/>
      <c r="H64" s="97"/>
      <c r="I64" s="97"/>
      <c r="J64" s="97"/>
      <c r="K64" s="97"/>
      <c r="L64" s="97"/>
      <c r="M64" s="308"/>
      <c r="N64" s="308"/>
      <c r="O64" s="308"/>
      <c r="P64" s="308"/>
      <c r="Q64" s="308"/>
      <c r="R64" s="308"/>
      <c r="S64" s="308"/>
      <c r="T64" s="308"/>
      <c r="U64" s="308"/>
      <c r="V64" s="308"/>
      <c r="W64" s="308"/>
      <c r="X64" s="308"/>
      <c r="Y64" s="308"/>
      <c r="Z64" s="308"/>
      <c r="AA64" s="308"/>
      <c r="AB64" s="308"/>
      <c r="AC64" s="308"/>
    </row>
    <row r="65" ht="62.25" customHeight="1">
      <c r="A65" s="36"/>
      <c r="B65" s="358" t="str">
        <f>Résultats!B66</f>
        <v>9.2</v>
      </c>
      <c r="C65" s="260" t="str">
        <f>Résultats!C66</f>
        <v>A</v>
      </c>
      <c r="D65" s="260" t="str">
        <f>Résultats!E66</f>
        <v/>
      </c>
      <c r="E65" s="341" t="str">
        <f>Résultats!F66</f>
        <v xml:space="preserve">Dans chaque page web, la structure du document est-elle cohérente (hors cas particuliers) ?</v>
      </c>
      <c r="F65" s="345" t="s">
        <v>14</v>
      </c>
      <c r="G65" s="345"/>
      <c r="H65" s="97"/>
      <c r="I65" s="97"/>
      <c r="J65" s="97"/>
      <c r="K65" s="97"/>
      <c r="L65" s="97"/>
      <c r="M65" s="308"/>
      <c r="N65" s="308"/>
      <c r="O65" s="308"/>
      <c r="P65" s="308"/>
      <c r="Q65" s="308"/>
      <c r="R65" s="308"/>
      <c r="S65" s="308"/>
      <c r="T65" s="308"/>
      <c r="U65" s="308"/>
      <c r="V65" s="308"/>
      <c r="W65" s="308"/>
      <c r="X65" s="308"/>
      <c r="Y65" s="308"/>
      <c r="Z65" s="308"/>
      <c r="AA65" s="308"/>
      <c r="AB65" s="308"/>
      <c r="AC65" s="308"/>
    </row>
    <row r="66" ht="62.25" customHeight="1">
      <c r="A66" s="36"/>
      <c r="B66" s="358" t="str">
        <f>Résultats!B67</f>
        <v>9.3</v>
      </c>
      <c r="C66" s="260" t="str">
        <f>Résultats!C67</f>
        <v>A</v>
      </c>
      <c r="D66" s="260" t="str">
        <f>Résultats!E67</f>
        <v/>
      </c>
      <c r="E66" s="341" t="str">
        <f>Résultats!F67</f>
        <v xml:space="preserve">Dans chaque page web, chaque liste est-elle correctement structurée ?</v>
      </c>
      <c r="F66" s="345" t="s">
        <v>14</v>
      </c>
      <c r="G66" s="345"/>
      <c r="H66" s="97"/>
      <c r="I66" s="97"/>
      <c r="J66" s="97"/>
      <c r="K66" s="97"/>
      <c r="L66" s="97"/>
      <c r="M66" s="308"/>
      <c r="N66" s="308"/>
      <c r="O66" s="308"/>
      <c r="P66" s="308"/>
      <c r="Q66" s="308"/>
      <c r="R66" s="308"/>
      <c r="S66" s="308"/>
      <c r="T66" s="308"/>
      <c r="U66" s="308"/>
      <c r="V66" s="308"/>
      <c r="W66" s="308"/>
      <c r="X66" s="308"/>
      <c r="Y66" s="308"/>
      <c r="Z66" s="308"/>
      <c r="AA66" s="308"/>
      <c r="AB66" s="308"/>
      <c r="AC66" s="308"/>
    </row>
    <row r="67" ht="62.25" customHeight="1">
      <c r="A67" s="46"/>
      <c r="B67" s="358" t="str">
        <f>Résultats!B68</f>
        <v>9.4</v>
      </c>
      <c r="C67" s="260" t="str">
        <f>Résultats!C68</f>
        <v>A</v>
      </c>
      <c r="D67" s="260" t="str">
        <f>Résultats!E68</f>
        <v/>
      </c>
      <c r="E67" s="341" t="str">
        <f>Résultats!F68</f>
        <v xml:space="preserve">Dans chaque page web, chaque citation est-elle correctement indiquée ?</v>
      </c>
      <c r="F67" s="345" t="s">
        <v>14</v>
      </c>
      <c r="G67" s="345"/>
      <c r="H67" s="97"/>
      <c r="I67" s="97"/>
      <c r="J67" s="97"/>
      <c r="K67" s="97"/>
      <c r="L67" s="97"/>
      <c r="M67" s="308"/>
      <c r="N67" s="308"/>
      <c r="O67" s="308"/>
      <c r="P67" s="308"/>
      <c r="Q67" s="308"/>
      <c r="R67" s="308"/>
      <c r="S67" s="308"/>
      <c r="T67" s="308"/>
      <c r="U67" s="308"/>
      <c r="V67" s="308"/>
      <c r="W67" s="308"/>
      <c r="X67" s="308"/>
      <c r="Y67" s="308"/>
      <c r="Z67" s="308"/>
      <c r="AA67" s="308"/>
      <c r="AB67" s="308"/>
      <c r="AC67" s="308"/>
    </row>
    <row r="68" ht="62.25" customHeight="1">
      <c r="A68" s="355" t="s">
        <v>455</v>
      </c>
      <c r="B68" s="358" t="str">
        <f>Résultats!B69</f>
        <v>10.1</v>
      </c>
      <c r="C68" s="260" t="str">
        <f>Résultats!C69</f>
        <v>A</v>
      </c>
      <c r="D68" s="260" t="str">
        <f>Résultats!E69</f>
        <v/>
      </c>
      <c r="E68" s="341" t="str">
        <f>Résultats!F69</f>
        <v xml:space="preserve">Dans le site web, des feuilles de styles sont-elles utilisées pour contrôler la présentation de l’information ?</v>
      </c>
      <c r="F68" s="345" t="s">
        <v>14</v>
      </c>
      <c r="G68" s="345"/>
      <c r="H68" s="97"/>
      <c r="I68" s="97"/>
      <c r="J68" s="97"/>
      <c r="K68" s="97"/>
      <c r="L68" s="97"/>
      <c r="M68" s="308"/>
      <c r="N68" s="308"/>
      <c r="O68" s="308"/>
      <c r="P68" s="308"/>
      <c r="Q68" s="308"/>
      <c r="R68" s="308"/>
      <c r="S68" s="308"/>
      <c r="T68" s="308"/>
      <c r="U68" s="308"/>
      <c r="V68" s="308"/>
      <c r="W68" s="308"/>
      <c r="X68" s="308"/>
      <c r="Y68" s="308"/>
      <c r="Z68" s="308"/>
      <c r="AA68" s="308"/>
      <c r="AB68" s="308"/>
      <c r="AC68" s="308"/>
    </row>
    <row r="69" ht="62.25" customHeight="1">
      <c r="A69" s="36"/>
      <c r="B69" s="358" t="str">
        <f>Résultats!B70</f>
        <v>10.2</v>
      </c>
      <c r="C69" s="260" t="str">
        <f>Résultats!C70</f>
        <v>A</v>
      </c>
      <c r="D69" s="260" t="str">
        <f>Résultats!E70</f>
        <v/>
      </c>
      <c r="E69" s="341" t="str">
        <f>Résultats!F70</f>
        <v xml:space="preserve">Dans chaque page web, le contenu visible porteur d’information reste-t-il présent lorsque les feuilles de styles sont désactivées ?</v>
      </c>
      <c r="F69" s="345" t="s">
        <v>14</v>
      </c>
      <c r="G69" s="345"/>
      <c r="H69" s="97"/>
      <c r="I69" s="97"/>
      <c r="J69" s="97"/>
      <c r="K69" s="97"/>
      <c r="L69" s="97"/>
      <c r="M69" s="308"/>
      <c r="N69" s="308"/>
      <c r="O69" s="308"/>
      <c r="P69" s="308"/>
      <c r="Q69" s="308"/>
      <c r="R69" s="308"/>
      <c r="S69" s="308"/>
      <c r="T69" s="308"/>
      <c r="U69" s="308"/>
      <c r="V69" s="308"/>
      <c r="W69" s="308"/>
      <c r="X69" s="308"/>
      <c r="Y69" s="308"/>
      <c r="Z69" s="308"/>
      <c r="AA69" s="308"/>
      <c r="AB69" s="308"/>
      <c r="AC69" s="308"/>
    </row>
    <row r="70" ht="62.25" customHeight="1">
      <c r="A70" s="36"/>
      <c r="B70" s="358" t="str">
        <f>Résultats!B71</f>
        <v>10.3</v>
      </c>
      <c r="C70" s="260" t="str">
        <f>Résultats!C71</f>
        <v>A</v>
      </c>
      <c r="D70" s="260" t="str">
        <f>Résultats!E71</f>
        <v>x</v>
      </c>
      <c r="E70" s="341" t="str">
        <f>Résultats!F71</f>
        <v xml:space="preserve">Dans chaque page web, l’information reste-t-elle compréhensible lorsque les feuilles de styles sont désactivées ?</v>
      </c>
      <c r="F70" s="345" t="s">
        <v>14</v>
      </c>
      <c r="G70" s="345"/>
      <c r="H70" s="97"/>
      <c r="I70" s="97"/>
      <c r="J70" s="97"/>
      <c r="K70" s="97"/>
      <c r="L70" s="97"/>
      <c r="M70" s="308"/>
      <c r="N70" s="308"/>
      <c r="O70" s="308"/>
      <c r="P70" s="308"/>
      <c r="Q70" s="308"/>
      <c r="R70" s="308"/>
      <c r="S70" s="308"/>
      <c r="T70" s="308"/>
      <c r="U70" s="308"/>
      <c r="V70" s="308"/>
      <c r="W70" s="308"/>
      <c r="X70" s="308"/>
      <c r="Y70" s="308"/>
      <c r="Z70" s="308"/>
      <c r="AA70" s="308"/>
      <c r="AB70" s="308"/>
      <c r="AC70" s="308"/>
    </row>
    <row r="71" ht="62.25" customHeight="1">
      <c r="A71" s="36"/>
      <c r="B71" s="358" t="str">
        <f>Résultats!B72</f>
        <v>10.4</v>
      </c>
      <c r="C71" s="260" t="str">
        <f>Résultats!C72</f>
        <v>AA</v>
      </c>
      <c r="D71" s="260" t="str">
        <f>Résultats!E72</f>
        <v/>
      </c>
      <c r="E71" s="341" t="str">
        <f>Résultats!F72</f>
        <v xml:space="preserve">Dans chaque page web, le texte reste-t-il lisible lorsque la taille des caractères est augmentée jusqu’à 200%, au moins (hors cas particuliers) ?</v>
      </c>
      <c r="F71" s="345" t="s">
        <v>14</v>
      </c>
      <c r="G71" s="345"/>
      <c r="H71" s="97"/>
      <c r="I71" s="97"/>
      <c r="J71" s="97"/>
      <c r="K71" s="97"/>
      <c r="L71" s="97"/>
      <c r="M71" s="308"/>
      <c r="N71" s="308"/>
      <c r="O71" s="308"/>
      <c r="P71" s="308"/>
      <c r="Q71" s="308"/>
      <c r="R71" s="308"/>
      <c r="S71" s="308"/>
      <c r="T71" s="308"/>
      <c r="U71" s="308"/>
      <c r="V71" s="308"/>
      <c r="W71" s="308"/>
      <c r="X71" s="308"/>
      <c r="Y71" s="308"/>
      <c r="Z71" s="308"/>
      <c r="AA71" s="308"/>
      <c r="AB71" s="308"/>
      <c r="AC71" s="308"/>
    </row>
    <row r="72" ht="62.25" customHeight="1">
      <c r="A72" s="36"/>
      <c r="B72" s="358" t="str">
        <f>Résultats!B73</f>
        <v>10.5</v>
      </c>
      <c r="C72" s="260" t="str">
        <f>Résultats!C73</f>
        <v>AA</v>
      </c>
      <c r="D72" s="260" t="str">
        <f>Résultats!E73</f>
        <v/>
      </c>
      <c r="E72" s="341" t="str">
        <f>Résultats!F73</f>
        <v xml:space="preserve">Dans chaque page web, les déclarations CSS de couleurs de fond d’élément et de police sont-elles correctement utilisées ?</v>
      </c>
      <c r="F72" s="345" t="s">
        <v>14</v>
      </c>
      <c r="G72" s="345"/>
      <c r="H72" s="97"/>
      <c r="I72" s="97"/>
      <c r="J72" s="97"/>
      <c r="K72" s="97"/>
      <c r="L72" s="97"/>
      <c r="M72" s="308"/>
      <c r="N72" s="308"/>
      <c r="O72" s="308"/>
      <c r="P72" s="308"/>
      <c r="Q72" s="308"/>
      <c r="R72" s="308"/>
      <c r="S72" s="308"/>
      <c r="T72" s="308"/>
      <c r="U72" s="308"/>
      <c r="V72" s="308"/>
      <c r="W72" s="308"/>
      <c r="X72" s="308"/>
      <c r="Y72" s="308"/>
      <c r="Z72" s="308"/>
      <c r="AA72" s="308"/>
      <c r="AB72" s="308"/>
      <c r="AC72" s="308"/>
    </row>
    <row r="73" ht="62.25" customHeight="1">
      <c r="A73" s="36"/>
      <c r="B73" s="358" t="str">
        <f>Résultats!B74</f>
        <v>10.6</v>
      </c>
      <c r="C73" s="260" t="str">
        <f>Résultats!C74</f>
        <v>A</v>
      </c>
      <c r="D73" s="260" t="str">
        <f>Résultats!E74</f>
        <v>x</v>
      </c>
      <c r="E73" s="341" t="str">
        <f>Résultats!F74</f>
        <v xml:space="preserve">Dans chaque page web, chaque lien dont la nature n’est pas évidente est-il visible par rapport au texte environnant ?</v>
      </c>
      <c r="F73" s="345" t="s">
        <v>14</v>
      </c>
      <c r="G73" s="345"/>
      <c r="H73" s="97"/>
      <c r="I73" s="97"/>
      <c r="J73" s="97"/>
      <c r="K73" s="97"/>
      <c r="L73" s="97"/>
      <c r="M73" s="308"/>
      <c r="N73" s="308"/>
      <c r="O73" s="308"/>
      <c r="P73" s="308"/>
      <c r="Q73" s="308"/>
      <c r="R73" s="308"/>
      <c r="S73" s="308"/>
      <c r="T73" s="308"/>
      <c r="U73" s="308"/>
      <c r="V73" s="308"/>
      <c r="W73" s="308"/>
      <c r="X73" s="308"/>
      <c r="Y73" s="308"/>
      <c r="Z73" s="308"/>
      <c r="AA73" s="308"/>
      <c r="AB73" s="308"/>
      <c r="AC73" s="308"/>
    </row>
    <row r="74" ht="62.25" customHeight="1">
      <c r="A74" s="36"/>
      <c r="B74" s="358" t="str">
        <f>Résultats!B75</f>
        <v>10.7</v>
      </c>
      <c r="C74" s="260" t="str">
        <f>Résultats!C75</f>
        <v>A</v>
      </c>
      <c r="D74" s="260" t="str">
        <f>Résultats!E75</f>
        <v>x</v>
      </c>
      <c r="E74" s="341" t="str">
        <f>Résultats!F75</f>
        <v xml:space="preserve">Dans chaque page web, pour chaque élément recevant le focus, la prise de focus est-elle visible ?</v>
      </c>
      <c r="F74" s="345" t="s">
        <v>14</v>
      </c>
      <c r="G74" s="345"/>
      <c r="H74" s="97"/>
      <c r="I74" s="97"/>
      <c r="J74" s="97"/>
      <c r="K74" s="97"/>
      <c r="L74" s="97"/>
      <c r="M74" s="308"/>
      <c r="N74" s="308"/>
      <c r="O74" s="308"/>
      <c r="P74" s="308"/>
      <c r="Q74" s="308"/>
      <c r="R74" s="308"/>
      <c r="S74" s="308"/>
      <c r="T74" s="308"/>
      <c r="U74" s="308"/>
      <c r="V74" s="308"/>
      <c r="W74" s="308"/>
      <c r="X74" s="308"/>
      <c r="Y74" s="308"/>
      <c r="Z74" s="308"/>
      <c r="AA74" s="308"/>
      <c r="AB74" s="308"/>
      <c r="AC74" s="308"/>
    </row>
    <row r="75" ht="62.25" customHeight="1">
      <c r="A75" s="36"/>
      <c r="B75" s="358" t="str">
        <f>Résultats!B76</f>
        <v>10.8</v>
      </c>
      <c r="C75" s="260" t="str">
        <f>Résultats!C76</f>
        <v>A</v>
      </c>
      <c r="D75" s="260" t="str">
        <f>Résultats!E76</f>
        <v/>
      </c>
      <c r="E75" s="341" t="str">
        <f>Résultats!F76</f>
        <v xml:space="preserve">Pour chaque page web, les contenus cachés ont-ils vocation à être ignorés par les technologies d’assistance ?</v>
      </c>
      <c r="F75" s="345" t="s">
        <v>14</v>
      </c>
      <c r="G75" s="345"/>
      <c r="H75" s="97"/>
      <c r="I75" s="97"/>
      <c r="J75" s="97"/>
      <c r="K75" s="97"/>
      <c r="L75" s="97"/>
      <c r="M75" s="308"/>
      <c r="N75" s="308"/>
      <c r="O75" s="308"/>
      <c r="P75" s="308"/>
      <c r="Q75" s="308"/>
      <c r="R75" s="308"/>
      <c r="S75" s="308"/>
      <c r="T75" s="308"/>
      <c r="U75" s="308"/>
      <c r="V75" s="308"/>
      <c r="W75" s="308"/>
      <c r="X75" s="308"/>
      <c r="Y75" s="308"/>
      <c r="Z75" s="308"/>
      <c r="AA75" s="308"/>
      <c r="AB75" s="308"/>
      <c r="AC75" s="308"/>
    </row>
    <row r="76" ht="62.25" customHeight="1">
      <c r="A76" s="36"/>
      <c r="B76" s="358" t="str">
        <f>Résultats!B77</f>
        <v>10.9</v>
      </c>
      <c r="C76" s="260" t="str">
        <f>Résultats!C77</f>
        <v>A</v>
      </c>
      <c r="D76" s="260" t="str">
        <f>Résultats!E77</f>
        <v/>
      </c>
      <c r="E76" s="341" t="str">
        <f>Résultats!F77</f>
        <v xml:space="preserve">Dans chaque page web, l’information ne doit pas être donnée uniquement par la forme, taille ou position. Cette règle est-elle respectée ?</v>
      </c>
      <c r="F76" s="345" t="s">
        <v>14</v>
      </c>
      <c r="G76" s="345"/>
      <c r="H76" s="97"/>
      <c r="I76" s="97"/>
      <c r="J76" s="97"/>
      <c r="K76" s="97"/>
      <c r="L76" s="97"/>
      <c r="M76" s="308"/>
      <c r="N76" s="308"/>
      <c r="O76" s="308"/>
      <c r="P76" s="308"/>
      <c r="Q76" s="308"/>
      <c r="R76" s="308"/>
      <c r="S76" s="308"/>
      <c r="T76" s="308"/>
      <c r="U76" s="308"/>
      <c r="V76" s="308"/>
      <c r="W76" s="308"/>
      <c r="X76" s="308"/>
      <c r="Y76" s="308"/>
      <c r="Z76" s="308"/>
      <c r="AA76" s="308"/>
      <c r="AB76" s="308"/>
      <c r="AC76" s="308"/>
    </row>
    <row r="77" ht="62.25" customHeight="1">
      <c r="A77" s="36"/>
      <c r="B77" s="358" t="str">
        <f>Résultats!B78</f>
        <v>10.10</v>
      </c>
      <c r="C77" s="260" t="str">
        <f>Résultats!C78</f>
        <v>A</v>
      </c>
      <c r="D77" s="260" t="str">
        <f>Résultats!E78</f>
        <v/>
      </c>
      <c r="E77" s="341" t="str">
        <f>Résultats!F78</f>
        <v xml:space="preserve">Dans chaque page web, l’information ne doit pas être donnée par la forme, taille ou position uniquement. Cette règle est-elle implémentée de façon pertinente ?</v>
      </c>
      <c r="F77" s="345" t="s">
        <v>14</v>
      </c>
      <c r="G77" s="345"/>
      <c r="H77" s="97"/>
      <c r="I77" s="97"/>
      <c r="J77" s="97"/>
      <c r="K77" s="97"/>
      <c r="L77" s="97"/>
      <c r="M77" s="308"/>
      <c r="N77" s="308"/>
      <c r="O77" s="308"/>
      <c r="P77" s="308"/>
      <c r="Q77" s="308"/>
      <c r="R77" s="308"/>
      <c r="S77" s="308"/>
      <c r="T77" s="308"/>
      <c r="U77" s="308"/>
      <c r="V77" s="308"/>
      <c r="W77" s="308"/>
      <c r="X77" s="308"/>
      <c r="Y77" s="308"/>
      <c r="Z77" s="308"/>
      <c r="AA77" s="308"/>
      <c r="AB77" s="308"/>
      <c r="AC77" s="308"/>
    </row>
    <row r="78" ht="62.25" customHeight="1">
      <c r="A78" s="36"/>
      <c r="B78" s="358" t="str">
        <f>Résultats!B79</f>
        <v>10.11</v>
      </c>
      <c r="C78" s="260" t="str">
        <f>Résultats!C79</f>
        <v>AA</v>
      </c>
      <c r="D78" s="260" t="str">
        <f>Résultats!E79</f>
        <v/>
      </c>
      <c r="E78" s="341" t="str">
        <f>Résultats!F79</f>
        <v xml:space="preserve">Pour chaque page web, les contenus peuvent-ils être présentés sans perte d’information ou de fonctionnalité et sans avoir recours soit à un défilement vertical pour une fenêtre ayant une hauteur de 256 px, soit à un défilement horizontal pour une fenêtre ayant une largeur de 320 px (hors cas particuliers) ?</v>
      </c>
      <c r="F78" s="345" t="s">
        <v>14</v>
      </c>
      <c r="G78" s="345"/>
      <c r="H78" s="97"/>
      <c r="I78" s="97"/>
      <c r="J78" s="97"/>
      <c r="K78" s="97"/>
      <c r="L78" s="97"/>
      <c r="M78" s="308"/>
      <c r="N78" s="308"/>
      <c r="O78" s="308"/>
      <c r="P78" s="308"/>
      <c r="Q78" s="308"/>
      <c r="R78" s="308"/>
      <c r="S78" s="308"/>
      <c r="T78" s="308"/>
      <c r="U78" s="308"/>
      <c r="V78" s="308"/>
      <c r="W78" s="308"/>
      <c r="X78" s="308"/>
      <c r="Y78" s="308"/>
      <c r="Z78" s="308"/>
      <c r="AA78" s="308"/>
      <c r="AB78" s="308"/>
      <c r="AC78" s="308"/>
    </row>
    <row r="79" ht="62.25" customHeight="1">
      <c r="A79" s="36"/>
      <c r="B79" s="358" t="str">
        <f>Résultats!B80</f>
        <v>10.12</v>
      </c>
      <c r="C79" s="260" t="str">
        <f>Résultats!C80</f>
        <v>AA</v>
      </c>
      <c r="D79" s="260" t="str">
        <f>Résultats!E80</f>
        <v/>
      </c>
      <c r="E79" s="341" t="str">
        <f>Résultats!F80</f>
        <v xml:space="preserve">Dans chaque page web, les propriétés d’espacement du texte peuvent-elles être redéfinies par l’utilisateur sans perte de contenu ou de fonctionnalité (hors cas particuliers) ?</v>
      </c>
      <c r="F79" s="345" t="s">
        <v>14</v>
      </c>
      <c r="G79" s="345"/>
      <c r="H79" s="97"/>
      <c r="I79" s="97"/>
      <c r="J79" s="97"/>
      <c r="K79" s="97"/>
      <c r="L79" s="97"/>
      <c r="M79" s="308"/>
      <c r="N79" s="308"/>
      <c r="O79" s="308"/>
      <c r="P79" s="308"/>
      <c r="Q79" s="308"/>
      <c r="R79" s="308"/>
      <c r="S79" s="308"/>
      <c r="T79" s="308"/>
      <c r="U79" s="308"/>
      <c r="V79" s="308"/>
      <c r="W79" s="308"/>
      <c r="X79" s="308"/>
      <c r="Y79" s="308"/>
      <c r="Z79" s="308"/>
      <c r="AA79" s="308"/>
      <c r="AB79" s="308"/>
      <c r="AC79" s="308"/>
    </row>
    <row r="80" ht="62.25" customHeight="1">
      <c r="A80" s="36"/>
      <c r="B80" s="358" t="str">
        <f>Résultats!B81</f>
        <v>10.13</v>
      </c>
      <c r="C80" s="260" t="str">
        <f>Résultats!C81</f>
        <v>AA</v>
      </c>
      <c r="D80" s="260" t="str">
        <f>Résultats!E81</f>
        <v/>
      </c>
      <c r="E80" s="341" t="str">
        <f>Résultats!F81</f>
        <v xml:space="preserve">Dans chaque page web, les contenus additionnels apparaissant à la prise de focus ou au survol d’un composant d’interface sont-ils contrôlables par l’utilisateur (hors cas particuliers) ?</v>
      </c>
      <c r="F80" s="345" t="s">
        <v>14</v>
      </c>
      <c r="G80" s="345"/>
      <c r="H80" s="97"/>
      <c r="I80" s="97"/>
      <c r="J80" s="97"/>
      <c r="K80" s="97"/>
      <c r="L80" s="97"/>
      <c r="M80" s="308"/>
      <c r="N80" s="308"/>
      <c r="O80" s="308"/>
      <c r="P80" s="308"/>
      <c r="Q80" s="308"/>
      <c r="R80" s="308"/>
      <c r="S80" s="308"/>
      <c r="T80" s="308"/>
      <c r="U80" s="308"/>
      <c r="V80" s="308"/>
      <c r="W80" s="308"/>
      <c r="X80" s="308"/>
      <c r="Y80" s="308"/>
      <c r="Z80" s="308"/>
      <c r="AA80" s="308"/>
      <c r="AB80" s="308"/>
      <c r="AC80" s="308"/>
    </row>
    <row r="81" ht="62.25" customHeight="1">
      <c r="A81" s="46"/>
      <c r="B81" s="358" t="str">
        <f>Résultats!B82</f>
        <v>10.14</v>
      </c>
      <c r="C81" s="260" t="str">
        <f>Résultats!C82</f>
        <v>A</v>
      </c>
      <c r="D81" s="260" t="str">
        <f>Résultats!E82</f>
        <v/>
      </c>
      <c r="E81" s="341" t="str">
        <f>Résultats!F82</f>
        <v xml:space="preserve">Dans chaque page web, les contenus additionnels apparaissant via les styles CSS uniquement peuvent-ils être rendus visibles au clavier et par tout dispositif de pointage ?</v>
      </c>
      <c r="F81" s="345" t="s">
        <v>14</v>
      </c>
      <c r="G81" s="345"/>
      <c r="H81" s="97"/>
      <c r="I81" s="97"/>
      <c r="J81" s="97"/>
      <c r="K81" s="97"/>
      <c r="L81" s="97"/>
      <c r="M81" s="308"/>
      <c r="N81" s="308"/>
      <c r="O81" s="308"/>
      <c r="P81" s="308"/>
      <c r="Q81" s="308"/>
      <c r="R81" s="308"/>
      <c r="S81" s="308"/>
      <c r="T81" s="308"/>
      <c r="U81" s="308"/>
      <c r="V81" s="308"/>
      <c r="W81" s="308"/>
      <c r="X81" s="308"/>
      <c r="Y81" s="308"/>
      <c r="Z81" s="308"/>
      <c r="AA81" s="308"/>
      <c r="AB81" s="308"/>
      <c r="AC81" s="308"/>
    </row>
    <row r="82" ht="62.25" customHeight="1">
      <c r="A82" s="355" t="s">
        <v>456</v>
      </c>
      <c r="B82" s="358" t="str">
        <f>Résultats!B83</f>
        <v>11.1</v>
      </c>
      <c r="C82" s="260" t="str">
        <f>Résultats!C83</f>
        <v>A</v>
      </c>
      <c r="D82" s="260" t="str">
        <f>Résultats!E83</f>
        <v>x</v>
      </c>
      <c r="E82" s="341" t="str">
        <f>Résultats!F83</f>
        <v xml:space="preserve">Chaque champ de formulaire a-t-il une étiquette ?</v>
      </c>
      <c r="F82" s="345" t="s">
        <v>14</v>
      </c>
      <c r="G82" s="345"/>
      <c r="H82" s="97"/>
      <c r="I82" s="97"/>
      <c r="J82" s="97"/>
      <c r="K82" s="97"/>
      <c r="L82" s="97"/>
      <c r="M82" s="308"/>
      <c r="N82" s="308"/>
      <c r="O82" s="308"/>
      <c r="P82" s="308"/>
      <c r="Q82" s="308"/>
      <c r="R82" s="308"/>
      <c r="S82" s="308"/>
      <c r="T82" s="308"/>
      <c r="U82" s="308"/>
      <c r="V82" s="308"/>
      <c r="W82" s="308"/>
      <c r="X82" s="308"/>
      <c r="Y82" s="308"/>
      <c r="Z82" s="308"/>
      <c r="AA82" s="308"/>
      <c r="AB82" s="308"/>
      <c r="AC82" s="308"/>
    </row>
    <row r="83" ht="62.25" customHeight="1">
      <c r="A83" s="36"/>
      <c r="B83" s="358" t="str">
        <f>Résultats!B84</f>
        <v>11.2</v>
      </c>
      <c r="C83" s="260" t="str">
        <f>Résultats!C84</f>
        <v>A</v>
      </c>
      <c r="D83" s="260" t="str">
        <f>Résultats!E84</f>
        <v>x</v>
      </c>
      <c r="E83" s="341" t="str">
        <f>Résultats!F84</f>
        <v xml:space="preserve">Chaque étiquette associée à un champ de formulaire est-elle pertinente (hors cas particuliers) ?</v>
      </c>
      <c r="F83" s="345" t="s">
        <v>14</v>
      </c>
      <c r="G83" s="345"/>
      <c r="H83" s="97"/>
      <c r="I83" s="97"/>
      <c r="J83" s="97"/>
      <c r="K83" s="97"/>
      <c r="L83" s="97"/>
      <c r="M83" s="308"/>
      <c r="N83" s="308"/>
      <c r="O83" s="308"/>
      <c r="P83" s="308"/>
      <c r="Q83" s="308"/>
      <c r="R83" s="308"/>
      <c r="S83" s="308"/>
      <c r="T83" s="308"/>
      <c r="U83" s="308"/>
      <c r="V83" s="308"/>
      <c r="W83" s="308"/>
      <c r="X83" s="308"/>
      <c r="Y83" s="308"/>
      <c r="Z83" s="308"/>
      <c r="AA83" s="308"/>
      <c r="AB83" s="308"/>
      <c r="AC83" s="308"/>
    </row>
    <row r="84" ht="62.25" customHeight="1">
      <c r="A84" s="36"/>
      <c r="B84" s="259" t="str">
        <f>Résultats!B85</f>
        <v>11.3</v>
      </c>
      <c r="C84" s="260" t="str">
        <f>Résultats!C85</f>
        <v>AA</v>
      </c>
      <c r="D84" s="260" t="str">
        <f>Résultats!E85</f>
        <v/>
      </c>
      <c r="E84" s="341" t="str">
        <f>Résultats!F85</f>
        <v xml:space="preserve">Dans chaque formulaire, chaque étiquette associée à un champ de formulaire ayant la même fonction et répétée plusieurs fois dans une même page ou dans un ensemble de pages est-elle cohérente ?</v>
      </c>
      <c r="F84" s="345" t="s">
        <v>14</v>
      </c>
      <c r="G84" s="345"/>
      <c r="H84" s="97"/>
      <c r="I84" s="97"/>
      <c r="J84" s="97"/>
      <c r="K84" s="97"/>
      <c r="L84" s="97"/>
      <c r="M84" s="308"/>
      <c r="N84" s="308"/>
      <c r="O84" s="308"/>
      <c r="P84" s="308"/>
      <c r="Q84" s="308"/>
      <c r="R84" s="308"/>
      <c r="S84" s="308"/>
      <c r="T84" s="308"/>
      <c r="U84" s="308"/>
      <c r="V84" s="308"/>
      <c r="W84" s="308"/>
      <c r="X84" s="308"/>
      <c r="Y84" s="308"/>
      <c r="Z84" s="308"/>
      <c r="AA84" s="308"/>
      <c r="AB84" s="308"/>
      <c r="AC84" s="308"/>
    </row>
    <row r="85" ht="62.25" customHeight="1">
      <c r="A85" s="36"/>
      <c r="B85" s="259" t="str">
        <f>Résultats!B86</f>
        <v>11.4</v>
      </c>
      <c r="C85" s="260" t="str">
        <f>Résultats!C86</f>
        <v>AA</v>
      </c>
      <c r="D85" s="260" t="str">
        <f>Résultats!E86</f>
        <v/>
      </c>
      <c r="E85" s="341" t="str">
        <f>Résultats!F86</f>
        <v xml:space="preserve">Dans chaque formulaire, chaque étiquette de champ et son champ associé sont-ils accolés (hors cas particuliers) ?</v>
      </c>
      <c r="F85" s="345" t="s">
        <v>14</v>
      </c>
      <c r="G85" s="345"/>
      <c r="H85" s="97"/>
      <c r="I85" s="97"/>
      <c r="J85" s="97"/>
      <c r="K85" s="97"/>
      <c r="L85" s="97"/>
      <c r="M85" s="308"/>
      <c r="N85" s="308"/>
      <c r="O85" s="308"/>
      <c r="P85" s="308"/>
      <c r="Q85" s="308"/>
      <c r="R85" s="308"/>
      <c r="S85" s="308"/>
      <c r="T85" s="308"/>
      <c r="U85" s="308"/>
      <c r="V85" s="308"/>
      <c r="W85" s="308"/>
      <c r="X85" s="308"/>
      <c r="Y85" s="308"/>
      <c r="Z85" s="308"/>
      <c r="AA85" s="308"/>
      <c r="AB85" s="308"/>
      <c r="AC85" s="308"/>
    </row>
    <row r="86" ht="62.25" customHeight="1">
      <c r="A86" s="36"/>
      <c r="B86" s="259" t="str">
        <f>Résultats!B87</f>
        <v>11.5</v>
      </c>
      <c r="C86" s="260" t="str">
        <f>Résultats!C87</f>
        <v>A</v>
      </c>
      <c r="D86" s="260" t="str">
        <f>Résultats!E87</f>
        <v>x</v>
      </c>
      <c r="E86" s="341" t="str">
        <f>Résultats!F87</f>
        <v xml:space="preserve">Dans chaque formulaire, les champs de même nature sont-ils regroupés, si nécessaire ?</v>
      </c>
      <c r="F86" s="345" t="s">
        <v>14</v>
      </c>
      <c r="G86" s="345"/>
      <c r="H86" s="97"/>
      <c r="I86" s="97"/>
      <c r="J86" s="97"/>
      <c r="K86" s="97"/>
      <c r="L86" s="97"/>
      <c r="M86" s="308"/>
      <c r="N86" s="308"/>
      <c r="O86" s="308"/>
      <c r="P86" s="308"/>
      <c r="Q86" s="308"/>
      <c r="R86" s="308"/>
      <c r="S86" s="308"/>
      <c r="T86" s="308"/>
      <c r="U86" s="308"/>
      <c r="V86" s="308"/>
      <c r="W86" s="308"/>
      <c r="X86" s="308"/>
      <c r="Y86" s="308"/>
      <c r="Z86" s="308"/>
      <c r="AA86" s="308"/>
      <c r="AB86" s="308"/>
      <c r="AC86" s="308"/>
    </row>
    <row r="87" ht="62.25" customHeight="1">
      <c r="A87" s="36"/>
      <c r="B87" s="259" t="str">
        <f>Résultats!B88</f>
        <v>11.6</v>
      </c>
      <c r="C87" s="260" t="str">
        <f>Résultats!C88</f>
        <v>A</v>
      </c>
      <c r="D87" s="260" t="str">
        <f>Résultats!E88</f>
        <v>x</v>
      </c>
      <c r="E87" s="341" t="str">
        <f>Résultats!F88</f>
        <v xml:space="preserve">Dans chaque formulaire, chaque regroupement de champs de même nature a-t-il une légende ?</v>
      </c>
      <c r="F87" s="345" t="s">
        <v>14</v>
      </c>
      <c r="G87" s="345"/>
      <c r="H87" s="97"/>
      <c r="I87" s="97"/>
      <c r="J87" s="97"/>
      <c r="K87" s="97"/>
      <c r="L87" s="97"/>
      <c r="M87" s="308"/>
      <c r="N87" s="308"/>
      <c r="O87" s="308"/>
      <c r="P87" s="308"/>
      <c r="Q87" s="308"/>
      <c r="R87" s="308"/>
      <c r="S87" s="308"/>
      <c r="T87" s="308"/>
      <c r="U87" s="308"/>
      <c r="V87" s="308"/>
      <c r="W87" s="308"/>
      <c r="X87" s="308"/>
      <c r="Y87" s="308"/>
      <c r="Z87" s="308"/>
      <c r="AA87" s="308"/>
      <c r="AB87" s="308"/>
      <c r="AC87" s="308"/>
    </row>
    <row r="88" ht="62.25" customHeight="1">
      <c r="A88" s="36"/>
      <c r="B88" s="259" t="str">
        <f>Résultats!B89</f>
        <v>11.7</v>
      </c>
      <c r="C88" s="260" t="str">
        <f>Résultats!C89</f>
        <v>A</v>
      </c>
      <c r="D88" s="260" t="str">
        <f>Résultats!E89</f>
        <v/>
      </c>
      <c r="E88" s="341" t="str">
        <f>Résultats!F89</f>
        <v xml:space="preserve">Dans chaque formulaire, chaque légende associée à un regroupement de champs de même nature est-elle pertinente ?</v>
      </c>
      <c r="F88" s="345" t="s">
        <v>14</v>
      </c>
      <c r="G88" s="345"/>
      <c r="H88" s="97"/>
      <c r="I88" s="97"/>
      <c r="J88" s="97"/>
      <c r="K88" s="97"/>
      <c r="L88" s="97"/>
      <c r="M88" s="308"/>
      <c r="N88" s="308"/>
      <c r="O88" s="308"/>
      <c r="P88" s="308"/>
      <c r="Q88" s="308"/>
      <c r="R88" s="308"/>
      <c r="S88" s="308"/>
      <c r="T88" s="308"/>
      <c r="U88" s="308"/>
      <c r="V88" s="308"/>
      <c r="W88" s="308"/>
      <c r="X88" s="308"/>
      <c r="Y88" s="308"/>
      <c r="Z88" s="308"/>
      <c r="AA88" s="308"/>
      <c r="AB88" s="308"/>
      <c r="AC88" s="308"/>
    </row>
    <row r="89" ht="62.25" customHeight="1">
      <c r="A89" s="36"/>
      <c r="B89" s="259" t="str">
        <f>Résultats!B90</f>
        <v>11.8</v>
      </c>
      <c r="C89" s="260" t="str">
        <f>Résultats!C90</f>
        <v>A</v>
      </c>
      <c r="D89" s="260" t="str">
        <f>Résultats!E90</f>
        <v/>
      </c>
      <c r="E89" s="341" t="str">
        <f>Résultats!F90</f>
        <v xml:space="preserve">Dans chaque formulaire, les items de même nature d’une liste de choix sont-ils regroupés de manière pertinente ?</v>
      </c>
      <c r="F89" s="345" t="s">
        <v>14</v>
      </c>
      <c r="G89" s="345"/>
      <c r="H89" s="97"/>
      <c r="I89" s="97"/>
      <c r="J89" s="97"/>
      <c r="K89" s="97"/>
      <c r="L89" s="97"/>
      <c r="M89" s="308"/>
      <c r="N89" s="308"/>
      <c r="O89" s="308"/>
      <c r="P89" s="308"/>
      <c r="Q89" s="308"/>
      <c r="R89" s="308"/>
      <c r="S89" s="308"/>
      <c r="T89" s="308"/>
      <c r="U89" s="308"/>
      <c r="V89" s="308"/>
      <c r="W89" s="308"/>
      <c r="X89" s="308"/>
      <c r="Y89" s="308"/>
      <c r="Z89" s="308"/>
      <c r="AA89" s="308"/>
      <c r="AB89" s="308"/>
      <c r="AC89" s="308"/>
    </row>
    <row r="90" ht="62.25" customHeight="1">
      <c r="A90" s="36"/>
      <c r="B90" s="259" t="str">
        <f>Résultats!B91</f>
        <v>11.9</v>
      </c>
      <c r="C90" s="260" t="str">
        <f>Résultats!C91</f>
        <v>A</v>
      </c>
      <c r="D90" s="260" t="str">
        <f>Résultats!E91</f>
        <v>x</v>
      </c>
      <c r="E90" s="341" t="str">
        <f>Résultats!F91</f>
        <v xml:space="preserve">Dans chaque formulaire, l’intitulé de chaque bouton est-il pertinent (hors cas particuliers) ?</v>
      </c>
      <c r="F90" s="345" t="s">
        <v>14</v>
      </c>
      <c r="G90" s="345"/>
      <c r="H90" s="97"/>
      <c r="I90" s="97"/>
      <c r="J90" s="97"/>
      <c r="K90" s="97"/>
      <c r="L90" s="97"/>
      <c r="M90" s="308"/>
      <c r="N90" s="308"/>
      <c r="O90" s="308"/>
      <c r="P90" s="308"/>
      <c r="Q90" s="308"/>
      <c r="R90" s="308"/>
      <c r="S90" s="308"/>
      <c r="T90" s="308"/>
      <c r="U90" s="308"/>
      <c r="V90" s="308"/>
      <c r="W90" s="308"/>
      <c r="X90" s="308"/>
      <c r="Y90" s="308"/>
      <c r="Z90" s="308"/>
      <c r="AA90" s="308"/>
      <c r="AB90" s="308"/>
      <c r="AC90" s="308"/>
    </row>
    <row r="91" ht="62.25" customHeight="1">
      <c r="A91" s="36"/>
      <c r="B91" s="259" t="str">
        <f>Résultats!B92</f>
        <v>11.10</v>
      </c>
      <c r="C91" s="260" t="str">
        <f>Résultats!C92</f>
        <v>A</v>
      </c>
      <c r="D91" s="260" t="str">
        <f>Résultats!E92</f>
        <v>x</v>
      </c>
      <c r="E91" s="341" t="str">
        <f>Résultats!F92</f>
        <v xml:space="preserve">Dans chaque formulaire, le contrôle de saisie est-il utilisé de manière pertinente (hors cas particuliers) ?</v>
      </c>
      <c r="F91" s="345" t="s">
        <v>14</v>
      </c>
      <c r="G91" s="345"/>
      <c r="H91" s="97"/>
      <c r="I91" s="97"/>
      <c r="J91" s="97"/>
      <c r="K91" s="97"/>
      <c r="L91" s="97"/>
      <c r="M91" s="308"/>
      <c r="N91" s="308"/>
      <c r="O91" s="308"/>
      <c r="P91" s="308"/>
      <c r="Q91" s="308"/>
      <c r="R91" s="308"/>
      <c r="S91" s="308"/>
      <c r="T91" s="308"/>
      <c r="U91" s="308"/>
      <c r="V91" s="308"/>
      <c r="W91" s="308"/>
      <c r="X91" s="308"/>
      <c r="Y91" s="308"/>
      <c r="Z91" s="308"/>
      <c r="AA91" s="308"/>
      <c r="AB91" s="308"/>
      <c r="AC91" s="308"/>
    </row>
    <row r="92" ht="62.25" customHeight="1">
      <c r="A92" s="36"/>
      <c r="B92" s="259" t="str">
        <f>Résultats!B93</f>
        <v>11.11</v>
      </c>
      <c r="C92" s="260" t="str">
        <f>Résultats!C93</f>
        <v>AA</v>
      </c>
      <c r="D92" s="260" t="str">
        <f>Résultats!E93</f>
        <v/>
      </c>
      <c r="E92" s="341" t="str">
        <f>Résultats!F93</f>
        <v xml:space="preserve">Dans chaque formulaire, le contrôle de saisie est-il accompagné, si nécessaire, de suggestions facilitant la correction des erreurs de saisie ?</v>
      </c>
      <c r="F92" s="345" t="s">
        <v>14</v>
      </c>
      <c r="G92" s="345"/>
      <c r="H92" s="97"/>
      <c r="I92" s="97"/>
      <c r="J92" s="97"/>
      <c r="K92" s="97"/>
      <c r="L92" s="97"/>
      <c r="M92" s="308"/>
      <c r="N92" s="308"/>
      <c r="O92" s="308"/>
      <c r="P92" s="308"/>
      <c r="Q92" s="308"/>
      <c r="R92" s="308"/>
      <c r="S92" s="308"/>
      <c r="T92" s="308"/>
      <c r="U92" s="308"/>
      <c r="V92" s="308"/>
      <c r="W92" s="308"/>
      <c r="X92" s="308"/>
      <c r="Y92" s="308"/>
      <c r="Z92" s="308"/>
      <c r="AA92" s="308"/>
      <c r="AB92" s="308"/>
      <c r="AC92" s="308"/>
    </row>
    <row r="93" ht="62.25" customHeight="1">
      <c r="A93" s="36"/>
      <c r="B93" s="259" t="str">
        <f>Résultats!B94</f>
        <v>11.12</v>
      </c>
      <c r="C93" s="260" t="str">
        <f>Résultats!C94</f>
        <v>AA</v>
      </c>
      <c r="D93" s="260" t="str">
        <f>Résultats!E94</f>
        <v/>
      </c>
      <c r="E93" s="341" t="str">
        <f>Résultats!F94</f>
        <v xml:space="preserve">Pour chaque formulaire qui modifie ou supprime des données, ou qui transmet des réponses à un test ou à un examen, ou dont la validation a des conséquences financières ou juridiques, les données saisies peuvent-elles être modifiées, mises à jour ou récupérées par l’utilisateur ?</v>
      </c>
      <c r="F93" s="345" t="s">
        <v>14</v>
      </c>
      <c r="G93" s="345"/>
      <c r="H93" s="97"/>
      <c r="I93" s="97"/>
      <c r="J93" s="97"/>
      <c r="K93" s="97"/>
      <c r="L93" s="97"/>
      <c r="M93" s="308"/>
      <c r="N93" s="308"/>
      <c r="O93" s="308"/>
      <c r="P93" s="308"/>
      <c r="Q93" s="308"/>
      <c r="R93" s="308"/>
      <c r="S93" s="308"/>
      <c r="T93" s="308"/>
      <c r="U93" s="308"/>
      <c r="V93" s="308"/>
      <c r="W93" s="308"/>
      <c r="X93" s="308"/>
      <c r="Y93" s="308"/>
      <c r="Z93" s="308"/>
      <c r="AA93" s="308"/>
      <c r="AB93" s="308"/>
      <c r="AC93" s="308"/>
    </row>
    <row r="94" ht="62.25" customHeight="1">
      <c r="A94" s="46"/>
      <c r="B94" s="259" t="str">
        <f>Résultats!B95</f>
        <v>11.13</v>
      </c>
      <c r="C94" s="260" t="str">
        <f>Résultats!C95</f>
        <v>AA</v>
      </c>
      <c r="D94" s="260" t="str">
        <f>Résultats!E95</f>
        <v/>
      </c>
      <c r="E94" s="341" t="str">
        <f>Résultats!F95</f>
        <v xml:space="preserve">La finalité d’un champ de saisie peut-elle être déduite pour faciliter le remplissage automatique des champs avec les données de l’utilisateur ?</v>
      </c>
      <c r="F94" s="345" t="s">
        <v>14</v>
      </c>
      <c r="G94" s="345"/>
      <c r="H94" s="97"/>
      <c r="I94" s="97"/>
      <c r="J94" s="97"/>
      <c r="K94" s="97"/>
      <c r="L94" s="97"/>
      <c r="M94" s="308"/>
      <c r="N94" s="308"/>
      <c r="O94" s="308"/>
      <c r="P94" s="308"/>
      <c r="Q94" s="308"/>
      <c r="R94" s="308"/>
      <c r="S94" s="308"/>
      <c r="T94" s="308"/>
      <c r="U94" s="308"/>
      <c r="V94" s="308"/>
      <c r="W94" s="308"/>
      <c r="X94" s="308"/>
      <c r="Y94" s="308"/>
      <c r="Z94" s="308"/>
      <c r="AA94" s="308"/>
      <c r="AB94" s="308"/>
      <c r="AC94" s="308"/>
    </row>
    <row r="95" ht="62.25" customHeight="1">
      <c r="A95" s="355" t="s">
        <v>457</v>
      </c>
      <c r="B95" s="259" t="str">
        <f>Résultats!B96</f>
        <v>12.1</v>
      </c>
      <c r="C95" s="260" t="str">
        <f>Résultats!C96</f>
        <v>AA</v>
      </c>
      <c r="D95" s="260" t="str">
        <f>Résultats!E96</f>
        <v/>
      </c>
      <c r="E95" s="341" t="str">
        <f>Résultats!F96</f>
        <v xml:space="preserve">Chaque ensemble de pages dispose-t-il de deux systèmes de navigation différents, au moins (hors cas particuliers) ?</v>
      </c>
      <c r="F95" s="345" t="s">
        <v>14</v>
      </c>
      <c r="G95" s="345"/>
      <c r="H95" s="97"/>
      <c r="I95" s="97"/>
      <c r="J95" s="97"/>
      <c r="K95" s="97"/>
      <c r="L95" s="97"/>
      <c r="M95" s="308"/>
      <c r="N95" s="308"/>
      <c r="O95" s="308"/>
      <c r="P95" s="308"/>
      <c r="Q95" s="308"/>
      <c r="R95" s="308"/>
      <c r="S95" s="308"/>
      <c r="T95" s="308"/>
      <c r="U95" s="308"/>
      <c r="V95" s="308"/>
      <c r="W95" s="308"/>
      <c r="X95" s="308"/>
      <c r="Y95" s="308"/>
      <c r="Z95" s="308"/>
      <c r="AA95" s="308"/>
      <c r="AB95" s="308"/>
      <c r="AC95" s="308"/>
    </row>
    <row r="96" ht="62.25" customHeight="1">
      <c r="A96" s="36"/>
      <c r="B96" s="259" t="str">
        <f>Résultats!B97</f>
        <v>12.2</v>
      </c>
      <c r="C96" s="260" t="str">
        <f>Résultats!C97</f>
        <v>AA</v>
      </c>
      <c r="D96" s="260" t="str">
        <f>Résultats!E97</f>
        <v/>
      </c>
      <c r="E96" s="341" t="str">
        <f>Résultats!F97</f>
        <v xml:space="preserve">Dans chaque ensemble de pages, le menu et les barres de navigation sont-ils toujours à la même place (hors cas particuliers) ?</v>
      </c>
      <c r="F96" s="345" t="s">
        <v>14</v>
      </c>
      <c r="G96" s="345"/>
      <c r="H96" s="97"/>
      <c r="I96" s="97"/>
      <c r="J96" s="97"/>
      <c r="K96" s="97"/>
      <c r="L96" s="97"/>
      <c r="M96" s="308"/>
      <c r="N96" s="308"/>
      <c r="O96" s="308"/>
      <c r="P96" s="308"/>
      <c r="Q96" s="308"/>
      <c r="R96" s="308"/>
      <c r="S96" s="308"/>
      <c r="T96" s="308"/>
      <c r="U96" s="308"/>
      <c r="V96" s="308"/>
      <c r="W96" s="308"/>
      <c r="X96" s="308"/>
      <c r="Y96" s="308"/>
      <c r="Z96" s="308"/>
      <c r="AA96" s="308"/>
      <c r="AB96" s="308"/>
      <c r="AC96" s="308"/>
    </row>
    <row r="97" ht="62.25" customHeight="1">
      <c r="A97" s="36"/>
      <c r="B97" s="259" t="str">
        <f>Résultats!B98</f>
        <v>12.3</v>
      </c>
      <c r="C97" s="260" t="str">
        <f>Résultats!C98</f>
        <v>AA</v>
      </c>
      <c r="D97" s="260" t="str">
        <f>Résultats!E98</f>
        <v/>
      </c>
      <c r="E97" s="341" t="str">
        <f>Résultats!F98</f>
        <v xml:space="preserve">La page « plan du site » est-elle pertinente ?</v>
      </c>
      <c r="F97" s="345" t="s">
        <v>14</v>
      </c>
      <c r="G97" s="345"/>
      <c r="H97" s="97"/>
      <c r="I97" s="97"/>
      <c r="J97" s="97"/>
      <c r="K97" s="97"/>
      <c r="L97" s="97"/>
      <c r="M97" s="308"/>
      <c r="N97" s="308"/>
      <c r="O97" s="308"/>
      <c r="P97" s="308"/>
      <c r="Q97" s="308"/>
      <c r="R97" s="308"/>
      <c r="S97" s="308"/>
      <c r="T97" s="308"/>
      <c r="U97" s="308"/>
      <c r="V97" s="308"/>
      <c r="W97" s="308"/>
      <c r="X97" s="308"/>
      <c r="Y97" s="308"/>
      <c r="Z97" s="308"/>
      <c r="AA97" s="308"/>
      <c r="AB97" s="308"/>
      <c r="AC97" s="308"/>
    </row>
    <row r="98" ht="62.25" customHeight="1">
      <c r="A98" s="36"/>
      <c r="B98" s="259" t="str">
        <f>Résultats!B99</f>
        <v>12.4</v>
      </c>
      <c r="C98" s="260" t="str">
        <f>Résultats!C99</f>
        <v>AA</v>
      </c>
      <c r="D98" s="260" t="str">
        <f>Résultats!E99</f>
        <v/>
      </c>
      <c r="E98" s="341" t="str">
        <f>Résultats!F99</f>
        <v xml:space="preserve">Dans chaque ensemble de pages, la page « plan du site » est-elle atteignable de manière identique ?</v>
      </c>
      <c r="F98" s="345" t="s">
        <v>14</v>
      </c>
      <c r="G98" s="345"/>
      <c r="H98" s="97"/>
      <c r="I98" s="97"/>
      <c r="J98" s="97"/>
      <c r="K98" s="97"/>
      <c r="L98" s="97"/>
      <c r="M98" s="308"/>
      <c r="N98" s="308"/>
      <c r="O98" s="308"/>
      <c r="P98" s="308"/>
      <c r="Q98" s="308"/>
      <c r="R98" s="308"/>
      <c r="S98" s="308"/>
      <c r="T98" s="308"/>
      <c r="U98" s="308"/>
      <c r="V98" s="308"/>
      <c r="W98" s="308"/>
      <c r="X98" s="308"/>
      <c r="Y98" s="308"/>
      <c r="Z98" s="308"/>
      <c r="AA98" s="308"/>
      <c r="AB98" s="308"/>
      <c r="AC98" s="308"/>
    </row>
    <row r="99" ht="62.25" customHeight="1">
      <c r="A99" s="36"/>
      <c r="B99" s="358" t="str">
        <f>'Résultats'!B100</f>
        <v>12.5</v>
      </c>
      <c r="C99" s="260" t="str">
        <f>'Résultats'!C100</f>
        <v>AA</v>
      </c>
      <c r="D99" s="260" t="str">
        <f>'Résultats'!E100</f>
        <v/>
      </c>
      <c r="E99" s="341" t="str">
        <f>'Résultats'!F100</f>
        <v xml:space="preserve">Dans chaque ensemble de pages, le moteur de recherche est-il atteignable de manière identique ?</v>
      </c>
      <c r="F99" s="345" t="s">
        <v>14</v>
      </c>
      <c r="G99" s="345"/>
      <c r="H99" s="97"/>
      <c r="I99" s="97"/>
      <c r="J99" s="97"/>
      <c r="K99" s="97"/>
      <c r="L99" s="97"/>
      <c r="M99" s="308"/>
      <c r="N99" s="308"/>
      <c r="O99" s="308"/>
      <c r="P99" s="308"/>
      <c r="Q99" s="308"/>
      <c r="R99" s="308"/>
      <c r="S99" s="308"/>
      <c r="T99" s="308"/>
      <c r="U99" s="308"/>
      <c r="V99" s="308"/>
      <c r="W99" s="308"/>
      <c r="X99" s="308"/>
      <c r="Y99" s="308"/>
      <c r="Z99" s="308"/>
      <c r="AA99" s="308"/>
      <c r="AB99" s="308"/>
      <c r="AC99" s="308"/>
    </row>
    <row r="100" ht="62.25" customHeight="1">
      <c r="A100" s="36"/>
      <c r="B100" s="358" t="str">
        <f>Résultats!B101</f>
        <v>12.6</v>
      </c>
      <c r="C100" s="260" t="str">
        <f>Résultats!C101</f>
        <v>A</v>
      </c>
      <c r="D100" s="260" t="str">
        <f>Résultats!E101</f>
        <v/>
      </c>
      <c r="E100" s="341" t="str">
        <f>Résultats!F101</f>
        <v xml:space="preserve">Les zones de regroupement de contenus présentes dans plusieurs pages web (zones d’en-tête, de navigation principale, de contenu principal, de pied de page et de moteur de recherche) peuvent-elles être atteintes ou évitées ?</v>
      </c>
      <c r="F100" s="345" t="s">
        <v>14</v>
      </c>
      <c r="G100" s="345"/>
      <c r="H100" s="97"/>
      <c r="I100" s="97"/>
      <c r="J100" s="97"/>
      <c r="K100" s="97"/>
      <c r="L100" s="97"/>
      <c r="M100" s="308"/>
      <c r="N100" s="308"/>
      <c r="O100" s="308"/>
      <c r="P100" s="308"/>
      <c r="Q100" s="308"/>
      <c r="R100" s="308"/>
      <c r="S100" s="308"/>
      <c r="T100" s="308"/>
      <c r="U100" s="308"/>
      <c r="V100" s="308"/>
      <c r="W100" s="308"/>
      <c r="X100" s="308"/>
      <c r="Y100" s="308"/>
      <c r="Z100" s="308"/>
      <c r="AA100" s="308"/>
      <c r="AB100" s="308"/>
      <c r="AC100" s="308"/>
    </row>
    <row r="101" ht="62.25" customHeight="1">
      <c r="A101" s="36"/>
      <c r="B101" s="358" t="str">
        <f>Résultats!B102</f>
        <v>12.7</v>
      </c>
      <c r="C101" s="260" t="str">
        <f>Résultats!C102</f>
        <v>A</v>
      </c>
      <c r="D101" s="260" t="str">
        <f>Résultats!E102</f>
        <v/>
      </c>
      <c r="E101" s="341" t="str">
        <f>Résultats!F102</f>
        <v xml:space="preserve">Dans chaque page web, un lien d’évitement ou d’accès rapide à la zone de contenu principal est-il présent (hors cas particuliers) ?</v>
      </c>
      <c r="F101" s="345" t="s">
        <v>14</v>
      </c>
      <c r="G101" s="345"/>
      <c r="H101" s="97"/>
      <c r="I101" s="97"/>
      <c r="J101" s="97"/>
      <c r="K101" s="97"/>
      <c r="L101" s="97"/>
      <c r="M101" s="308"/>
      <c r="N101" s="308"/>
      <c r="O101" s="308"/>
      <c r="P101" s="308"/>
      <c r="Q101" s="308"/>
      <c r="R101" s="308"/>
      <c r="S101" s="308"/>
      <c r="T101" s="308"/>
      <c r="U101" s="308"/>
      <c r="V101" s="308"/>
      <c r="W101" s="308"/>
      <c r="X101" s="308"/>
      <c r="Y101" s="308"/>
      <c r="Z101" s="308"/>
      <c r="AA101" s="308"/>
      <c r="AB101" s="308"/>
      <c r="AC101" s="308"/>
    </row>
    <row r="102" ht="62.25" customHeight="1">
      <c r="A102" s="36"/>
      <c r="B102" s="358" t="str">
        <f>Résultats!B103</f>
        <v>12.8</v>
      </c>
      <c r="C102" s="260" t="str">
        <f>Résultats!C103</f>
        <v>A</v>
      </c>
      <c r="D102" s="260" t="str">
        <f>Résultats!E103</f>
        <v>x</v>
      </c>
      <c r="E102" s="341" t="str">
        <f>Résultats!F103</f>
        <v xml:space="preserve">Dans chaque page web, l’ordre de tabulation est-il cohérent ?</v>
      </c>
      <c r="F102" s="345" t="s">
        <v>14</v>
      </c>
      <c r="G102" s="345"/>
      <c r="H102" s="97"/>
      <c r="I102" s="97"/>
      <c r="J102" s="97"/>
      <c r="K102" s="97"/>
      <c r="L102" s="97"/>
      <c r="M102" s="308"/>
      <c r="N102" s="308"/>
      <c r="O102" s="308"/>
      <c r="P102" s="308"/>
      <c r="Q102" s="308"/>
      <c r="R102" s="308"/>
      <c r="S102" s="308"/>
      <c r="T102" s="308"/>
      <c r="U102" s="308"/>
      <c r="V102" s="308"/>
      <c r="W102" s="308"/>
      <c r="X102" s="308"/>
      <c r="Y102" s="308"/>
      <c r="Z102" s="308"/>
      <c r="AA102" s="308"/>
      <c r="AB102" s="308"/>
      <c r="AC102" s="308"/>
    </row>
    <row r="103" ht="62.25" customHeight="1">
      <c r="A103" s="36"/>
      <c r="B103" s="358" t="str">
        <f>Résultats!B104</f>
        <v>12.9</v>
      </c>
      <c r="C103" s="260" t="str">
        <f>Résultats!C104</f>
        <v>A</v>
      </c>
      <c r="D103" s="260" t="str">
        <f>Résultats!E104</f>
        <v>x</v>
      </c>
      <c r="E103" s="341" t="str">
        <f>Résultats!F104</f>
        <v xml:space="preserve">Dans chaque page web, la navigation ne doit pas contenir de piège au clavier. Cette règle est-elle respectée ?</v>
      </c>
      <c r="F103" s="345" t="s">
        <v>14</v>
      </c>
      <c r="G103" s="345"/>
      <c r="H103" s="97"/>
      <c r="I103" s="97"/>
      <c r="J103" s="97"/>
      <c r="K103" s="97"/>
      <c r="L103" s="97"/>
      <c r="M103" s="308"/>
      <c r="N103" s="308"/>
      <c r="O103" s="308"/>
      <c r="P103" s="308"/>
      <c r="Q103" s="308"/>
      <c r="R103" s="308"/>
      <c r="S103" s="308"/>
      <c r="T103" s="308"/>
      <c r="U103" s="308"/>
      <c r="V103" s="308"/>
      <c r="W103" s="308"/>
      <c r="X103" s="308"/>
      <c r="Y103" s="308"/>
      <c r="Z103" s="308"/>
      <c r="AA103" s="308"/>
      <c r="AB103" s="308"/>
      <c r="AC103" s="308"/>
    </row>
    <row r="104" ht="62.25" customHeight="1">
      <c r="A104" s="36"/>
      <c r="B104" s="358" t="str">
        <f>Résultats!B105</f>
        <v>12.10</v>
      </c>
      <c r="C104" s="260" t="str">
        <f>Résultats!C105</f>
        <v>A</v>
      </c>
      <c r="D104" s="260" t="str">
        <f>Résultats!E105</f>
        <v/>
      </c>
      <c r="E104" s="341" t="str">
        <f>Résultats!F105</f>
        <v xml:space="preserve">Dans chaque page web, les raccourcis clavier n’utilisant qu’une seule touche (lettre minuscule ou majuscule, ponctuation, chiffre ou symbole) sont-ils contrôlables par l’utilisateur ?</v>
      </c>
      <c r="F104" s="345" t="s">
        <v>14</v>
      </c>
      <c r="G104" s="345"/>
      <c r="H104" s="97"/>
      <c r="I104" s="97"/>
      <c r="J104" s="97"/>
      <c r="K104" s="97"/>
      <c r="L104" s="97"/>
      <c r="M104" s="308"/>
      <c r="N104" s="308"/>
      <c r="O104" s="308"/>
      <c r="P104" s="308"/>
      <c r="Q104" s="308"/>
      <c r="R104" s="308"/>
      <c r="S104" s="308"/>
      <c r="T104" s="308"/>
      <c r="U104" s="308"/>
      <c r="V104" s="308"/>
      <c r="W104" s="308"/>
      <c r="X104" s="308"/>
      <c r="Y104" s="308"/>
      <c r="Z104" s="308"/>
      <c r="AA104" s="308"/>
      <c r="AB104" s="308"/>
      <c r="AC104" s="308"/>
    </row>
    <row r="105" ht="62.25" customHeight="1">
      <c r="A105" s="46"/>
      <c r="B105" s="358" t="str">
        <f>Résultats!B106</f>
        <v>12.11</v>
      </c>
      <c r="C105" s="260" t="str">
        <f>Résultats!C106</f>
        <v>A</v>
      </c>
      <c r="D105" s="260" t="str">
        <f>Résultats!E106</f>
        <v/>
      </c>
      <c r="E105" s="341" t="str">
        <f>Résultats!F106</f>
        <v xml:space="preserve">Dans chaque page web, les contenus additionnels apparaissant au survol, à la prise de focus ou à l’activation d’un composant d’interface sont-ils si nécessaire atteignables au clavier ?</v>
      </c>
      <c r="F105" s="345" t="s">
        <v>14</v>
      </c>
      <c r="G105" s="345"/>
      <c r="H105" s="97"/>
      <c r="I105" s="97"/>
      <c r="J105" s="97"/>
      <c r="K105" s="97"/>
      <c r="L105" s="97"/>
      <c r="M105" s="308"/>
      <c r="N105" s="308"/>
      <c r="O105" s="308"/>
      <c r="P105" s="308"/>
      <c r="Q105" s="308"/>
      <c r="R105" s="308"/>
      <c r="S105" s="308"/>
      <c r="T105" s="308"/>
      <c r="U105" s="308"/>
      <c r="V105" s="308"/>
      <c r="W105" s="308"/>
      <c r="X105" s="308"/>
      <c r="Y105" s="308"/>
      <c r="Z105" s="308"/>
      <c r="AA105" s="308"/>
      <c r="AB105" s="308"/>
      <c r="AC105" s="308"/>
    </row>
    <row r="106" ht="62.25" customHeight="1">
      <c r="A106" s="355" t="s">
        <v>458</v>
      </c>
      <c r="B106" s="358" t="str">
        <f>Résultats!B107</f>
        <v>13.1</v>
      </c>
      <c r="C106" s="260" t="str">
        <f>Résultats!C107</f>
        <v>A</v>
      </c>
      <c r="D106" s="260" t="str">
        <f>Résultats!E107</f>
        <v/>
      </c>
      <c r="E106" s="341" t="str">
        <f>Résultats!F107</f>
        <v xml:space="preserve">Pour chaque page web, l’utilisateur a-t-il le contrôle de chaque limite de temps modifiant le contenu (hors cas particuliers) ?</v>
      </c>
      <c r="F106" s="345" t="s">
        <v>14</v>
      </c>
      <c r="G106" s="345"/>
      <c r="H106" s="97"/>
      <c r="I106" s="97"/>
      <c r="J106" s="97"/>
      <c r="K106" s="97"/>
      <c r="L106" s="97"/>
      <c r="M106" s="308"/>
      <c r="N106" s="308"/>
      <c r="O106" s="308"/>
      <c r="P106" s="308"/>
      <c r="Q106" s="308"/>
      <c r="R106" s="308"/>
      <c r="S106" s="308"/>
      <c r="T106" s="308"/>
      <c r="U106" s="308"/>
      <c r="V106" s="308"/>
      <c r="W106" s="308"/>
      <c r="X106" s="308"/>
      <c r="Y106" s="308"/>
      <c r="Z106" s="308"/>
      <c r="AA106" s="308"/>
      <c r="AB106" s="308"/>
      <c r="AC106" s="308"/>
    </row>
    <row r="107" ht="62.25" customHeight="1">
      <c r="A107" s="36"/>
      <c r="B107" s="358" t="str">
        <f>Résultats!B108</f>
        <v>13.2</v>
      </c>
      <c r="C107" s="260" t="str">
        <f>Résultats!C108</f>
        <v>A</v>
      </c>
      <c r="D107" s="260" t="str">
        <f>Résultats!E108</f>
        <v/>
      </c>
      <c r="E107" s="341" t="str">
        <f>Résultats!F108</f>
        <v xml:space="preserve">Dans chaque page web, l’ouverture d’une nouvelle fenêtre ne doit pas être déclenchée sans action de l’utilisateur. Cette règle est-elle respectée ?</v>
      </c>
      <c r="F107" s="345" t="s">
        <v>14</v>
      </c>
      <c r="G107" s="345"/>
      <c r="H107" s="97"/>
      <c r="I107" s="97"/>
      <c r="J107" s="97"/>
      <c r="K107" s="97"/>
      <c r="L107" s="97"/>
      <c r="M107" s="308"/>
      <c r="N107" s="308"/>
      <c r="O107" s="308"/>
      <c r="P107" s="308"/>
      <c r="Q107" s="308"/>
      <c r="R107" s="308"/>
      <c r="S107" s="308"/>
      <c r="T107" s="308"/>
      <c r="U107" s="308"/>
      <c r="V107" s="308"/>
      <c r="W107" s="308"/>
      <c r="X107" s="308"/>
      <c r="Y107" s="308"/>
      <c r="Z107" s="308"/>
      <c r="AA107" s="308"/>
      <c r="AB107" s="308"/>
      <c r="AC107" s="308"/>
    </row>
    <row r="108" ht="62.25" customHeight="1">
      <c r="A108" s="36"/>
      <c r="B108" s="358" t="str">
        <f>Résultats!B109</f>
        <v>13.3</v>
      </c>
      <c r="C108" s="260" t="str">
        <f>Résultats!C109</f>
        <v>A</v>
      </c>
      <c r="D108" s="260" t="str">
        <f>Résultats!E109</f>
        <v/>
      </c>
      <c r="E108" s="341" t="str">
        <f>Résultats!F109</f>
        <v xml:space="preserve">Dans chaque page web, chaque document bureautique en téléchargement possède-t-il, si nécessaire, une version accessible (hors cas particuliers) ?</v>
      </c>
      <c r="F108" s="345" t="s">
        <v>14</v>
      </c>
      <c r="G108" s="345"/>
      <c r="H108" s="97"/>
      <c r="I108" s="97"/>
      <c r="J108" s="97"/>
      <c r="K108" s="97"/>
      <c r="L108" s="97"/>
      <c r="M108" s="308"/>
      <c r="N108" s="308"/>
      <c r="O108" s="308"/>
      <c r="P108" s="308"/>
      <c r="Q108" s="308"/>
      <c r="R108" s="308"/>
      <c r="S108" s="308"/>
      <c r="T108" s="308"/>
      <c r="U108" s="308"/>
      <c r="V108" s="308"/>
      <c r="W108" s="308"/>
      <c r="X108" s="308"/>
      <c r="Y108" s="308"/>
      <c r="Z108" s="308"/>
      <c r="AA108" s="308"/>
      <c r="AB108" s="308"/>
      <c r="AC108" s="308"/>
    </row>
    <row r="109" ht="62.25" customHeight="1">
      <c r="A109" s="36"/>
      <c r="B109" s="358" t="str">
        <f>Résultats!B110</f>
        <v>13.4</v>
      </c>
      <c r="C109" s="260" t="str">
        <f>Résultats!C110</f>
        <v>A</v>
      </c>
      <c r="D109" s="260" t="str">
        <f>Résultats!E110</f>
        <v/>
      </c>
      <c r="E109" s="341" t="str">
        <f>Résultats!F110</f>
        <v xml:space="preserve">Pour chaque document bureautique ayant une version accessible, cette version offre-t-elle la même information ?</v>
      </c>
      <c r="F109" s="345" t="s">
        <v>14</v>
      </c>
      <c r="G109" s="345"/>
      <c r="H109" s="97"/>
      <c r="I109" s="97"/>
      <c r="J109" s="97"/>
      <c r="K109" s="97"/>
      <c r="L109" s="97"/>
      <c r="M109" s="308"/>
      <c r="N109" s="308"/>
      <c r="O109" s="308"/>
      <c r="P109" s="308"/>
      <c r="Q109" s="308"/>
      <c r="R109" s="308"/>
      <c r="S109" s="308"/>
      <c r="T109" s="308"/>
      <c r="U109" s="308"/>
      <c r="V109" s="308"/>
      <c r="W109" s="308"/>
      <c r="X109" s="308"/>
      <c r="Y109" s="308"/>
      <c r="Z109" s="308"/>
      <c r="AA109" s="308"/>
      <c r="AB109" s="308"/>
      <c r="AC109" s="308"/>
    </row>
    <row r="110" ht="62.25" customHeight="1">
      <c r="A110" s="36"/>
      <c r="B110" s="358" t="str">
        <f>Résultats!B111</f>
        <v>13.5</v>
      </c>
      <c r="C110" s="260" t="str">
        <f>Résultats!C111</f>
        <v>A</v>
      </c>
      <c r="D110" s="260" t="str">
        <f>Résultats!E111</f>
        <v/>
      </c>
      <c r="E110" s="341" t="str">
        <f>Résultats!F111</f>
        <v xml:space="preserve">Dans chaque page web, chaque contenu cryptique (art ASCII, émoticône, syntaxe cryptique) a-t-il une alternative ?</v>
      </c>
      <c r="F110" s="345" t="s">
        <v>14</v>
      </c>
      <c r="G110" s="345"/>
      <c r="H110" s="97"/>
      <c r="I110" s="97"/>
      <c r="J110" s="97"/>
      <c r="K110" s="97"/>
      <c r="L110" s="97"/>
      <c r="M110" s="308"/>
      <c r="N110" s="308"/>
      <c r="O110" s="308"/>
      <c r="P110" s="308"/>
      <c r="Q110" s="308"/>
      <c r="R110" s="308"/>
      <c r="S110" s="308"/>
      <c r="T110" s="308"/>
      <c r="U110" s="308"/>
      <c r="V110" s="308"/>
      <c r="W110" s="308"/>
      <c r="X110" s="308"/>
      <c r="Y110" s="308"/>
      <c r="Z110" s="308"/>
      <c r="AA110" s="308"/>
      <c r="AB110" s="308"/>
      <c r="AC110" s="308"/>
    </row>
    <row r="111" ht="62.25" customHeight="1">
      <c r="A111" s="36"/>
      <c r="B111" s="358" t="str">
        <f>Résultats!B112</f>
        <v>13.6</v>
      </c>
      <c r="C111" s="260" t="str">
        <f>Résultats!C112</f>
        <v>A</v>
      </c>
      <c r="D111" s="260" t="str">
        <f>Résultats!E112</f>
        <v/>
      </c>
      <c r="E111" s="341" t="str">
        <f>Résultats!F112</f>
        <v xml:space="preserve">Dans chaque page web, pour chaque contenu cryptique (art ASCII, émoticône, syntaxe cryptique) ayant une alternative, cette alternative est-elle pertinente ?</v>
      </c>
      <c r="F111" s="345" t="s">
        <v>14</v>
      </c>
      <c r="G111" s="345"/>
      <c r="H111" s="97"/>
      <c r="I111" s="97"/>
      <c r="J111" s="97"/>
      <c r="K111" s="97"/>
      <c r="L111" s="97"/>
      <c r="M111" s="308"/>
      <c r="N111" s="308"/>
      <c r="O111" s="308"/>
      <c r="P111" s="308"/>
      <c r="Q111" s="308"/>
      <c r="R111" s="308"/>
      <c r="S111" s="308"/>
      <c r="T111" s="308"/>
      <c r="U111" s="308"/>
      <c r="V111" s="308"/>
      <c r="W111" s="308"/>
      <c r="X111" s="308"/>
      <c r="Y111" s="308"/>
      <c r="Z111" s="308"/>
      <c r="AA111" s="308"/>
      <c r="AB111" s="308"/>
      <c r="AC111" s="308"/>
    </row>
    <row r="112" ht="62.25" customHeight="1">
      <c r="A112" s="36"/>
      <c r="B112" s="358" t="str">
        <f>Résultats!B113</f>
        <v>13.7</v>
      </c>
      <c r="C112" s="260" t="str">
        <f>Résultats!C113</f>
        <v>A</v>
      </c>
      <c r="D112" s="260" t="str">
        <f>Résultats!E113</f>
        <v/>
      </c>
      <c r="E112" s="341" t="str">
        <f>Résultats!F113</f>
        <v xml:space="preserve">Dans chaque page web, les changements brusques de luminosité ou les effets de flash sont-ils correctement utilisés ?</v>
      </c>
      <c r="F112" s="345" t="s">
        <v>14</v>
      </c>
      <c r="G112" s="345"/>
      <c r="H112" s="97"/>
      <c r="I112" s="97"/>
      <c r="J112" s="97"/>
      <c r="K112" s="97"/>
      <c r="L112" s="97"/>
      <c r="M112" s="308"/>
      <c r="N112" s="308"/>
      <c r="O112" s="308"/>
      <c r="P112" s="308"/>
      <c r="Q112" s="308"/>
      <c r="R112" s="308"/>
      <c r="S112" s="308"/>
      <c r="T112" s="308"/>
      <c r="U112" s="308"/>
      <c r="V112" s="308"/>
      <c r="W112" s="308"/>
      <c r="X112" s="308"/>
      <c r="Y112" s="308"/>
      <c r="Z112" s="308"/>
      <c r="AA112" s="308"/>
      <c r="AB112" s="308"/>
      <c r="AC112" s="308"/>
    </row>
    <row r="113" ht="62.25" customHeight="1">
      <c r="A113" s="36"/>
      <c r="B113" s="358" t="str">
        <f>Résultats!B114</f>
        <v>13.8</v>
      </c>
      <c r="C113" s="260" t="str">
        <f>Résultats!C114</f>
        <v>A</v>
      </c>
      <c r="D113" s="260" t="str">
        <f>Résultats!E114</f>
        <v/>
      </c>
      <c r="E113" s="341" t="str">
        <f>Résultats!F114</f>
        <v xml:space="preserve">Dans chaque page web, chaque contenu en mouvement ou clignotant est-il contrôlable par l’utilisateur ?</v>
      </c>
      <c r="F113" s="345" t="s">
        <v>14</v>
      </c>
      <c r="G113" s="345"/>
      <c r="H113" s="97"/>
      <c r="I113" s="97"/>
      <c r="J113" s="97"/>
      <c r="K113" s="97"/>
      <c r="L113" s="97"/>
      <c r="M113" s="308"/>
      <c r="N113" s="308"/>
      <c r="O113" s="308"/>
      <c r="P113" s="308"/>
      <c r="Q113" s="308"/>
      <c r="R113" s="308"/>
      <c r="S113" s="308"/>
      <c r="T113" s="308"/>
      <c r="U113" s="308"/>
      <c r="V113" s="308"/>
      <c r="W113" s="308"/>
      <c r="X113" s="308"/>
      <c r="Y113" s="308"/>
      <c r="Z113" s="308"/>
      <c r="AA113" s="308"/>
      <c r="AB113" s="308"/>
      <c r="AC113" s="308"/>
    </row>
    <row r="114" ht="62.25" customHeight="1">
      <c r="A114" s="36"/>
      <c r="B114" s="358" t="str">
        <f>Résultats!B115</f>
        <v>13.9</v>
      </c>
      <c r="C114" s="260" t="str">
        <f>Résultats!C115</f>
        <v>AA</v>
      </c>
      <c r="D114" s="260" t="str">
        <f>Résultats!E115</f>
        <v/>
      </c>
      <c r="E114" s="341" t="str">
        <f>Résultats!F115</f>
        <v xml:space="preserve">Dans chaque page web, le contenu proposé est-il consultable quelle que soit l’orientation de l’écran (portrait ou paysage) (hors cas particuliers) ?</v>
      </c>
      <c r="F114" s="345" t="s">
        <v>14</v>
      </c>
      <c r="G114" s="345"/>
      <c r="H114" s="97"/>
      <c r="I114" s="97"/>
      <c r="J114" s="97"/>
      <c r="K114" s="97"/>
      <c r="L114" s="97"/>
      <c r="M114" s="308"/>
      <c r="N114" s="308"/>
      <c r="O114" s="308"/>
      <c r="P114" s="308"/>
      <c r="Q114" s="308"/>
      <c r="R114" s="308"/>
      <c r="S114" s="308"/>
      <c r="T114" s="308"/>
      <c r="U114" s="308"/>
      <c r="V114" s="308"/>
      <c r="W114" s="308"/>
      <c r="X114" s="308"/>
      <c r="Y114" s="308"/>
      <c r="Z114" s="308"/>
      <c r="AA114" s="308"/>
      <c r="AB114" s="308"/>
      <c r="AC114" s="308"/>
    </row>
    <row r="115" ht="62.25" customHeight="1">
      <c r="A115" s="36"/>
      <c r="B115" s="358" t="str">
        <f>Résultats!B116</f>
        <v>13.10</v>
      </c>
      <c r="C115" s="260" t="str">
        <f>Résultats!C116</f>
        <v>A</v>
      </c>
      <c r="D115" s="260" t="str">
        <f>Résultats!E116</f>
        <v/>
      </c>
      <c r="E115" s="341" t="str">
        <f>Résultats!F116</f>
        <v xml:space="preserve">Dans chaque page web, les fonctionnalités utilisables ou disponibles au moyen d’un geste complexe peuvent-elles être également disponibles au moyen d’un geste simple (hors cas particuliers) ?</v>
      </c>
      <c r="F115" s="345" t="s">
        <v>14</v>
      </c>
      <c r="G115" s="345"/>
      <c r="H115" s="97"/>
      <c r="I115" s="97"/>
      <c r="J115" s="97"/>
      <c r="K115" s="97"/>
      <c r="L115" s="97"/>
      <c r="M115" s="78"/>
      <c r="N115" s="78"/>
      <c r="O115" s="78"/>
      <c r="P115" s="78"/>
      <c r="Q115" s="78"/>
      <c r="R115" s="78"/>
      <c r="S115" s="78"/>
      <c r="T115" s="78"/>
      <c r="U115" s="78"/>
      <c r="V115" s="78"/>
      <c r="W115" s="78"/>
      <c r="X115" s="78"/>
      <c r="Y115" s="78"/>
      <c r="Z115" s="78"/>
      <c r="AA115" s="78"/>
      <c r="AB115" s="78"/>
      <c r="AC115" s="78"/>
    </row>
    <row r="116" ht="59.25" customHeight="1">
      <c r="A116" s="36"/>
      <c r="B116" s="358" t="str">
        <f>Résultats!B117</f>
        <v>13.11</v>
      </c>
      <c r="C116" s="260" t="str">
        <f>Résultats!C117</f>
        <v>A</v>
      </c>
      <c r="D116" s="260" t="str">
        <f>Résultats!E117</f>
        <v/>
      </c>
      <c r="E116" s="341" t="str">
        <f>Résultats!F117</f>
        <v xml:space="preserve">Dans chaque page web, les actions déclenchées au moyen d’un dispositif de pointage sur un point unique de l’écran peuvent-elles faire l’objet d’une annulation (hors cas particuliers) ?</v>
      </c>
      <c r="F116" s="345" t="s">
        <v>14</v>
      </c>
      <c r="G116" s="345"/>
      <c r="H116" s="97"/>
      <c r="I116" s="97"/>
      <c r="J116" s="97"/>
      <c r="K116" s="97"/>
      <c r="L116" s="97"/>
      <c r="M116" s="308"/>
      <c r="N116" s="308"/>
      <c r="O116" s="308"/>
      <c r="P116" s="308"/>
      <c r="Q116" s="308"/>
      <c r="R116" s="308"/>
      <c r="S116" s="308"/>
      <c r="T116" s="308"/>
      <c r="U116" s="308"/>
      <c r="V116" s="308"/>
      <c r="W116" s="308"/>
      <c r="X116" s="308"/>
      <c r="Y116" s="308"/>
      <c r="Z116" s="308"/>
      <c r="AA116" s="308"/>
      <c r="AB116" s="308"/>
      <c r="AC116" s="308"/>
    </row>
    <row r="117">
      <c r="A117" s="46"/>
      <c r="B117" s="358" t="str">
        <f>Résultats!B118</f>
        <v>13.12</v>
      </c>
      <c r="C117" s="260" t="str">
        <f>Résultats!C118</f>
        <v>A</v>
      </c>
      <c r="D117" s="260" t="str">
        <f>Résultats!E118</f>
        <v/>
      </c>
      <c r="E117" s="341" t="str">
        <f>Résultats!F118</f>
        <v xml:space="preserve">Dans chaque page web, les fonctionnalités qui impliquent un mouvement de l’appareil ou vers l’appareil peuvent-elles être satisfaites de manière alternative (hors cas particuliers) ?</v>
      </c>
      <c r="F117" s="345" t="s">
        <v>14</v>
      </c>
      <c r="G117" s="345"/>
      <c r="H117" s="97"/>
      <c r="I117" s="97"/>
      <c r="J117" s="97"/>
      <c r="K117" s="97"/>
      <c r="L117" s="97"/>
      <c r="M117" s="308"/>
      <c r="N117" s="308"/>
      <c r="O117" s="308"/>
      <c r="P117" s="308"/>
      <c r="Q117" s="308"/>
      <c r="R117" s="308"/>
      <c r="S117" s="308"/>
      <c r="T117" s="308"/>
      <c r="U117" s="308"/>
      <c r="V117" s="308"/>
      <c r="W117" s="308"/>
      <c r="X117" s="308"/>
      <c r="Y117" s="308"/>
      <c r="Z117" s="308"/>
      <c r="AA117" s="308"/>
      <c r="AB117" s="308"/>
      <c r="AC117" s="308"/>
    </row>
  </sheetData>
  <autoFilter ref="$B$11:$L$117"/>
  <mergeCells count="23">
    <mergeCell ref="J4:J10"/>
    <mergeCell ref="K4:K10"/>
    <mergeCell ref="L4:L10"/>
    <mergeCell ref="C3:F3"/>
    <mergeCell ref="B4:B10"/>
    <mergeCell ref="C4:C10"/>
    <mergeCell ref="D4:D10"/>
    <mergeCell ref="G4:G10"/>
    <mergeCell ref="H4:H10"/>
    <mergeCell ref="I4:I10"/>
    <mergeCell ref="A54:A63"/>
    <mergeCell ref="A64:A67"/>
    <mergeCell ref="A68:A81"/>
    <mergeCell ref="A82:A94"/>
    <mergeCell ref="A95:A105"/>
    <mergeCell ref="A106:A117"/>
    <mergeCell ref="A12:A20"/>
    <mergeCell ref="A21:A22"/>
    <mergeCell ref="A23:A25"/>
    <mergeCell ref="A26:A38"/>
    <mergeCell ref="A39:A46"/>
    <mergeCell ref="A47:A48"/>
    <mergeCell ref="A49:A53"/>
  </mergeCells>
  <dataValidations count="2" disablePrompts="0">
    <dataValidation sqref="H12:H117" type="list" allowBlank="1" errorStyle="stop" imeMode="noControl" operator="between" showDropDown="0" showErrorMessage="0" showInputMessage="0">
      <formula1>'Paramètres'!$A$2:$A$5</formula1>
    </dataValidation>
    <dataValidation sqref="I12:I117" type="list" allowBlank="1" errorStyle="stop" imeMode="noControl" operator="between" showDropDown="0" showErrorMessage="0" showInputMessage="0">
      <formula1>'Paramètres'!$D$2:$D$5</formula1>
    </dataValidation>
  </dataValidations>
  <hyperlinks>
    <hyperlink r:id="rId1" ref="L54"/>
    <hyperlink r:id="rId1" ref="L55"/>
  </hyperlinks>
  <printOptions headings="0" gridLines="0"/>
  <pageMargins left="0.69999999999999996" right="0.69999999999999996" top="0.75" bottom="0.75" header="0" footer="0"/>
  <pageSetup paperSize="9" scale="100" fitToWidth="1" fitToHeight="1" pageOrder="downThenOver" orientation="landscape" usePrinterDefaults="1" blackAndWhite="0" draft="0" cellComments="none" useFirstPageNumber="0" errors="displayed" horizontalDpi="600" verticalDpi="600" copies="1"/>
  <headerFooter/>
  <extLst>
    <ext xmlns:x14="http://schemas.microsoft.com/office/spreadsheetml/2009/9/main" uri="{78C0D931-6437-407d-A8EE-F0AAD7539E65}">
      <x14:conditionalFormattings>
        <x14:conditionalFormatting xmlns:xm="http://schemas.microsoft.com/office/excel/2006/main">
          <x14:cfRule type="cellIs" priority="1" operator="equal" id="{007F0042-00B9-4989-8512-00D40042009A}">
            <xm:f>"x"</xm:f>
            <x14:dxf>
              <font>
                <color theme="0"/>
              </font>
              <fill>
                <patternFill patternType="solid">
                  <fgColor rgb="FF007891"/>
                  <bgColor rgb="FF007891"/>
                </patternFill>
              </fill>
              <border>
                <left style="none"/>
                <right style="none"/>
                <top style="none"/>
                <bottom style="none"/>
                <diagonal style="none"/>
              </border>
            </x14:dxf>
          </x14:cfRule>
          <xm:sqref>D12:D117</xm:sqref>
        </x14:conditionalFormatting>
        <x14:conditionalFormatting xmlns:xm="http://schemas.microsoft.com/office/excel/2006/main">
          <x14:cfRule type="cellIs" priority="2" operator="equal" id="{00CE0009-00C8-470A-AA27-0049000B0025}">
            <xm:f>"NT"</xm:f>
            <x14:dxf>
              <font>
                <color indexed="65"/>
              </font>
              <fill>
                <patternFill patternType="solid">
                  <fgColor rgb="FF757575"/>
                  <bgColor rgb="FF757575"/>
                </patternFill>
              </fill>
              <border>
                <left style="none"/>
                <right style="none"/>
                <top style="none"/>
                <bottom style="none"/>
                <diagonal style="none"/>
              </border>
            </x14:dxf>
          </x14:cfRule>
          <xm:sqref>O4:R4</xm:sqref>
        </x14:conditionalFormatting>
        <x14:conditionalFormatting xmlns:xm="http://schemas.microsoft.com/office/excel/2006/main">
          <x14:cfRule type="cellIs" priority="3" operator="equal" id="{008A0085-0061-4230-A3C6-00630078009A}">
            <xm:f>"d"</xm:f>
            <x14:dxf>
              <font/>
              <fill>
                <patternFill patternType="solid">
                  <fgColor rgb="FFFFD966"/>
                  <bgColor rgb="FFFFD966"/>
                </patternFill>
              </fill>
              <border>
                <left style="none"/>
                <right style="none"/>
                <top style="none"/>
                <bottom style="none"/>
                <diagonal style="none"/>
              </border>
            </x14:dxf>
          </x14:cfRule>
          <xm:sqref>G12:G117</xm:sqref>
        </x14:conditionalFormatting>
        <x14:conditionalFormatting xmlns:xm="http://schemas.microsoft.com/office/excel/2006/main">
          <x14:cfRule type="cellIs" priority="4" operator="equal" id="{00FA00D0-0056-4C60-B3F7-00F60081001D}">
            <xm:f>"d"</xm:f>
            <x14:dxf>
              <font/>
              <fill>
                <patternFill patternType="solid">
                  <fgColor rgb="FFFFD966"/>
                  <bgColor rgb="FFFFD966"/>
                </patternFill>
              </fill>
              <border>
                <left style="none"/>
                <right style="none"/>
                <top style="none"/>
                <bottom style="none"/>
                <diagonal style="none"/>
              </border>
            </x14:dxf>
          </x14:cfRule>
          <xm:sqref>G89:G91</xm:sqref>
        </x14:conditionalFormatting>
        <x14:conditionalFormatting xmlns:xm="http://schemas.microsoft.com/office/excel/2006/main">
          <x14:cfRule type="cellIs" priority="5" operator="equal" id="{008200A0-00D6-4A5D-9D26-009400A40098}">
            <xm:f>"d"</xm:f>
            <x14:dxf>
              <font/>
              <fill>
                <patternFill patternType="solid">
                  <fgColor rgb="FFFFD966"/>
                  <bgColor rgb="FFFFD966"/>
                </patternFill>
              </fill>
              <border>
                <left style="none"/>
                <right style="none"/>
                <top style="none"/>
                <bottom style="none"/>
                <diagonal style="none"/>
              </border>
            </x14:dxf>
          </x14:cfRule>
          <xm:sqref>G84:G88</xm:sqref>
        </x14:conditionalFormatting>
        <x14:conditionalFormatting xmlns:xm="http://schemas.microsoft.com/office/excel/2006/main">
          <x14:cfRule type="cellIs" priority="6" operator="equal" id="{004C00BA-00AC-49B2-954D-00A300EA00E2}">
            <xm:f>"d"</xm:f>
            <x14:dxf>
              <font/>
              <fill>
                <patternFill patternType="solid">
                  <fgColor rgb="FFFFD966"/>
                  <bgColor rgb="FFFFD966"/>
                </patternFill>
              </fill>
              <border>
                <left style="none"/>
                <right style="none"/>
                <top style="none"/>
                <bottom style="none"/>
                <diagonal style="none"/>
              </border>
            </x14:dxf>
          </x14:cfRule>
          <xm:sqref>G82:G83</xm:sqref>
        </x14:conditionalFormatting>
        <x14:conditionalFormatting xmlns:xm="http://schemas.microsoft.com/office/excel/2006/main">
          <x14:cfRule type="cellIs" priority="7" operator="equal" id="{009C00DF-0097-417F-9FFA-0012001E0025}">
            <xm:f>"d"</xm:f>
            <x14:dxf>
              <font/>
              <fill>
                <patternFill patternType="solid">
                  <fgColor rgb="FFFFD966"/>
                  <bgColor rgb="FFFFD966"/>
                </patternFill>
              </fill>
              <border>
                <left style="none"/>
                <right style="none"/>
                <top style="none"/>
                <bottom style="none"/>
                <diagonal style="none"/>
              </border>
            </x14:dxf>
          </x14:cfRule>
          <xm:sqref>G78:G81</xm:sqref>
        </x14:conditionalFormatting>
        <x14:conditionalFormatting xmlns:xm="http://schemas.microsoft.com/office/excel/2006/main">
          <x14:cfRule type="cellIs" priority="8" operator="equal" id="{00C40073-009B-412C-8CAB-00CB00D50018}">
            <xm:f>"d"</xm:f>
            <x14:dxf>
              <font/>
              <fill>
                <patternFill patternType="solid">
                  <fgColor rgb="FFFFD966"/>
                  <bgColor rgb="FFFFD966"/>
                </patternFill>
              </fill>
              <border>
                <left style="none"/>
                <right style="none"/>
                <top style="none"/>
                <bottom style="none"/>
                <diagonal style="none"/>
              </border>
            </x14:dxf>
          </x14:cfRule>
          <xm:sqref>G70:G77</xm:sqref>
        </x14:conditionalFormatting>
        <x14:conditionalFormatting xmlns:xm="http://schemas.microsoft.com/office/excel/2006/main">
          <x14:cfRule type="cellIs" priority="9" operator="equal" id="{00C0001F-0086-43DE-AE86-00E60007003F}">
            <xm:f>"d"</xm:f>
            <x14:dxf>
              <font/>
              <fill>
                <patternFill patternType="solid">
                  <fgColor rgb="FFFFD966"/>
                  <bgColor rgb="FFFFD966"/>
                </patternFill>
              </fill>
              <border>
                <left style="none"/>
                <right style="none"/>
                <top style="none"/>
                <bottom style="none"/>
                <diagonal style="none"/>
              </border>
            </x14:dxf>
          </x14:cfRule>
          <xm:sqref>G67:G69</xm:sqref>
        </x14:conditionalFormatting>
        <x14:conditionalFormatting xmlns:xm="http://schemas.microsoft.com/office/excel/2006/main">
          <x14:cfRule type="cellIs" priority="10" operator="equal" id="{0094006F-0067-406F-8D60-00AC00C30070}">
            <xm:f>"d"</xm:f>
            <x14:dxf>
              <font/>
              <fill>
                <patternFill patternType="solid">
                  <fgColor rgb="FFFFD966"/>
                  <bgColor rgb="FFFFD966"/>
                </patternFill>
              </fill>
              <border>
                <left style="none"/>
                <right style="none"/>
                <top style="none"/>
                <bottom style="none"/>
                <diagonal style="none"/>
              </border>
            </x14:dxf>
          </x14:cfRule>
          <xm:sqref>G59:G66</xm:sqref>
        </x14:conditionalFormatting>
        <x14:conditionalFormatting xmlns:xm="http://schemas.microsoft.com/office/excel/2006/main">
          <x14:cfRule type="cellIs" priority="11" operator="equal" id="{003100A1-00C8-4419-B1B1-00E900810085}">
            <xm:f>"d"</xm:f>
            <x14:dxf>
              <font/>
              <fill>
                <patternFill patternType="solid">
                  <fgColor rgb="FFFFD966"/>
                  <bgColor rgb="FFFFD966"/>
                </patternFill>
              </fill>
              <border>
                <left style="none"/>
                <right style="none"/>
                <top style="none"/>
                <bottom style="none"/>
                <diagonal style="none"/>
              </border>
            </x14:dxf>
          </x14:cfRule>
          <xm:sqref>G57:G58</xm:sqref>
        </x14:conditionalFormatting>
        <x14:conditionalFormatting xmlns:xm="http://schemas.microsoft.com/office/excel/2006/main">
          <x14:cfRule type="cellIs" priority="12" operator="equal" id="{0046008E-001D-4307-BD9B-00AA006C009E}">
            <xm:f>"d"</xm:f>
            <x14:dxf>
              <font/>
              <fill>
                <patternFill patternType="solid">
                  <fgColor rgb="FFFFD966"/>
                  <bgColor rgb="FFFFD966"/>
                </patternFill>
              </fill>
              <border>
                <left style="none"/>
                <right style="none"/>
                <top style="none"/>
                <bottom style="none"/>
                <diagonal style="none"/>
              </border>
            </x14:dxf>
          </x14:cfRule>
          <xm:sqref>G51:G56</xm:sqref>
        </x14:conditionalFormatting>
        <x14:conditionalFormatting xmlns:xm="http://schemas.microsoft.com/office/excel/2006/main">
          <x14:cfRule type="cellIs" priority="13" operator="equal" id="{006B00C2-0003-42FB-81D6-00E300740024}">
            <xm:f>"d"</xm:f>
            <x14:dxf>
              <font/>
              <fill>
                <patternFill patternType="solid">
                  <fgColor rgb="FFFFD966"/>
                  <bgColor rgb="FFFFD966"/>
                </patternFill>
              </fill>
              <border>
                <left style="none"/>
                <right style="none"/>
                <top style="none"/>
                <bottom style="none"/>
                <diagonal style="none"/>
              </border>
            </x14:dxf>
          </x14:cfRule>
          <xm:sqref>G48:G50</xm:sqref>
        </x14:conditionalFormatting>
        <x14:conditionalFormatting xmlns:xm="http://schemas.microsoft.com/office/excel/2006/main">
          <x14:cfRule type="cellIs" priority="14" operator="equal" id="{005B00CA-00FE-49D6-B9AF-008E006F00C6}">
            <xm:f>"d"</xm:f>
            <x14:dxf>
              <font/>
              <fill>
                <patternFill patternType="solid">
                  <fgColor rgb="FFFFD966"/>
                  <bgColor rgb="FFFFD966"/>
                </patternFill>
              </fill>
              <border>
                <left style="none"/>
                <right style="none"/>
                <top style="none"/>
                <bottom style="none"/>
                <diagonal style="none"/>
              </border>
            </x14:dxf>
          </x14:cfRule>
          <xm:sqref>G42:G47</xm:sqref>
        </x14:conditionalFormatting>
        <x14:conditionalFormatting xmlns:xm="http://schemas.microsoft.com/office/excel/2006/main">
          <x14:cfRule type="cellIs" priority="15" operator="equal" id="{001A00CA-0000-4E7C-A458-005F00B3007F}">
            <xm:f>"d"</xm:f>
            <x14:dxf>
              <font/>
              <fill>
                <patternFill patternType="solid">
                  <fgColor rgb="FFFFD966"/>
                  <bgColor rgb="FFFFD966"/>
                </patternFill>
              </fill>
              <border>
                <left style="none"/>
                <right style="none"/>
                <top style="none"/>
                <bottom style="none"/>
                <diagonal style="none"/>
              </border>
            </x14:dxf>
          </x14:cfRule>
          <xm:sqref>G38:G41</xm:sqref>
        </x14:conditionalFormatting>
        <x14:conditionalFormatting xmlns:xm="http://schemas.microsoft.com/office/excel/2006/main">
          <x14:cfRule type="cellIs" priority="16" operator="equal" id="{00B500BA-0072-4E91-857D-00E40074006C}">
            <xm:f>"d"</xm:f>
            <x14:dxf>
              <font/>
              <fill>
                <patternFill patternType="solid">
                  <fgColor rgb="FFFFD966"/>
                  <bgColor rgb="FFFFD966"/>
                </patternFill>
              </fill>
              <border>
                <left style="none"/>
                <right style="none"/>
                <top style="none"/>
                <bottom style="none"/>
                <diagonal style="none"/>
              </border>
            </x14:dxf>
          </x14:cfRule>
          <xm:sqref>G34:G37</xm:sqref>
        </x14:conditionalFormatting>
        <x14:conditionalFormatting xmlns:xm="http://schemas.microsoft.com/office/excel/2006/main">
          <x14:cfRule type="cellIs" priority="17" operator="equal" id="{0066004D-007A-4DA0-B1D3-00B8009D00E7}">
            <xm:f>"d"</xm:f>
            <x14:dxf>
              <font/>
              <fill>
                <patternFill patternType="solid">
                  <fgColor rgb="FFFFD966"/>
                  <bgColor rgb="FFFFD966"/>
                </patternFill>
              </fill>
              <border>
                <left style="none"/>
                <right style="none"/>
                <top style="none"/>
                <bottom style="none"/>
                <diagonal style="none"/>
              </border>
            </x14:dxf>
          </x14:cfRule>
          <xm:sqref>G32:G33</xm:sqref>
        </x14:conditionalFormatting>
        <x14:conditionalFormatting xmlns:xm="http://schemas.microsoft.com/office/excel/2006/main">
          <x14:cfRule type="cellIs" priority="18" operator="equal" id="{0059001A-0066-46DA-9646-009C00DC00E9}">
            <xm:f>"d"</xm:f>
            <x14:dxf>
              <font/>
              <fill>
                <patternFill patternType="solid">
                  <fgColor rgb="FFFFD966"/>
                  <bgColor rgb="FFFFD966"/>
                </patternFill>
              </fill>
              <border>
                <left style="none"/>
                <right style="none"/>
                <top style="none"/>
                <bottom style="none"/>
                <diagonal style="none"/>
              </border>
            </x14:dxf>
          </x14:cfRule>
          <xm:sqref>G26:G31</xm:sqref>
        </x14:conditionalFormatting>
        <x14:conditionalFormatting xmlns:xm="http://schemas.microsoft.com/office/excel/2006/main">
          <x14:cfRule type="cellIs" priority="19" operator="equal" id="{00E700AF-00BC-487A-AF8A-00F2007A0019}">
            <xm:f>"d"</xm:f>
            <x14:dxf>
              <font/>
              <fill>
                <patternFill patternType="solid">
                  <fgColor rgb="FFFFD966"/>
                  <bgColor rgb="FFFFD966"/>
                </patternFill>
              </fill>
              <border>
                <left style="none"/>
                <right style="none"/>
                <top style="none"/>
                <bottom style="none"/>
                <diagonal style="none"/>
              </border>
            </x14:dxf>
          </x14:cfRule>
          <xm:sqref>G25</xm:sqref>
        </x14:conditionalFormatting>
        <x14:conditionalFormatting xmlns:xm="http://schemas.microsoft.com/office/excel/2006/main">
          <x14:cfRule type="cellIs" priority="20" operator="equal" id="{00ED0076-0014-4106-8E3D-005A00930030}">
            <xm:f>"d"</xm:f>
            <x14:dxf>
              <font/>
              <fill>
                <patternFill patternType="solid">
                  <fgColor rgb="FFFFD966"/>
                  <bgColor rgb="FFFFD966"/>
                </patternFill>
              </fill>
              <border>
                <left style="none"/>
                <right style="none"/>
                <top style="none"/>
                <bottom style="none"/>
                <diagonal style="none"/>
              </border>
            </x14:dxf>
          </x14:cfRule>
          <xm:sqref>G20:G24</xm:sqref>
        </x14:conditionalFormatting>
        <x14:conditionalFormatting xmlns:xm="http://schemas.microsoft.com/office/excel/2006/main">
          <x14:cfRule type="cellIs" priority="21" operator="equal" id="{009200B9-001C-45A9-A6A8-00CF002E00B2}">
            <xm:f>"d"</xm:f>
            <x14:dxf>
              <font/>
              <fill>
                <patternFill patternType="solid">
                  <fgColor rgb="FFFFD966"/>
                  <bgColor rgb="FFFFD966"/>
                </patternFill>
              </fill>
              <border>
                <left style="none"/>
                <right style="none"/>
                <top style="none"/>
                <bottom style="none"/>
                <diagonal style="none"/>
              </border>
            </x14:dxf>
          </x14:cfRule>
          <xm:sqref>G12:G117</xm:sqref>
        </x14:conditionalFormatting>
        <x14:conditionalFormatting xmlns:xm="http://schemas.microsoft.com/office/excel/2006/main">
          <x14:cfRule type="cellIs" priority="22" operator="equal" id="{00D4002C-006C-48BB-905E-0052005500F8}">
            <xm:f>"C"</xm:f>
            <x14:dxf>
              <font/>
              <fill>
                <patternFill patternType="solid">
                  <fgColor rgb="FFB7E1CD"/>
                  <bgColor rgb="FFB7E1CD"/>
                </patternFill>
              </fill>
              <border>
                <left style="none"/>
                <right style="none"/>
                <top style="none"/>
                <bottom style="none"/>
                <diagonal style="none"/>
              </border>
            </x14:dxf>
          </x14:cfRule>
          <xm:sqref>O4:R4</xm:sqref>
        </x14:conditionalFormatting>
        <x14:conditionalFormatting xmlns:xm="http://schemas.microsoft.com/office/excel/2006/main">
          <x14:cfRule type="cellIs" priority="23" operator="equal" id="{000A0048-0019-47DA-BDB5-006A001E00E6}">
            <xm:f>"NC"</xm:f>
            <x14:dxf>
              <font/>
              <fill>
                <patternFill patternType="solid">
                  <fgColor rgb="FFF4C7C3"/>
                  <bgColor rgb="FFF4C7C3"/>
                </patternFill>
              </fill>
              <border>
                <left style="none"/>
                <right style="none"/>
                <top style="none"/>
                <bottom style="none"/>
                <diagonal style="none"/>
              </border>
            </x14:dxf>
          </x14:cfRule>
          <xm:sqref>O4:R4</xm:sqref>
        </x14:conditionalFormatting>
        <x14:conditionalFormatting xmlns:xm="http://schemas.microsoft.com/office/excel/2006/main">
          <x14:cfRule type="cellIs" priority="24" operator="equal" id="{006900A0-0041-4FB7-90BC-00CB00A200AD}">
            <xm:f>"NA"</xm:f>
            <x14:dxf>
              <font/>
              <fill>
                <patternFill patternType="solid">
                  <fgColor rgb="FFFCE8B2"/>
                  <bgColor rgb="FFFCE8B2"/>
                </patternFill>
              </fill>
              <border>
                <left style="none"/>
                <right style="none"/>
                <top style="none"/>
                <bottom style="none"/>
                <diagonal style="none"/>
              </border>
            </x14:dxf>
          </x14:cfRule>
          <xm:sqref>O4:R4</xm:sqref>
        </x14:conditionalFormatting>
        <x14:conditionalFormatting xmlns:xm="http://schemas.microsoft.com/office/excel/2006/main">
          <x14:cfRule type="cellIs" priority="25" operator="equal" id="{008400AB-0074-428B-AAAA-00BB006F0070}">
            <xm:f>"NT"</xm:f>
            <x14:dxf>
              <font/>
              <fill>
                <patternFill patternType="solid">
                  <fgColor indexed="65"/>
                  <bgColor indexed="65"/>
                </patternFill>
              </fill>
              <border>
                <left style="none"/>
                <right style="none"/>
                <top style="none"/>
                <bottom style="none"/>
                <diagonal style="none"/>
              </border>
            </x14:dxf>
          </x14:cfRule>
          <xm:sqref>O4:R4</xm:sqref>
        </x14:conditionalFormatting>
        <x14:conditionalFormatting xmlns:xm="http://schemas.microsoft.com/office/excel/2006/main">
          <x14:cfRule type="cellIs" priority="26" operator="equal" id="{00500059-0082-486A-8BD2-005600FD00C9}">
            <xm:f>"c"</xm:f>
            <x14:dxf>
              <font/>
              <fill>
                <patternFill patternType="solid">
                  <fgColor rgb="FFB7E1CD"/>
                  <bgColor rgb="FFB7E1CD"/>
                </patternFill>
              </fill>
              <border>
                <left style="none"/>
                <right style="none"/>
                <top style="none"/>
                <bottom style="none"/>
                <diagonal style="none"/>
              </border>
            </x14:dxf>
          </x14:cfRule>
          <xm:sqref>F11:F117</xm:sqref>
        </x14:conditionalFormatting>
        <x14:conditionalFormatting xmlns:xm="http://schemas.microsoft.com/office/excel/2006/main">
          <x14:cfRule type="cellIs" priority="27" operator="equal" id="{00890084-00F9-4ADC-A7E6-00B100C300A0}">
            <xm:f>"nc"</xm:f>
            <x14:dxf>
              <font/>
              <fill>
                <patternFill patternType="solid">
                  <fgColor rgb="FFF4C7C3"/>
                  <bgColor rgb="FFF4C7C3"/>
                </patternFill>
              </fill>
              <border>
                <left style="none"/>
                <right style="none"/>
                <top style="none"/>
                <bottom style="none"/>
                <diagonal style="none"/>
              </border>
            </x14:dxf>
          </x14:cfRule>
          <xm:sqref>F11:F117</xm:sqref>
        </x14:conditionalFormatting>
        <x14:conditionalFormatting xmlns:xm="http://schemas.microsoft.com/office/excel/2006/main">
          <x14:cfRule type="cellIs" priority="28" operator="equal" id="{000100BC-00DC-4491-9A5A-003C004F009C}">
            <xm:f>"nt"</xm:f>
            <x14:dxf>
              <font>
                <color indexed="65"/>
              </font>
              <fill>
                <patternFill patternType="solid">
                  <fgColor rgb="FF757575"/>
                  <bgColor rgb="FF757575"/>
                </patternFill>
              </fill>
              <border>
                <left style="none"/>
                <right style="none"/>
                <top style="none"/>
                <bottom style="none"/>
                <diagonal style="none"/>
              </border>
            </x14:dxf>
          </x14:cfRule>
          <xm:sqref>F11:F117</xm:sqref>
        </x14:conditionalFormatting>
        <x14:conditionalFormatting xmlns:xm="http://schemas.microsoft.com/office/excel/2006/main">
          <x14:cfRule type="cellIs" priority="29" operator="equal" id="{00B5005B-00C5-40EC-AAD3-001A0077004B}">
            <xm:f>"na"</xm:f>
            <x14:dxf>
              <font/>
              <fill>
                <patternFill patternType="solid">
                  <fgColor rgb="FFFCE8B2"/>
                  <bgColor rgb="FFFCE8B2"/>
                </patternFill>
              </fill>
              <border>
                <left style="none"/>
                <right style="none"/>
                <top style="none"/>
                <bottom style="none"/>
                <diagonal style="none"/>
              </border>
            </x14:dxf>
          </x14:cfRule>
          <xm:sqref>F1:F2 C2 F4:F117</xm:sqref>
        </x14:conditionalFormatting>
      </x14:conditionalFormattings>
    </ext>
    <ext xmlns:x14="http://schemas.microsoft.com/office/spreadsheetml/2009/9/main" uri="{CCE6A557-97BC-4b89-ADB6-D9C93CAAB3DF}">
      <x14:dataValidations xmlns:xm="http://schemas.microsoft.com/office/excel/2006/main" count="3" disablePrompts="0">
        <x14:dataValidation xr:uid="{00D4007D-0093-4634-88B7-003A00B100C3}" type="list" allowBlank="1" errorStyle="stop" imeMode="noControl" operator="between" showDropDown="0" showErrorMessage="1" showInputMessage="0">
          <x14:formula1>
            <xm:f>"nt,na,c"</xm:f>
          </x14:formula1>
          <xm:sqref>F54:F55</xm:sqref>
        </x14:dataValidation>
        <x14:dataValidation xr:uid="{00C400BC-00D3-4528-AD33-004F002F0056}" type="list" allowBlank="1" errorStyle="stop" imeMode="noControl" operator="between" showDropDown="0" showErrorMessage="1" showInputMessage="0">
          <x14:formula1>
            <xm:f>"nt,na,c,nc"</xm:f>
          </x14:formula1>
          <xm:sqref>F12:F53 F56:F117</xm:sqref>
        </x14:dataValidation>
        <x14:dataValidation xr:uid="{002000B5-00D3-48D5-86CD-001700F80023}" type="list" allowBlank="1" errorStyle="stop" imeMode="noControl" operator="between" showDropDown="0" showErrorMessage="0" showInputMessage="0">
          <x14:formula1>
            <xm:f>"d"</xm:f>
          </x14:formula1>
          <xm:sqref>G12:G117</xm:sqref>
        </x14:dataValidation>
      </x14:dataValidations>
    </ext>
  </extLst>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666666"/>
    <outlinePr applyStyles="0" summaryBelow="0" summaryRight="0" showOutlineSymbols="1"/>
    <pageSetUpPr autoPageBreaks="1" fitToPage="0"/>
  </sheetPr>
  <sheetViews>
    <sheetView showGridLines="0" zoomScale="100" workbookViewId="0">
      <pane xSplit="6" ySplit="11" topLeftCell="G12" activePane="bottomRight" state="frozen"/>
      <selection activeCell="G12" activeCellId="0" sqref="G12"/>
    </sheetView>
  </sheetViews>
  <sheetFormatPr defaultColWidth="14.43" defaultRowHeight="15" customHeight="1"/>
  <cols>
    <col customWidth="1" min="1" max="1" width="9"/>
    <col customWidth="1" min="2" max="2" width="7.29"/>
    <col customWidth="1" min="3" max="3" width="4"/>
    <col customWidth="1" min="4" max="4" width="3.4300000000000002"/>
    <col customWidth="1" min="5" max="5" width="50.859999999999999"/>
    <col customWidth="1" min="6" max="6" width="10.710000000000001"/>
    <col customWidth="1" min="7" max="7" width="5"/>
    <col customWidth="1" min="8" max="8" width="9"/>
    <col customWidth="1" min="9" max="9" width="14.859999999999999"/>
    <col customWidth="1" min="10" max="10" width="43.57"/>
    <col customWidth="1" min="11" max="11" width="40.859999999999999"/>
    <col customWidth="1" min="12" max="12" width="46.289999999999999"/>
    <col customWidth="1" min="13" max="13" width="4"/>
    <col customWidth="1" min="14" max="14" width="19"/>
    <col customWidth="1" min="15" max="17" width="4.1399999999999997"/>
    <col customWidth="1" min="18" max="18" width="5.1399999999999997"/>
    <col customWidth="1" min="19" max="19" width="16.43"/>
    <col customWidth="1" min="20" max="20" width="15.43"/>
    <col customWidth="1" min="21" max="21" width="16.289999999999999"/>
  </cols>
  <sheetData>
    <row r="1" ht="0.75" customHeight="1">
      <c r="A1" s="310"/>
      <c r="B1" s="308"/>
      <c r="C1" s="308"/>
      <c r="D1" s="308"/>
      <c r="E1" s="308"/>
      <c r="F1" s="308"/>
      <c r="G1" s="308"/>
      <c r="H1" s="308"/>
      <c r="I1" s="308"/>
      <c r="J1" s="308"/>
      <c r="K1" s="308"/>
      <c r="L1" s="308"/>
      <c r="M1" s="308"/>
      <c r="N1" s="308"/>
      <c r="O1" s="308"/>
      <c r="P1" s="308"/>
      <c r="Q1" s="308"/>
      <c r="R1" s="308"/>
      <c r="S1" s="308"/>
      <c r="T1" s="308"/>
      <c r="U1" s="308"/>
    </row>
    <row r="2" ht="16.5" customHeight="1">
      <c r="A2" s="310"/>
      <c r="B2" s="311" t="str">
        <f>F4</f>
        <v>#NAME?</v>
      </c>
      <c r="C2" s="312" t="str">
        <f>Echantillon!C32</f>
        <v/>
      </c>
      <c r="D2" s="313"/>
      <c r="E2" s="313"/>
      <c r="F2" s="314"/>
      <c r="G2" s="315"/>
      <c r="H2" s="315"/>
      <c r="I2" s="315"/>
      <c r="J2" s="315"/>
      <c r="K2" s="316"/>
      <c r="L2" s="316"/>
      <c r="M2" s="317"/>
      <c r="N2" s="317"/>
      <c r="O2" s="308"/>
      <c r="P2" s="308"/>
      <c r="Q2" s="308"/>
      <c r="R2" s="308"/>
      <c r="S2" s="308"/>
      <c r="T2" s="308"/>
      <c r="U2" s="308"/>
    </row>
    <row r="3" ht="18.75" customHeight="1">
      <c r="A3" s="310"/>
      <c r="B3" s="311" t="s">
        <v>481</v>
      </c>
      <c r="C3" s="315" t="str">
        <f>Echantillon!D32</f>
        <v/>
      </c>
      <c r="G3" s="315"/>
      <c r="H3" s="315"/>
      <c r="I3" s="315"/>
      <c r="J3" s="315"/>
      <c r="K3" s="315"/>
      <c r="L3" s="315"/>
      <c r="M3" s="308"/>
      <c r="N3" s="308"/>
      <c r="O3" s="308"/>
      <c r="P3" s="308"/>
      <c r="Q3" s="308"/>
      <c r="R3" s="308"/>
      <c r="S3" s="308"/>
      <c r="T3" s="308"/>
      <c r="U3" s="308"/>
    </row>
    <row r="4" ht="13.5" customHeight="1">
      <c r="A4" s="310"/>
      <c r="B4" s="319" t="s">
        <v>141</v>
      </c>
      <c r="C4" s="320" t="s">
        <v>482</v>
      </c>
      <c r="D4" s="320" t="s">
        <v>144</v>
      </c>
      <c r="E4" s="321" t="s">
        <v>145</v>
      </c>
      <c r="F4" s="321" t="str">
        <f>sheetName()</f>
        <v>#NAME?</v>
      </c>
      <c r="G4" s="320" t="s">
        <v>483</v>
      </c>
      <c r="H4" s="319" t="s">
        <v>82</v>
      </c>
      <c r="I4" s="319" t="s">
        <v>80</v>
      </c>
      <c r="J4" s="319" t="s">
        <v>484</v>
      </c>
      <c r="K4" s="319" t="s">
        <v>485</v>
      </c>
      <c r="L4" s="319" t="s">
        <v>146</v>
      </c>
      <c r="M4" s="322"/>
      <c r="N4" s="323"/>
      <c r="O4" s="324" t="s">
        <v>434</v>
      </c>
      <c r="P4" s="325" t="s">
        <v>435</v>
      </c>
      <c r="Q4" s="325" t="s">
        <v>441</v>
      </c>
      <c r="R4" s="326" t="s">
        <v>437</v>
      </c>
      <c r="S4" s="327" t="s">
        <v>486</v>
      </c>
      <c r="T4" s="328" t="s">
        <v>487</v>
      </c>
      <c r="U4" s="329" t="s">
        <v>154</v>
      </c>
    </row>
    <row r="5" ht="13.5" customHeight="1">
      <c r="A5" s="310"/>
      <c r="B5" s="36"/>
      <c r="C5" s="36"/>
      <c r="D5" s="36"/>
      <c r="E5" s="321" t="s">
        <v>147</v>
      </c>
      <c r="F5" s="321">
        <f>COUNTIF($F$12:$F$117,"c")</f>
        <v>0</v>
      </c>
      <c r="G5" s="36"/>
      <c r="H5" s="36"/>
      <c r="I5" s="36"/>
      <c r="J5" s="36"/>
      <c r="K5" s="36"/>
      <c r="L5" s="36"/>
      <c r="M5" s="308"/>
      <c r="N5" s="330" t="s">
        <v>8</v>
      </c>
      <c r="O5" s="331">
        <f>COUNTIFS($C$12:$C$117,"A",$F$12:$F$117,"c")</f>
        <v>0</v>
      </c>
      <c r="P5" s="331">
        <f>COUNTIFS($C$12:$C$117,"A",$F$12:$F$117,"nc")</f>
        <v>0</v>
      </c>
      <c r="Q5" s="331">
        <f>COUNTIFS($C$12:$C$117,"A",$F$12:$F$117,"na")</f>
        <v>0</v>
      </c>
      <c r="R5" s="331">
        <f>COUNTIFS($C$12:$C$117,"A",$F$12:$F$117,"nt")</f>
        <v>82</v>
      </c>
      <c r="S5" s="332">
        <f t="shared" ref="S5:S7" si="331">O5+P5</f>
        <v>0</v>
      </c>
      <c r="T5" s="333" t="str">
        <f t="shared" ref="T5:T7" si="332">IF(S5&gt;0,O5/S5,"-")</f>
        <v>-</v>
      </c>
      <c r="U5" s="334" t="str">
        <f>T5</f>
        <v>-</v>
      </c>
    </row>
    <row r="6" ht="13.5" customHeight="1">
      <c r="A6" s="310"/>
      <c r="B6" s="36"/>
      <c r="C6" s="36"/>
      <c r="D6" s="36"/>
      <c r="E6" s="321" t="s">
        <v>148</v>
      </c>
      <c r="F6" s="321">
        <f>COUNTIF(F12:F117,"nc")</f>
        <v>0</v>
      </c>
      <c r="G6" s="36"/>
      <c r="H6" s="36"/>
      <c r="I6" s="36"/>
      <c r="J6" s="36"/>
      <c r="K6" s="36"/>
      <c r="L6" s="36"/>
      <c r="M6" s="308"/>
      <c r="N6" s="330" t="s">
        <v>15</v>
      </c>
      <c r="O6" s="331">
        <f>COUNTIFS($C$12:$C$117,"AA",$F$12:$F$117,"c")</f>
        <v>0</v>
      </c>
      <c r="P6" s="331">
        <f>COUNTIFS($C$12:$C$117,"AA",$F$12:$F$117,"nc")</f>
        <v>0</v>
      </c>
      <c r="Q6" s="331">
        <f>COUNTIFS($C$12:$C$117,"AA",$F$12:$F$117,"na")</f>
        <v>0</v>
      </c>
      <c r="R6" s="331">
        <f>COUNTIFS($C$12:$C$117,"AA",$F$12:$F$117,"nt")</f>
        <v>24</v>
      </c>
      <c r="S6" s="332">
        <f t="shared" si="331"/>
        <v>0</v>
      </c>
      <c r="T6" s="333" t="str">
        <f t="shared" si="332"/>
        <v>-</v>
      </c>
      <c r="U6" s="335" t="str">
        <f>IF(S6&gt;0,SUM(O5:O6)/SUM(S5:S6),"-")</f>
        <v>-</v>
      </c>
    </row>
    <row r="7" ht="13.5" customHeight="1">
      <c r="A7" s="310"/>
      <c r="B7" s="36"/>
      <c r="C7" s="36"/>
      <c r="D7" s="36"/>
      <c r="E7" s="321" t="s">
        <v>488</v>
      </c>
      <c r="F7" s="321">
        <f>COUNTIF(F12:F117,"na")</f>
        <v>0</v>
      </c>
      <c r="G7" s="36"/>
      <c r="H7" s="36"/>
      <c r="I7" s="36"/>
      <c r="J7" s="36"/>
      <c r="K7" s="36"/>
      <c r="L7" s="36"/>
      <c r="M7" s="308"/>
      <c r="N7" s="330" t="s">
        <v>17</v>
      </c>
      <c r="O7" s="336">
        <f>COUNTIFS($C$12:$C$117,"AAA",$F$12:$F$117,"c")</f>
        <v>0</v>
      </c>
      <c r="P7" s="336">
        <f>COUNTIFS($C$12:$C$117,"AAA",$F$12:$F$117,"nc")</f>
        <v>0</v>
      </c>
      <c r="Q7" s="336">
        <f>COUNTIFS($C$12:$C$117,"AAA",$F$12:$F$117,"na")</f>
        <v>0</v>
      </c>
      <c r="R7" s="336">
        <f>COUNTIFS($C$12:$C$117,"AAA",$F$12:$F$117,"nt")</f>
        <v>0</v>
      </c>
      <c r="S7" s="332">
        <f t="shared" si="331"/>
        <v>0</v>
      </c>
      <c r="T7" s="333" t="str">
        <f t="shared" si="332"/>
        <v>-</v>
      </c>
      <c r="U7" s="334" t="str">
        <f>IF(S7&gt;0,SUM(O5:O7)/SUM(S5:S7),"-")</f>
        <v>-</v>
      </c>
    </row>
    <row r="8" ht="13.5" customHeight="1">
      <c r="A8" s="310"/>
      <c r="B8" s="36"/>
      <c r="C8" s="36"/>
      <c r="D8" s="36"/>
      <c r="E8" s="321" t="s">
        <v>150</v>
      </c>
      <c r="F8" s="321">
        <f>COUNTIF(F12:F117,"nt")</f>
        <v>106</v>
      </c>
      <c r="G8" s="36"/>
      <c r="H8" s="36"/>
      <c r="I8" s="36"/>
      <c r="J8" s="36"/>
      <c r="K8" s="36"/>
      <c r="L8" s="36"/>
      <c r="M8" s="308"/>
      <c r="N8" s="337" t="s">
        <v>489</v>
      </c>
      <c r="O8" s="338">
        <f t="shared" ref="O8:S8" si="333">SUM(O5:O7)</f>
        <v>0</v>
      </c>
      <c r="P8" s="338">
        <f t="shared" si="333"/>
        <v>0</v>
      </c>
      <c r="Q8" s="338">
        <f t="shared" si="333"/>
        <v>0</v>
      </c>
      <c r="R8" s="338">
        <f t="shared" si="333"/>
        <v>106</v>
      </c>
      <c r="S8" s="339">
        <f t="shared" si="333"/>
        <v>0</v>
      </c>
      <c r="T8" s="333"/>
      <c r="U8" s="330"/>
    </row>
    <row r="9" ht="13.5" customHeight="1">
      <c r="A9" s="310"/>
      <c r="B9" s="36"/>
      <c r="C9" s="36"/>
      <c r="D9" s="36"/>
      <c r="E9" s="321" t="s">
        <v>465</v>
      </c>
      <c r="F9" s="340" t="str">
        <f>F5/SUM(F5:F6)</f>
        <v>#DIV/0!</v>
      </c>
      <c r="G9" s="36"/>
      <c r="H9" s="36"/>
      <c r="I9" s="36"/>
      <c r="J9" s="36"/>
      <c r="K9" s="36"/>
      <c r="L9" s="36"/>
      <c r="M9" s="308"/>
      <c r="N9" s="308"/>
      <c r="O9" s="308"/>
      <c r="P9" s="308"/>
      <c r="Q9" s="308"/>
      <c r="R9" s="308"/>
      <c r="S9" s="308"/>
      <c r="T9" s="308"/>
      <c r="U9" s="308"/>
    </row>
    <row r="10" ht="13.5" customHeight="1">
      <c r="A10" s="310"/>
      <c r="B10" s="46"/>
      <c r="C10" s="46"/>
      <c r="D10" s="46"/>
      <c r="E10" s="321" t="s">
        <v>466</v>
      </c>
      <c r="F10" s="340" t="str">
        <f>F6/SUM(F5:F6)</f>
        <v>#DIV/0!</v>
      </c>
      <c r="G10" s="46"/>
      <c r="H10" s="46"/>
      <c r="I10" s="46"/>
      <c r="J10" s="46"/>
      <c r="K10" s="46"/>
      <c r="L10" s="46"/>
      <c r="M10" s="308"/>
      <c r="N10" s="308"/>
      <c r="O10" s="308"/>
      <c r="P10" s="308"/>
      <c r="Q10" s="308"/>
      <c r="R10" s="308"/>
      <c r="S10" s="308"/>
      <c r="T10" s="308"/>
      <c r="U10" s="308"/>
    </row>
    <row r="11">
      <c r="A11" s="310"/>
      <c r="B11" s="260"/>
      <c r="C11" s="260"/>
      <c r="D11" s="260"/>
      <c r="E11" s="341"/>
      <c r="F11" s="260"/>
      <c r="G11" s="260"/>
      <c r="H11" s="342"/>
      <c r="I11" s="342"/>
      <c r="J11" s="342"/>
      <c r="K11" s="342"/>
      <c r="L11" s="342"/>
      <c r="M11" s="308"/>
      <c r="N11" s="308"/>
      <c r="O11" s="308"/>
      <c r="P11" s="308"/>
      <c r="Q11" s="308"/>
      <c r="R11" s="308"/>
      <c r="S11" s="308"/>
      <c r="T11" s="308"/>
      <c r="U11" s="308"/>
    </row>
    <row r="12" ht="62.25" customHeight="1">
      <c r="A12" s="355" t="s">
        <v>440</v>
      </c>
      <c r="B12" s="358" t="str">
        <f>'Résultats'!B13</f>
        <v>1.1</v>
      </c>
      <c r="C12" s="260" t="str">
        <f>'Résultats'!C13</f>
        <v>A</v>
      </c>
      <c r="D12" s="260" t="str">
        <f>'Résultats'!E13</f>
        <v>x</v>
      </c>
      <c r="E12" s="341" t="str">
        <f>'Résultats'!F13</f>
        <v xml:space="preserve">Chaque image porteuse d’information a-t-elle une alternative textuelle ?</v>
      </c>
      <c r="F12" s="345" t="s">
        <v>14</v>
      </c>
      <c r="G12" s="345"/>
      <c r="H12" s="97"/>
      <c r="I12" s="97"/>
      <c r="J12" s="97"/>
      <c r="K12" s="97"/>
      <c r="L12" s="97"/>
      <c r="M12" s="308"/>
      <c r="N12" s="308"/>
      <c r="O12" s="308"/>
      <c r="P12" s="308"/>
      <c r="Q12" s="308"/>
      <c r="R12" s="308"/>
      <c r="S12" s="308"/>
      <c r="T12" s="308"/>
      <c r="U12" s="308"/>
    </row>
    <row r="13" ht="62.25" customHeight="1">
      <c r="A13" s="36"/>
      <c r="B13" s="358" t="str">
        <f>Résultats!B14</f>
        <v>1.2</v>
      </c>
      <c r="C13" s="260" t="str">
        <f>Résultats!C14</f>
        <v>A</v>
      </c>
      <c r="D13" s="260" t="str">
        <f>Résultats!E14</f>
        <v/>
      </c>
      <c r="E13" s="341" t="str">
        <f>Résultats!F14</f>
        <v xml:space="preserve">Chaque image de décoration est-elle correctement ignorée par les technologies d’assistance ?</v>
      </c>
      <c r="F13" s="345" t="s">
        <v>14</v>
      </c>
      <c r="G13" s="345"/>
      <c r="H13" s="97"/>
      <c r="I13" s="97"/>
      <c r="J13" s="97"/>
      <c r="K13" s="97"/>
      <c r="L13" s="97"/>
      <c r="M13" s="308"/>
      <c r="N13" s="308"/>
      <c r="O13" s="308"/>
      <c r="P13" s="308"/>
      <c r="Q13" s="308"/>
      <c r="R13" s="308"/>
      <c r="S13" s="308"/>
      <c r="T13" s="308"/>
      <c r="U13" s="308"/>
    </row>
    <row r="14" ht="62.25" customHeight="1">
      <c r="A14" s="36"/>
      <c r="B14" s="358" t="str">
        <f>Résultats!B15</f>
        <v>1.3</v>
      </c>
      <c r="C14" s="260" t="str">
        <f>Résultats!C15</f>
        <v>A</v>
      </c>
      <c r="D14" s="260" t="str">
        <f>Résultats!E15</f>
        <v/>
      </c>
      <c r="E14" s="341" t="str">
        <f>Résultats!F15</f>
        <v xml:space="preserve">Pour chaque image porteuse d’information ayant une alternative textuelle, cette alternative est-elle pertinente (hors cas particuliers) ?</v>
      </c>
      <c r="F14" s="345" t="s">
        <v>14</v>
      </c>
      <c r="G14" s="345"/>
      <c r="H14" s="97"/>
      <c r="I14" s="97"/>
      <c r="J14" s="97"/>
      <c r="K14" s="97"/>
      <c r="L14" s="97"/>
      <c r="M14" s="308"/>
      <c r="N14" s="308"/>
      <c r="O14" s="308"/>
      <c r="P14" s="308"/>
      <c r="Q14" s="308"/>
      <c r="R14" s="308"/>
      <c r="S14" s="308"/>
      <c r="T14" s="308"/>
      <c r="U14" s="308"/>
    </row>
    <row r="15" ht="62.25" customHeight="1">
      <c r="A15" s="36"/>
      <c r="B15" s="358" t="str">
        <f>Résultats!B16</f>
        <v>1.4</v>
      </c>
      <c r="C15" s="260" t="str">
        <f>Résultats!C16</f>
        <v>A</v>
      </c>
      <c r="D15" s="260" t="str">
        <f>Résultats!E16</f>
        <v/>
      </c>
      <c r="E15" s="341" t="str">
        <f>Résultats!F16</f>
        <v xml:space="preserve">Pour chaque image utilisée comme CAPTCHA ou comme image-test, ayant une alternative textuelle, cette alternative permet-elle d’identifier la nature et la fonction de l’image ?</v>
      </c>
      <c r="F15" s="345" t="s">
        <v>14</v>
      </c>
      <c r="G15" s="345"/>
      <c r="H15" s="97"/>
      <c r="I15" s="97"/>
      <c r="J15" s="97"/>
      <c r="K15" s="97"/>
      <c r="L15" s="97"/>
      <c r="M15" s="308"/>
      <c r="N15" s="308"/>
      <c r="O15" s="308"/>
      <c r="P15" s="308"/>
      <c r="Q15" s="308"/>
      <c r="R15" s="308"/>
      <c r="S15" s="308"/>
      <c r="T15" s="308"/>
      <c r="U15" s="308"/>
    </row>
    <row r="16" ht="62.25" customHeight="1">
      <c r="A16" s="36"/>
      <c r="B16" s="358" t="str">
        <f>Résultats!B17</f>
        <v>1.5</v>
      </c>
      <c r="C16" s="260" t="str">
        <f>Résultats!C17</f>
        <v>A</v>
      </c>
      <c r="D16" s="260" t="str">
        <f>Résultats!E17</f>
        <v/>
      </c>
      <c r="E16" s="341" t="str">
        <f>Résultats!F17</f>
        <v xml:space="preserve">Pour chaque image utilisée comme CAPTCHA, une solution d’accès alternatif au contenu ou à la fonction du CAPTCHA est-elle présente ?</v>
      </c>
      <c r="F16" s="345" t="s">
        <v>14</v>
      </c>
      <c r="G16" s="345"/>
      <c r="H16" s="97"/>
      <c r="I16" s="97"/>
      <c r="J16" s="97"/>
      <c r="K16" s="97"/>
      <c r="L16" s="97"/>
      <c r="M16" s="308"/>
      <c r="N16" s="308"/>
      <c r="O16" s="308"/>
      <c r="P16" s="308"/>
      <c r="Q16" s="308"/>
      <c r="R16" s="308"/>
      <c r="S16" s="308"/>
      <c r="T16" s="308"/>
      <c r="U16" s="308"/>
    </row>
    <row r="17" ht="62.25" customHeight="1">
      <c r="A17" s="36"/>
      <c r="B17" s="358" t="str">
        <f>Résultats!B18</f>
        <v>1.6</v>
      </c>
      <c r="C17" s="260" t="str">
        <f>Résultats!C18</f>
        <v>A</v>
      </c>
      <c r="D17" s="260" t="str">
        <f>Résultats!E18</f>
        <v/>
      </c>
      <c r="E17" s="341" t="str">
        <f>Résultats!F18</f>
        <v xml:space="preserve">Chaque image porteuse d’information a-t-elle, si nécessaire, une description détaillée ?</v>
      </c>
      <c r="F17" s="345" t="s">
        <v>14</v>
      </c>
      <c r="G17" s="345"/>
      <c r="H17" s="97"/>
      <c r="I17" s="97"/>
      <c r="J17" s="97"/>
      <c r="K17" s="97"/>
      <c r="L17" s="97"/>
      <c r="M17" s="308"/>
      <c r="N17" s="308"/>
      <c r="O17" s="308"/>
      <c r="P17" s="308"/>
      <c r="Q17" s="308"/>
      <c r="R17" s="308"/>
      <c r="S17" s="308"/>
      <c r="T17" s="308"/>
      <c r="U17" s="308"/>
    </row>
    <row r="18" ht="62.25" customHeight="1">
      <c r="A18" s="36"/>
      <c r="B18" s="358" t="str">
        <f>Résultats!B19</f>
        <v>1.7</v>
      </c>
      <c r="C18" s="260" t="str">
        <f>Résultats!C19</f>
        <v>A</v>
      </c>
      <c r="D18" s="260" t="str">
        <f>Résultats!E19</f>
        <v/>
      </c>
      <c r="E18" s="341" t="str">
        <f>Résultats!F19</f>
        <v xml:space="preserve">Pour chaque image porteuse d’information ayant une description détaillée, cette description est-elle pertinente ?</v>
      </c>
      <c r="F18" s="345" t="s">
        <v>14</v>
      </c>
      <c r="G18" s="345"/>
      <c r="H18" s="97"/>
      <c r="I18" s="97"/>
      <c r="J18" s="97"/>
      <c r="K18" s="97"/>
      <c r="L18" s="97"/>
      <c r="M18" s="356"/>
      <c r="N18" s="356"/>
      <c r="O18" s="356"/>
      <c r="P18" s="356"/>
      <c r="Q18" s="356"/>
      <c r="R18" s="356"/>
      <c r="S18" s="356"/>
      <c r="T18" s="356"/>
      <c r="U18" s="356"/>
    </row>
    <row r="19" ht="62.25" customHeight="1">
      <c r="A19" s="36"/>
      <c r="B19" s="358" t="str">
        <f>Résultats!B20</f>
        <v>1.8</v>
      </c>
      <c r="C19" s="260" t="str">
        <f>Résultats!C20</f>
        <v>AA</v>
      </c>
      <c r="D19" s="260" t="str">
        <f>Résultats!E20</f>
        <v/>
      </c>
      <c r="E19" s="359" t="str">
        <f>Résultats!F20</f>
        <v xml:space="preserve">Chaque image texte porteuse d’information, en l’absence d’un mécanisme de remplacement, doit si possible être remplacée par du texte stylé. Cette règle est-elle respectée (hors cas particuliers) ?</v>
      </c>
      <c r="F19" s="345" t="s">
        <v>14</v>
      </c>
      <c r="G19" s="345"/>
      <c r="H19" s="97"/>
      <c r="I19" s="97"/>
      <c r="J19" s="97"/>
      <c r="K19" s="97"/>
      <c r="L19" s="97"/>
      <c r="M19" s="322"/>
      <c r="N19" s="322"/>
      <c r="O19" s="322"/>
      <c r="P19" s="322"/>
      <c r="Q19" s="322"/>
      <c r="R19" s="322"/>
      <c r="S19" s="357"/>
      <c r="T19" s="308"/>
      <c r="U19" s="308"/>
    </row>
    <row r="20" ht="62.25" customHeight="1">
      <c r="A20" s="46"/>
      <c r="B20" s="358" t="str">
        <f>Résultats!B21</f>
        <v>1.9</v>
      </c>
      <c r="C20" s="260" t="str">
        <f>Résultats!C21</f>
        <v>A</v>
      </c>
      <c r="D20" s="260" t="str">
        <f>Résultats!E21</f>
        <v/>
      </c>
      <c r="E20" s="341" t="str">
        <f>Résultats!F21</f>
        <v xml:space="preserve">Chaque légende d’image est-elle, si nécessaire, correctement reliée à l’image correspondante ?</v>
      </c>
      <c r="F20" s="345" t="s">
        <v>14</v>
      </c>
      <c r="G20" s="345"/>
      <c r="H20" s="97"/>
      <c r="I20" s="97"/>
      <c r="J20" s="97"/>
      <c r="K20" s="97"/>
      <c r="L20" s="97"/>
      <c r="M20" s="308"/>
      <c r="N20" s="308"/>
      <c r="O20" s="308"/>
      <c r="P20" s="308"/>
      <c r="Q20" s="308"/>
      <c r="R20" s="308"/>
      <c r="S20" s="308"/>
      <c r="T20" s="308"/>
      <c r="U20" s="308"/>
    </row>
    <row r="21" ht="62.25" customHeight="1">
      <c r="A21" s="355" t="s">
        <v>443</v>
      </c>
      <c r="B21" s="358" t="str">
        <f>Résultats!B22</f>
        <v>2.1</v>
      </c>
      <c r="C21" s="260" t="str">
        <f>Résultats!C22</f>
        <v>A</v>
      </c>
      <c r="D21" s="260" t="str">
        <f>Résultats!E22</f>
        <v/>
      </c>
      <c r="E21" s="341" t="str">
        <f>Résultats!F22</f>
        <v xml:space="preserve">Chaque cadre a-t-il un titre de cadre ?</v>
      </c>
      <c r="F21" s="345" t="s">
        <v>14</v>
      </c>
      <c r="G21" s="345"/>
      <c r="H21" s="97"/>
      <c r="I21" s="97"/>
      <c r="J21" s="97"/>
      <c r="K21" s="97"/>
      <c r="L21" s="97"/>
      <c r="M21" s="308"/>
      <c r="N21" s="308"/>
      <c r="O21" s="308"/>
      <c r="P21" s="308"/>
      <c r="Q21" s="308"/>
      <c r="R21" s="308"/>
      <c r="S21" s="308"/>
      <c r="T21" s="308"/>
      <c r="U21" s="308"/>
    </row>
    <row r="22" ht="62.25" customHeight="1">
      <c r="A22" s="46"/>
      <c r="B22" s="358" t="str">
        <f>Résultats!B23</f>
        <v>2.2</v>
      </c>
      <c r="C22" s="260" t="str">
        <f>Résultats!C23</f>
        <v>A</v>
      </c>
      <c r="D22" s="260" t="str">
        <f>Résultats!E23</f>
        <v/>
      </c>
      <c r="E22" s="341" t="str">
        <f>Résultats!F23</f>
        <v xml:space="preserve">Pour chaque cadre ayant un titre de cadre, ce titre de cadre est-il pertinent ?</v>
      </c>
      <c r="F22" s="345" t="s">
        <v>14</v>
      </c>
      <c r="G22" s="345"/>
      <c r="H22" s="97"/>
      <c r="I22" s="97"/>
      <c r="J22" s="97"/>
      <c r="K22" s="97"/>
      <c r="L22" s="97"/>
      <c r="M22" s="308"/>
      <c r="N22" s="308"/>
      <c r="O22" s="308"/>
      <c r="P22" s="308"/>
      <c r="Q22" s="308"/>
      <c r="R22" s="308"/>
      <c r="S22" s="308"/>
      <c r="T22" s="308"/>
      <c r="U22" s="308"/>
    </row>
    <row r="23" ht="62.25" customHeight="1">
      <c r="A23" s="355" t="s">
        <v>444</v>
      </c>
      <c r="B23" s="358" t="str">
        <f>Résultats!B24</f>
        <v>3.1</v>
      </c>
      <c r="C23" s="260" t="str">
        <f>Résultats!C24</f>
        <v>A</v>
      </c>
      <c r="D23" s="260" t="str">
        <f>Résultats!E24</f>
        <v>x</v>
      </c>
      <c r="E23" s="341" t="str">
        <f>Résultats!F24</f>
        <v xml:space="preserve">Dans chaque page web, l’information ne doit pas être donnée uniquement par la couleur. Cette règle est-elle respectée ?</v>
      </c>
      <c r="F23" s="345" t="s">
        <v>14</v>
      </c>
      <c r="G23" s="345"/>
      <c r="H23" s="97"/>
      <c r="I23" s="97"/>
      <c r="J23" s="97"/>
      <c r="K23" s="97"/>
      <c r="L23" s="97"/>
      <c r="M23" s="308"/>
      <c r="N23" s="308"/>
      <c r="O23" s="308"/>
      <c r="P23" s="308"/>
      <c r="Q23" s="308"/>
      <c r="R23" s="308"/>
      <c r="S23" s="308"/>
      <c r="T23" s="308"/>
      <c r="U23" s="308"/>
    </row>
    <row r="24" ht="62.25" customHeight="1">
      <c r="A24" s="36"/>
      <c r="B24" s="358" t="str">
        <f>Résultats!B25</f>
        <v>3.2</v>
      </c>
      <c r="C24" s="260" t="str">
        <f>Résultats!C25</f>
        <v>AA</v>
      </c>
      <c r="D24" s="260" t="str">
        <f>Résultats!E25</f>
        <v/>
      </c>
      <c r="E24" s="341" t="str">
        <f>Résultats!F25</f>
        <v xml:space="preserve">Dans chaque page web, le contraste entre la couleur du texte et la couleur de son arrière-plan est-il suffisamment élevé (hors cas particuliers) ?</v>
      </c>
      <c r="F24" s="345" t="s">
        <v>14</v>
      </c>
      <c r="G24" s="345"/>
      <c r="H24" s="97"/>
      <c r="I24" s="97"/>
      <c r="J24" s="97"/>
      <c r="K24" s="97"/>
      <c r="L24" s="97"/>
      <c r="M24" s="308"/>
      <c r="N24" s="308"/>
      <c r="O24" s="308"/>
      <c r="P24" s="308"/>
      <c r="Q24" s="308"/>
      <c r="R24" s="308"/>
      <c r="S24" s="308"/>
      <c r="T24" s="308"/>
      <c r="U24" s="308"/>
    </row>
    <row r="25" ht="62.25" customHeight="1">
      <c r="A25" s="46"/>
      <c r="B25" s="358" t="str">
        <f>Résultats!B26</f>
        <v>3.3</v>
      </c>
      <c r="C25" s="260" t="str">
        <f>Résultats!C26</f>
        <v>AA</v>
      </c>
      <c r="D25" s="260" t="str">
        <f>Résultats!E26</f>
        <v/>
      </c>
      <c r="E25" s="341" t="str">
        <f>Résultats!F26</f>
        <v xml:space="preserve">Dans chaque page web, les couleurs utilisées dans les composants d’interface ou les éléments graphiques porteurs d’informations sont-elles suffisamment contrastées (hors cas particuliers) ?</v>
      </c>
      <c r="F25" s="345" t="s">
        <v>14</v>
      </c>
      <c r="G25" s="345"/>
      <c r="H25" s="97"/>
      <c r="I25" s="97"/>
      <c r="J25" s="97"/>
      <c r="K25" s="97"/>
      <c r="L25" s="97"/>
      <c r="M25" s="308"/>
      <c r="N25" s="308"/>
      <c r="O25" s="308"/>
      <c r="P25" s="308"/>
      <c r="Q25" s="308"/>
      <c r="R25" s="308"/>
      <c r="S25" s="308"/>
      <c r="T25" s="308"/>
      <c r="U25" s="308"/>
    </row>
    <row r="26" ht="62.25" customHeight="1">
      <c r="A26" s="355" t="s">
        <v>445</v>
      </c>
      <c r="B26" s="358" t="str">
        <f>Résultats!B27</f>
        <v>4.1</v>
      </c>
      <c r="C26" s="260" t="str">
        <f>Résultats!C27</f>
        <v>A</v>
      </c>
      <c r="D26" s="260" t="str">
        <f>Résultats!E27</f>
        <v>x</v>
      </c>
      <c r="E26" s="341" t="str">
        <f>Résultats!F27</f>
        <v xml:space="preserve">Chaque média temporel pré-enregistré a-t-il, si nécessaire, une transcription textuelle ou une audiodescription (hors cas particuliers) ?</v>
      </c>
      <c r="F26" s="345" t="s">
        <v>14</v>
      </c>
      <c r="G26" s="345"/>
      <c r="H26" s="97"/>
      <c r="I26" s="97"/>
      <c r="J26" s="97"/>
      <c r="K26" s="97"/>
      <c r="L26" s="97"/>
      <c r="M26" s="308"/>
      <c r="N26" s="308"/>
      <c r="O26" s="308"/>
      <c r="P26" s="308"/>
      <c r="Q26" s="308"/>
      <c r="R26" s="308"/>
      <c r="S26" s="308"/>
      <c r="T26" s="308"/>
      <c r="U26" s="308"/>
    </row>
    <row r="27" ht="62.25" customHeight="1">
      <c r="A27" s="36"/>
      <c r="B27" s="358" t="str">
        <f>Résultats!B28</f>
        <v>4.2</v>
      </c>
      <c r="C27" s="260" t="str">
        <f>Résultats!C28</f>
        <v>A</v>
      </c>
      <c r="D27" s="260" t="str">
        <f>Résultats!E28</f>
        <v/>
      </c>
      <c r="E27" s="341" t="str">
        <f>Résultats!F28</f>
        <v xml:space="preserve">Pour chaque média temporel pré-enregistré ayant une transcription textuelle ou une audiodescription synchronisée, celles-ci sont-elles pertinentes (hors cas particuliers) ?</v>
      </c>
      <c r="F27" s="345" t="s">
        <v>14</v>
      </c>
      <c r="G27" s="345"/>
      <c r="H27" s="97"/>
      <c r="I27" s="97"/>
      <c r="J27" s="97"/>
      <c r="K27" s="97"/>
      <c r="L27" s="97"/>
      <c r="M27" s="308"/>
      <c r="N27" s="308"/>
      <c r="O27" s="308"/>
      <c r="P27" s="308"/>
      <c r="Q27" s="308"/>
      <c r="R27" s="308"/>
      <c r="S27" s="308"/>
      <c r="T27" s="308"/>
      <c r="U27" s="308"/>
    </row>
    <row r="28" ht="62.25" customHeight="1">
      <c r="A28" s="36"/>
      <c r="B28" s="358" t="str">
        <f>Résultats!B29</f>
        <v>4.3</v>
      </c>
      <c r="C28" s="260" t="str">
        <f>Résultats!C29</f>
        <v>A</v>
      </c>
      <c r="D28" s="260" t="str">
        <f>Résultats!E29</f>
        <v/>
      </c>
      <c r="E28" s="341" t="str">
        <f>Résultats!F29</f>
        <v xml:space="preserve">Chaque média temporel synchronisé pré-enregistré a-t-il, si nécessaire, des sous-titres synchronisés (hors cas particuliers) ?</v>
      </c>
      <c r="F28" s="345" t="s">
        <v>14</v>
      </c>
      <c r="G28" s="345"/>
      <c r="H28" s="97"/>
      <c r="I28" s="97"/>
      <c r="J28" s="97"/>
      <c r="K28" s="97"/>
      <c r="L28" s="97"/>
      <c r="M28" s="308"/>
      <c r="N28" s="308"/>
      <c r="O28" s="308"/>
      <c r="P28" s="308"/>
      <c r="Q28" s="308"/>
      <c r="R28" s="308"/>
      <c r="S28" s="308"/>
      <c r="T28" s="308"/>
      <c r="U28" s="308"/>
    </row>
    <row r="29" ht="62.25" customHeight="1">
      <c r="A29" s="36"/>
      <c r="B29" s="358" t="str">
        <f>Résultats!B30</f>
        <v>4.4</v>
      </c>
      <c r="C29" s="260" t="str">
        <f>Résultats!C30</f>
        <v>A</v>
      </c>
      <c r="D29" s="260" t="str">
        <f>Résultats!E30</f>
        <v/>
      </c>
      <c r="E29" s="341" t="str">
        <f>Résultats!F30</f>
        <v xml:space="preserve">Pour chaque média temporel synchronisé pré-enregistré ayant des sous-titres synchronisés, ces sous-titres sont-ils pertinents ?</v>
      </c>
      <c r="F29" s="345" t="s">
        <v>14</v>
      </c>
      <c r="G29" s="345"/>
      <c r="H29" s="97"/>
      <c r="I29" s="97"/>
      <c r="J29" s="97"/>
      <c r="K29" s="97"/>
      <c r="L29" s="97"/>
      <c r="M29" s="308"/>
      <c r="N29" s="308"/>
      <c r="O29" s="308"/>
      <c r="P29" s="308"/>
      <c r="Q29" s="308"/>
      <c r="R29" s="308"/>
      <c r="S29" s="308"/>
      <c r="T29" s="308"/>
      <c r="U29" s="308"/>
    </row>
    <row r="30" ht="62.25" customHeight="1">
      <c r="A30" s="36"/>
      <c r="B30" s="358" t="str">
        <f>Résultats!B31</f>
        <v>4.5</v>
      </c>
      <c r="C30" s="260" t="str">
        <f>Résultats!C31</f>
        <v>AA</v>
      </c>
      <c r="D30" s="260" t="str">
        <f>Résultats!E31</f>
        <v/>
      </c>
      <c r="E30" s="341" t="str">
        <f>Résultats!F31</f>
        <v xml:space="preserve">Chaque média temporel pré-enregistré a-t-il, si nécessaire, une audiodescription synchronisée (hors cas particuliers) ?</v>
      </c>
      <c r="F30" s="345" t="s">
        <v>14</v>
      </c>
      <c r="G30" s="345"/>
      <c r="H30" s="97"/>
      <c r="I30" s="97"/>
      <c r="J30" s="97"/>
      <c r="K30" s="97"/>
      <c r="L30" s="97"/>
      <c r="M30" s="308"/>
      <c r="N30" s="308"/>
      <c r="O30" s="308"/>
      <c r="P30" s="308"/>
      <c r="Q30" s="308"/>
      <c r="R30" s="308"/>
      <c r="S30" s="308"/>
      <c r="T30" s="308"/>
      <c r="U30" s="308"/>
    </row>
    <row r="31" ht="62.25" customHeight="1">
      <c r="A31" s="36"/>
      <c r="B31" s="358" t="str">
        <f>Résultats!B32</f>
        <v>4.6</v>
      </c>
      <c r="C31" s="260" t="str">
        <f>Résultats!C32</f>
        <v>AA</v>
      </c>
      <c r="D31" s="260" t="str">
        <f>Résultats!E32</f>
        <v/>
      </c>
      <c r="E31" s="341" t="str">
        <f>Résultats!F32</f>
        <v xml:space="preserve">Pour chaque média temporel pré-enregistré ayant une audiodescription synchronisée, celle-ci est-elle pertinente ?</v>
      </c>
      <c r="F31" s="345" t="s">
        <v>14</v>
      </c>
      <c r="G31" s="345"/>
      <c r="H31" s="97"/>
      <c r="I31" s="97"/>
      <c r="J31" s="97"/>
      <c r="K31" s="97"/>
      <c r="L31" s="97"/>
      <c r="M31" s="308"/>
      <c r="N31" s="308"/>
      <c r="O31" s="308"/>
      <c r="P31" s="308"/>
      <c r="Q31" s="308"/>
      <c r="R31" s="308"/>
      <c r="S31" s="308"/>
      <c r="T31" s="308"/>
      <c r="U31" s="308"/>
    </row>
    <row r="32" ht="62.25" customHeight="1">
      <c r="A32" s="36"/>
      <c r="B32" s="358" t="str">
        <f>Résultats!B33</f>
        <v>4.7</v>
      </c>
      <c r="C32" s="260" t="str">
        <f>Résultats!C33</f>
        <v>A</v>
      </c>
      <c r="D32" s="260" t="str">
        <f>Résultats!E33</f>
        <v/>
      </c>
      <c r="E32" s="341" t="str">
        <f>Résultats!F33</f>
        <v xml:space="preserve">Chaque média temporel est-il clairement identifiable (hors cas particuliers) ?</v>
      </c>
      <c r="F32" s="345" t="s">
        <v>14</v>
      </c>
      <c r="G32" s="345"/>
      <c r="H32" s="97"/>
      <c r="I32" s="97"/>
      <c r="J32" s="97"/>
      <c r="K32" s="97"/>
      <c r="L32" s="97"/>
      <c r="M32" s="308"/>
      <c r="N32" s="308"/>
      <c r="O32" s="308"/>
      <c r="P32" s="308"/>
      <c r="Q32" s="308"/>
      <c r="R32" s="308"/>
      <c r="S32" s="308"/>
      <c r="T32" s="308"/>
      <c r="U32" s="308"/>
    </row>
    <row r="33" ht="62.25" customHeight="1">
      <c r="A33" s="36"/>
      <c r="B33" s="358" t="str">
        <f>Résultats!B34</f>
        <v>4.8</v>
      </c>
      <c r="C33" s="260" t="str">
        <f>Résultats!C34</f>
        <v>A</v>
      </c>
      <c r="D33" s="260" t="str">
        <f>Résultats!E34</f>
        <v/>
      </c>
      <c r="E33" s="341" t="str">
        <f>Résultats!F34</f>
        <v xml:space="preserve">Chaque média non temporel a-t-il, si nécessaire, une alternative (hors cas particuliers) ?</v>
      </c>
      <c r="F33" s="345" t="s">
        <v>14</v>
      </c>
      <c r="G33" s="345"/>
      <c r="H33" s="97"/>
      <c r="I33" s="97"/>
      <c r="J33" s="97"/>
      <c r="K33" s="97"/>
      <c r="L33" s="97"/>
      <c r="M33" s="308"/>
      <c r="N33" s="308"/>
      <c r="O33" s="308"/>
      <c r="P33" s="308"/>
      <c r="Q33" s="308"/>
      <c r="R33" s="308"/>
      <c r="S33" s="308"/>
      <c r="T33" s="308"/>
      <c r="U33" s="308"/>
    </row>
    <row r="34" ht="62.25" customHeight="1">
      <c r="A34" s="36"/>
      <c r="B34" s="358" t="str">
        <f>Résultats!B35</f>
        <v>4.9</v>
      </c>
      <c r="C34" s="260" t="str">
        <f>Résultats!C35</f>
        <v>A</v>
      </c>
      <c r="D34" s="260" t="str">
        <f>Résultats!E35</f>
        <v/>
      </c>
      <c r="E34" s="341" t="str">
        <f>Résultats!F35</f>
        <v xml:space="preserve">Pour chaque média non temporel ayant une alternative, cette alternative est-elle pertinente ?</v>
      </c>
      <c r="F34" s="345" t="s">
        <v>14</v>
      </c>
      <c r="G34" s="345"/>
      <c r="H34" s="97"/>
      <c r="I34" s="97"/>
      <c r="J34" s="97"/>
      <c r="K34" s="97"/>
      <c r="L34" s="97"/>
      <c r="M34" s="308"/>
      <c r="N34" s="308"/>
      <c r="O34" s="308"/>
      <c r="P34" s="308"/>
      <c r="Q34" s="308"/>
      <c r="R34" s="308"/>
      <c r="S34" s="308"/>
      <c r="T34" s="308"/>
      <c r="U34" s="308"/>
    </row>
    <row r="35" ht="62.25" customHeight="1">
      <c r="A35" s="36"/>
      <c r="B35" s="358" t="str">
        <f>Résultats!B36</f>
        <v>4.10</v>
      </c>
      <c r="C35" s="260" t="str">
        <f>Résultats!C36</f>
        <v>A</v>
      </c>
      <c r="D35" s="260" t="str">
        <f>Résultats!E36</f>
        <v>x</v>
      </c>
      <c r="E35" s="341" t="str">
        <f>Résultats!F36</f>
        <v xml:space="preserve">Chaque son déclenché automatiquement est-il contrôlable par l’utilisateur ?</v>
      </c>
      <c r="F35" s="345" t="s">
        <v>14</v>
      </c>
      <c r="G35" s="345"/>
      <c r="H35" s="97"/>
      <c r="I35" s="97"/>
      <c r="J35" s="97"/>
      <c r="K35" s="97"/>
      <c r="L35" s="97"/>
      <c r="M35" s="308"/>
      <c r="N35" s="308"/>
      <c r="O35" s="308"/>
      <c r="P35" s="308"/>
      <c r="Q35" s="308"/>
      <c r="R35" s="308"/>
      <c r="S35" s="308"/>
      <c r="T35" s="308"/>
      <c r="U35" s="308"/>
    </row>
    <row r="36" ht="62.25" customHeight="1">
      <c r="A36" s="36"/>
      <c r="B36" s="358" t="str">
        <f>Résultats!B37</f>
        <v>4.11</v>
      </c>
      <c r="C36" s="260" t="str">
        <f>Résultats!C37</f>
        <v>A</v>
      </c>
      <c r="D36" s="260" t="str">
        <f>Résultats!E37</f>
        <v/>
      </c>
      <c r="E36" s="341" t="str">
        <f>Résultats!F37</f>
        <v xml:space="preserve">La consultation de chaque média temporel est-elle, si nécessaire, contrôlable par le clavier et tout dispositif de pointage ?</v>
      </c>
      <c r="F36" s="345" t="s">
        <v>14</v>
      </c>
      <c r="G36" s="345"/>
      <c r="H36" s="97"/>
      <c r="I36" s="97"/>
      <c r="J36" s="97"/>
      <c r="K36" s="97"/>
      <c r="L36" s="97"/>
      <c r="M36" s="308"/>
      <c r="N36" s="308"/>
      <c r="O36" s="308"/>
      <c r="P36" s="308"/>
      <c r="Q36" s="308"/>
      <c r="R36" s="308"/>
      <c r="S36" s="308"/>
      <c r="T36" s="308"/>
      <c r="U36" s="308"/>
    </row>
    <row r="37" ht="62.25" customHeight="1">
      <c r="A37" s="36"/>
      <c r="B37" s="358" t="str">
        <f>Résultats!B38</f>
        <v>4.12</v>
      </c>
      <c r="C37" s="260" t="str">
        <f>Résultats!C38</f>
        <v>A</v>
      </c>
      <c r="D37" s="260" t="str">
        <f>Résultats!E38</f>
        <v/>
      </c>
      <c r="E37" s="341" t="str">
        <f>Résultats!F38</f>
        <v xml:space="preserve">La consultation de chaque média non temporel est-elle contrôlable par le clavier et tout dispositif de pointage ?</v>
      </c>
      <c r="F37" s="345" t="s">
        <v>14</v>
      </c>
      <c r="G37" s="345"/>
      <c r="H37" s="97"/>
      <c r="I37" s="97"/>
      <c r="J37" s="97"/>
      <c r="K37" s="97"/>
      <c r="L37" s="97"/>
      <c r="M37" s="308"/>
      <c r="N37" s="308"/>
      <c r="O37" s="308"/>
      <c r="P37" s="308"/>
      <c r="Q37" s="308"/>
      <c r="R37" s="308"/>
      <c r="S37" s="308"/>
      <c r="T37" s="308"/>
      <c r="U37" s="308"/>
    </row>
    <row r="38" ht="62.25" customHeight="1">
      <c r="A38" s="46"/>
      <c r="B38" s="358" t="str">
        <f>Résultats!B39</f>
        <v>4.13</v>
      </c>
      <c r="C38" s="260" t="str">
        <f>Résultats!C39</f>
        <v>A</v>
      </c>
      <c r="D38" s="260" t="str">
        <f>Résultats!E39</f>
        <v/>
      </c>
      <c r="E38" s="341" t="str">
        <f>Résultats!F39</f>
        <v xml:space="preserve">Chaque média temporel et non temporel est-il compatible avec les technologies d’assistance (hors cas particuliers) ?</v>
      </c>
      <c r="F38" s="345" t="s">
        <v>14</v>
      </c>
      <c r="G38" s="345"/>
      <c r="H38" s="97"/>
      <c r="I38" s="97"/>
      <c r="J38" s="97"/>
      <c r="K38" s="97"/>
      <c r="L38" s="97"/>
      <c r="M38" s="308"/>
      <c r="N38" s="308"/>
      <c r="O38" s="308"/>
      <c r="P38" s="308"/>
      <c r="Q38" s="308"/>
      <c r="R38" s="308"/>
      <c r="S38" s="308"/>
      <c r="T38" s="308"/>
      <c r="U38" s="308"/>
    </row>
    <row r="39" ht="62.25" customHeight="1">
      <c r="A39" s="355" t="s">
        <v>450</v>
      </c>
      <c r="B39" s="358" t="str">
        <f>Résultats!B40</f>
        <v>5.1</v>
      </c>
      <c r="C39" s="260" t="str">
        <f>Résultats!C40</f>
        <v>A</v>
      </c>
      <c r="D39" s="260" t="str">
        <f>Résultats!E40</f>
        <v/>
      </c>
      <c r="E39" s="341" t="str">
        <f>Résultats!F40</f>
        <v xml:space="preserve">Chaque tableau de données complexe a-t-il un résumé ?</v>
      </c>
      <c r="F39" s="345" t="s">
        <v>14</v>
      </c>
      <c r="G39" s="345"/>
      <c r="H39" s="97"/>
      <c r="I39" s="97"/>
      <c r="J39" s="97"/>
      <c r="K39" s="97"/>
      <c r="L39" s="97"/>
      <c r="M39" s="308"/>
      <c r="N39" s="308"/>
      <c r="O39" s="308"/>
      <c r="P39" s="308"/>
      <c r="Q39" s="308"/>
      <c r="R39" s="308"/>
      <c r="S39" s="308"/>
      <c r="T39" s="308"/>
      <c r="U39" s="308"/>
    </row>
    <row r="40" ht="62.25" customHeight="1">
      <c r="A40" s="36"/>
      <c r="B40" s="358" t="str">
        <f>Résultats!B41</f>
        <v>5.2</v>
      </c>
      <c r="C40" s="260" t="str">
        <f>Résultats!C41</f>
        <v>A</v>
      </c>
      <c r="D40" s="260" t="str">
        <f>Résultats!E41</f>
        <v/>
      </c>
      <c r="E40" s="341" t="str">
        <f>Résultats!F41</f>
        <v xml:space="preserve">Pour chaque tableau de données complexe ayant un résumé, celui-ci est-il pertinent ?</v>
      </c>
      <c r="F40" s="345" t="s">
        <v>14</v>
      </c>
      <c r="G40" s="345"/>
      <c r="H40" s="97"/>
      <c r="I40" s="97"/>
      <c r="J40" s="97"/>
      <c r="K40" s="97"/>
      <c r="L40" s="97"/>
      <c r="M40" s="308"/>
      <c r="N40" s="308"/>
      <c r="O40" s="308"/>
      <c r="P40" s="308"/>
      <c r="Q40" s="308"/>
      <c r="R40" s="308"/>
      <c r="S40" s="308"/>
      <c r="T40" s="308"/>
      <c r="U40" s="308"/>
    </row>
    <row r="41" ht="62.25" customHeight="1">
      <c r="A41" s="36"/>
      <c r="B41" s="358" t="str">
        <f>Résultats!B42</f>
        <v>5.3</v>
      </c>
      <c r="C41" s="260" t="str">
        <f>Résultats!C42</f>
        <v>A</v>
      </c>
      <c r="D41" s="260" t="str">
        <f>Résultats!E42</f>
        <v>x</v>
      </c>
      <c r="E41" s="341" t="str">
        <f>Résultats!F42</f>
        <v xml:space="preserve">Pour chaque tableau de mise en forme, le contenu linéarisé reste-t-il compréhensible ?</v>
      </c>
      <c r="F41" s="345" t="s">
        <v>14</v>
      </c>
      <c r="G41" s="345"/>
      <c r="H41" s="97"/>
      <c r="I41" s="97"/>
      <c r="J41" s="97"/>
      <c r="K41" s="97"/>
      <c r="L41" s="97"/>
      <c r="M41" s="308"/>
      <c r="N41" s="308"/>
      <c r="O41" s="308"/>
      <c r="P41" s="308"/>
      <c r="Q41" s="308"/>
      <c r="R41" s="308"/>
      <c r="S41" s="308"/>
      <c r="T41" s="308"/>
      <c r="U41" s="308"/>
    </row>
    <row r="42" ht="62.25" customHeight="1">
      <c r="A42" s="36"/>
      <c r="B42" s="358" t="str">
        <f>Résultats!B43</f>
        <v>5.4</v>
      </c>
      <c r="C42" s="260" t="str">
        <f>Résultats!C43</f>
        <v>A</v>
      </c>
      <c r="D42" s="260" t="str">
        <f>Résultats!E43</f>
        <v/>
      </c>
      <c r="E42" s="341" t="str">
        <f>Résultats!F43</f>
        <v xml:space="preserve">Pour chaque tableau de données ayant un titre, le titre est-il correctement associé au tableau de données ?</v>
      </c>
      <c r="F42" s="345" t="s">
        <v>14</v>
      </c>
      <c r="G42" s="345"/>
      <c r="H42" s="97"/>
      <c r="I42" s="97"/>
      <c r="J42" s="97"/>
      <c r="K42" s="97"/>
      <c r="L42" s="97"/>
      <c r="M42" s="308"/>
      <c r="N42" s="308"/>
      <c r="O42" s="308"/>
      <c r="P42" s="308"/>
      <c r="Q42" s="308"/>
      <c r="R42" s="308"/>
      <c r="S42" s="308"/>
      <c r="T42" s="308"/>
      <c r="U42" s="308"/>
    </row>
    <row r="43" ht="62.25" customHeight="1">
      <c r="A43" s="36"/>
      <c r="B43" s="358" t="str">
        <f>Résultats!B44</f>
        <v>5.5</v>
      </c>
      <c r="C43" s="260" t="str">
        <f>Résultats!C44</f>
        <v>A</v>
      </c>
      <c r="D43" s="260" t="str">
        <f>Résultats!E44</f>
        <v/>
      </c>
      <c r="E43" s="341" t="str">
        <f>Résultats!F44</f>
        <v xml:space="preserve">Pour chaque tableau de données ayant un titre, celui-ci est-il pertinent ?</v>
      </c>
      <c r="F43" s="345" t="s">
        <v>14</v>
      </c>
      <c r="G43" s="345"/>
      <c r="H43" s="97"/>
      <c r="I43" s="97"/>
      <c r="J43" s="97"/>
      <c r="K43" s="97"/>
      <c r="L43" s="97"/>
      <c r="M43" s="308"/>
      <c r="N43" s="308"/>
      <c r="O43" s="308"/>
      <c r="P43" s="308"/>
      <c r="Q43" s="308"/>
      <c r="R43" s="308"/>
      <c r="S43" s="308"/>
      <c r="T43" s="308"/>
      <c r="U43" s="308"/>
    </row>
    <row r="44" ht="62.25" customHeight="1">
      <c r="A44" s="36"/>
      <c r="B44" s="358" t="str">
        <f>Résultats!B45</f>
        <v>5.6</v>
      </c>
      <c r="C44" s="260" t="str">
        <f>Résultats!C45</f>
        <v>A</v>
      </c>
      <c r="D44" s="260" t="str">
        <f>Résultats!E45</f>
        <v/>
      </c>
      <c r="E44" s="341" t="str">
        <f>Résultats!F45</f>
        <v xml:space="preserve">Pour chaque tableau de données, chaque en-tête de colonne et chaque en-tête de ligne sont-ils correctement déclarés ?</v>
      </c>
      <c r="F44" s="345" t="s">
        <v>14</v>
      </c>
      <c r="G44" s="345"/>
      <c r="H44" s="97"/>
      <c r="I44" s="97"/>
      <c r="J44" s="97"/>
      <c r="K44" s="97"/>
      <c r="L44" s="97"/>
      <c r="M44" s="308"/>
      <c r="N44" s="308"/>
      <c r="O44" s="308"/>
      <c r="P44" s="308"/>
      <c r="Q44" s="308"/>
      <c r="R44" s="308"/>
      <c r="S44" s="308"/>
      <c r="T44" s="308"/>
      <c r="U44" s="308"/>
    </row>
    <row r="45" ht="62.25" customHeight="1">
      <c r="A45" s="36"/>
      <c r="B45" s="358" t="str">
        <f>Résultats!B46</f>
        <v>5.7</v>
      </c>
      <c r="C45" s="260" t="str">
        <f>Résultats!C46</f>
        <v>A</v>
      </c>
      <c r="D45" s="260" t="str">
        <f>Résultats!E46</f>
        <v>x</v>
      </c>
      <c r="E45" s="341" t="str">
        <f>Résultats!F46</f>
        <v xml:space="preserve">Pour chaque tableau de données, la technique appropriée permettant d’associer chaque cellule avec ses en-têtes est-elle utilisée (hors cas particuliers) ?</v>
      </c>
      <c r="F45" s="345" t="s">
        <v>14</v>
      </c>
      <c r="G45" s="345"/>
      <c r="H45" s="97"/>
      <c r="I45" s="97"/>
      <c r="J45" s="97"/>
      <c r="K45" s="97"/>
      <c r="L45" s="97"/>
      <c r="M45" s="308"/>
      <c r="N45" s="308"/>
      <c r="O45" s="308"/>
      <c r="P45" s="308"/>
      <c r="Q45" s="308"/>
      <c r="R45" s="308"/>
      <c r="S45" s="308"/>
      <c r="T45" s="308"/>
      <c r="U45" s="308"/>
    </row>
    <row r="46" ht="62.25" customHeight="1">
      <c r="A46" s="46"/>
      <c r="B46" s="358" t="str">
        <f>Résultats!B47</f>
        <v>5.8</v>
      </c>
      <c r="C46" s="260" t="str">
        <f>Résultats!C47</f>
        <v>A</v>
      </c>
      <c r="D46" s="260" t="str">
        <f>Résultats!E47</f>
        <v/>
      </c>
      <c r="E46" s="341" t="str">
        <f>Résultats!F47</f>
        <v xml:space="preserve">Chaque tableau de mise en forme ne doit pas utiliser d’éléments propres aux tableaux de données. Cette règle est-elle respectée ?</v>
      </c>
      <c r="F46" s="345" t="s">
        <v>14</v>
      </c>
      <c r="G46" s="345"/>
      <c r="H46" s="97"/>
      <c r="I46" s="97"/>
      <c r="J46" s="97"/>
      <c r="K46" s="97"/>
      <c r="L46" s="97"/>
      <c r="M46" s="308"/>
      <c r="N46" s="308"/>
      <c r="O46" s="308"/>
      <c r="P46" s="308"/>
      <c r="Q46" s="308"/>
      <c r="R46" s="308"/>
      <c r="S46" s="308"/>
      <c r="T46" s="308"/>
      <c r="U46" s="308"/>
    </row>
    <row r="47" ht="62.25" customHeight="1">
      <c r="A47" s="355" t="s">
        <v>451</v>
      </c>
      <c r="B47" s="358" t="str">
        <f>Résultats!B48</f>
        <v>6.1</v>
      </c>
      <c r="C47" s="260" t="str">
        <f>Résultats!C48</f>
        <v>A</v>
      </c>
      <c r="D47" s="260" t="str">
        <f>Résultats!E48</f>
        <v>x</v>
      </c>
      <c r="E47" s="341" t="str">
        <f>Résultats!F48</f>
        <v xml:space="preserve">Chaque lien est-il explicite (hors cas particuliers) ?</v>
      </c>
      <c r="F47" s="345" t="s">
        <v>14</v>
      </c>
      <c r="G47" s="345"/>
      <c r="H47" s="97"/>
      <c r="I47" s="97"/>
      <c r="J47" s="97"/>
      <c r="K47" s="97"/>
      <c r="L47" s="97"/>
      <c r="M47" s="308"/>
      <c r="N47" s="308"/>
      <c r="O47" s="308"/>
      <c r="P47" s="308"/>
      <c r="Q47" s="308"/>
      <c r="R47" s="308"/>
      <c r="S47" s="308"/>
      <c r="T47" s="308"/>
      <c r="U47" s="308"/>
    </row>
    <row r="48" ht="62.25" customHeight="1">
      <c r="A48" s="46"/>
      <c r="B48" s="358" t="str">
        <f>Résultats!B49</f>
        <v>6.2</v>
      </c>
      <c r="C48" s="260" t="str">
        <f>Résultats!C49</f>
        <v>A</v>
      </c>
      <c r="D48" s="260" t="str">
        <f>Résultats!E49</f>
        <v>x</v>
      </c>
      <c r="E48" s="341" t="str">
        <f>Résultats!F49</f>
        <v xml:space="preserve">Dans chaque page web, chaque lien a-t-il un intitulé ?</v>
      </c>
      <c r="F48" s="345" t="s">
        <v>14</v>
      </c>
      <c r="G48" s="345"/>
      <c r="H48" s="97"/>
      <c r="I48" s="97"/>
      <c r="J48" s="97"/>
      <c r="K48" s="97"/>
      <c r="L48" s="97"/>
      <c r="M48" s="308"/>
      <c r="N48" s="308"/>
      <c r="O48" s="308"/>
      <c r="P48" s="308"/>
      <c r="Q48" s="308"/>
      <c r="R48" s="308"/>
      <c r="S48" s="308"/>
      <c r="T48" s="308"/>
      <c r="U48" s="308"/>
    </row>
    <row r="49" ht="62.25" customHeight="1">
      <c r="A49" s="355" t="s">
        <v>452</v>
      </c>
      <c r="B49" s="358" t="str">
        <f>Résultats!B50</f>
        <v>7.1</v>
      </c>
      <c r="C49" s="260" t="str">
        <f>Résultats!C50</f>
        <v>A</v>
      </c>
      <c r="D49" s="260" t="str">
        <f>Résultats!E50</f>
        <v>x</v>
      </c>
      <c r="E49" s="341" t="str">
        <f>Résultats!F50</f>
        <v xml:space="preserve">Chaque script est-il, si nécessaire, compatible avec les technologies d’assistance ?</v>
      </c>
      <c r="F49" s="345" t="s">
        <v>14</v>
      </c>
      <c r="G49" s="345"/>
      <c r="H49" s="97"/>
      <c r="I49" s="97"/>
      <c r="J49" s="97"/>
      <c r="K49" s="97"/>
      <c r="L49" s="97"/>
      <c r="M49" s="308"/>
      <c r="N49" s="308"/>
      <c r="O49" s="308"/>
      <c r="P49" s="308"/>
      <c r="Q49" s="308"/>
      <c r="R49" s="308"/>
      <c r="S49" s="308"/>
      <c r="T49" s="308"/>
      <c r="U49" s="308"/>
    </row>
    <row r="50" ht="62.25" customHeight="1">
      <c r="A50" s="36"/>
      <c r="B50" s="358" t="str">
        <f>Résultats!B51</f>
        <v>7.2</v>
      </c>
      <c r="C50" s="260" t="str">
        <f>Résultats!C51</f>
        <v>A</v>
      </c>
      <c r="D50" s="260" t="str">
        <f>Résultats!E51</f>
        <v/>
      </c>
      <c r="E50" s="341" t="str">
        <f>Résultats!F51</f>
        <v xml:space="preserve">Pour chaque script ayant une alternative, cette alternative est-elle pertinente ?</v>
      </c>
      <c r="F50" s="345" t="s">
        <v>14</v>
      </c>
      <c r="G50" s="345"/>
      <c r="H50" s="97"/>
      <c r="I50" s="97"/>
      <c r="J50" s="97"/>
      <c r="K50" s="97"/>
      <c r="L50" s="97"/>
      <c r="M50" s="308"/>
      <c r="N50" s="308"/>
      <c r="O50" s="308"/>
      <c r="P50" s="308"/>
      <c r="Q50" s="308"/>
      <c r="R50" s="308"/>
      <c r="S50" s="308"/>
      <c r="T50" s="308"/>
      <c r="U50" s="308"/>
    </row>
    <row r="51" ht="62.25" customHeight="1">
      <c r="A51" s="36"/>
      <c r="B51" s="358" t="str">
        <f>Résultats!B52</f>
        <v>7.3</v>
      </c>
      <c r="C51" s="260" t="str">
        <f>Résultats!C52</f>
        <v>A</v>
      </c>
      <c r="D51" s="260" t="str">
        <f>Résultats!E52</f>
        <v>x</v>
      </c>
      <c r="E51" s="341" t="str">
        <f>Résultats!F52</f>
        <v xml:space="preserve">Chaque script est-il contrôlable par le clavier et par tout dispositif de pointage (hors cas particuliers) ?</v>
      </c>
      <c r="F51" s="345" t="s">
        <v>14</v>
      </c>
      <c r="G51" s="345"/>
      <c r="H51" s="97"/>
      <c r="I51" s="97"/>
      <c r="J51" s="97"/>
      <c r="K51" s="97"/>
      <c r="L51" s="97"/>
      <c r="M51" s="308"/>
      <c r="N51" s="308"/>
      <c r="O51" s="308"/>
      <c r="P51" s="308"/>
      <c r="Q51" s="308"/>
      <c r="R51" s="308"/>
      <c r="S51" s="308"/>
      <c r="T51" s="308"/>
      <c r="U51" s="308"/>
    </row>
    <row r="52" ht="62.25" customHeight="1">
      <c r="A52" s="36"/>
      <c r="B52" s="358" t="str">
        <f>Résultats!B53</f>
        <v>7.4</v>
      </c>
      <c r="C52" s="260" t="str">
        <f>Résultats!C53</f>
        <v>A</v>
      </c>
      <c r="D52" s="260" t="str">
        <f>Résultats!E53</f>
        <v/>
      </c>
      <c r="E52" s="341" t="str">
        <f>Résultats!F53</f>
        <v xml:space="preserve">Pour chaque script qui initie un changement de contexte, l’utilisateur est-il averti ou en a-t-il le contrôle ?</v>
      </c>
      <c r="F52" s="345" t="s">
        <v>14</v>
      </c>
      <c r="G52" s="345"/>
      <c r="H52" s="97"/>
      <c r="I52" s="97"/>
      <c r="J52" s="97"/>
      <c r="K52" s="97"/>
      <c r="L52" s="97"/>
      <c r="M52" s="308"/>
      <c r="N52" s="308"/>
      <c r="O52" s="308"/>
      <c r="P52" s="308"/>
      <c r="Q52" s="308"/>
      <c r="R52" s="308"/>
      <c r="S52" s="308"/>
      <c r="T52" s="308"/>
      <c r="U52" s="308"/>
    </row>
    <row r="53" ht="62.25" customHeight="1">
      <c r="A53" s="46"/>
      <c r="B53" s="358" t="str">
        <f>Résultats!B54</f>
        <v>7.5</v>
      </c>
      <c r="C53" s="260" t="str">
        <f>Résultats!C54</f>
        <v>AA</v>
      </c>
      <c r="D53" s="260" t="str">
        <f>Résultats!E54</f>
        <v/>
      </c>
      <c r="E53" s="341" t="str">
        <f>Résultats!F54</f>
        <v xml:space="preserve">Dans chaque page web, les messages de statut sont-ils correctement restitués par les technologies d’assistance ?</v>
      </c>
      <c r="F53" s="345" t="s">
        <v>14</v>
      </c>
      <c r="G53" s="345"/>
      <c r="H53" s="97"/>
      <c r="I53" s="97"/>
      <c r="J53" s="97"/>
      <c r="K53" s="97"/>
      <c r="L53" s="97"/>
      <c r="M53" s="308"/>
      <c r="N53" s="308"/>
      <c r="O53" s="308"/>
      <c r="P53" s="308"/>
      <c r="Q53" s="308"/>
      <c r="R53" s="308"/>
      <c r="S53" s="308"/>
      <c r="T53" s="308"/>
      <c r="U53" s="308"/>
    </row>
    <row r="54" ht="62.25" customHeight="1">
      <c r="A54" s="355" t="s">
        <v>453</v>
      </c>
      <c r="B54" s="358" t="str">
        <f>Résultats!B55</f>
        <v>8.1</v>
      </c>
      <c r="C54" s="260" t="str">
        <f>Résultats!C55</f>
        <v>A</v>
      </c>
      <c r="D54" s="260" t="str">
        <f>Résultats!E55</f>
        <v/>
      </c>
      <c r="E54" s="341" t="str">
        <f>Résultats!F55</f>
        <v xml:space="preserve">Chaque page web est-elle définie par un type de document ?</v>
      </c>
      <c r="F54" s="345" t="s">
        <v>14</v>
      </c>
      <c r="G54" s="345"/>
      <c r="H54" s="97"/>
      <c r="I54" s="97"/>
      <c r="J54" s="97"/>
      <c r="K54" s="97"/>
      <c r="L54" s="352" t="s">
        <v>500</v>
      </c>
      <c r="M54" s="308"/>
      <c r="N54" s="308"/>
      <c r="O54" s="308"/>
      <c r="P54" s="308"/>
      <c r="Q54" s="308"/>
      <c r="R54" s="308"/>
      <c r="S54" s="308"/>
      <c r="T54" s="308"/>
      <c r="U54" s="308"/>
    </row>
    <row r="55" ht="62.25" customHeight="1">
      <c r="A55" s="36"/>
      <c r="B55" s="358" t="str">
        <f>Résultats!B56</f>
        <v>8.2</v>
      </c>
      <c r="C55" s="260" t="str">
        <f>Résultats!C56</f>
        <v>A</v>
      </c>
      <c r="D55" s="260" t="str">
        <f>Résultats!E56</f>
        <v/>
      </c>
      <c r="E55" s="341" t="str">
        <f>Résultats!F56</f>
        <v xml:space="preserve">Pour chaque page web, le code source généré est-il valide selon le type de document spécifié ?</v>
      </c>
      <c r="F55" s="345" t="s">
        <v>14</v>
      </c>
      <c r="G55" s="345"/>
      <c r="H55" s="97"/>
      <c r="I55" s="97"/>
      <c r="J55" s="97"/>
      <c r="K55" s="97"/>
      <c r="L55" s="352" t="s">
        <v>500</v>
      </c>
      <c r="M55" s="308"/>
      <c r="N55" s="308"/>
      <c r="O55" s="308"/>
      <c r="P55" s="308"/>
      <c r="Q55" s="308"/>
      <c r="R55" s="308"/>
      <c r="S55" s="308"/>
      <c r="T55" s="308"/>
      <c r="U55" s="308"/>
    </row>
    <row r="56" ht="62.25" customHeight="1">
      <c r="A56" s="36"/>
      <c r="B56" s="358" t="str">
        <f>Résultats!B57</f>
        <v>8.3</v>
      </c>
      <c r="C56" s="260" t="str">
        <f>Résultats!C57</f>
        <v>A</v>
      </c>
      <c r="D56" s="260" t="str">
        <f>Résultats!E57</f>
        <v>x</v>
      </c>
      <c r="E56" s="341" t="str">
        <f>Résultats!F57</f>
        <v xml:space="preserve">Dans chaque page web, la langue par défaut est-elle présente ?</v>
      </c>
      <c r="F56" s="345" t="s">
        <v>14</v>
      </c>
      <c r="G56" s="345"/>
      <c r="H56" s="97"/>
      <c r="I56" s="97"/>
      <c r="J56" s="97"/>
      <c r="K56" s="97"/>
      <c r="L56" s="97"/>
      <c r="M56" s="308"/>
      <c r="N56" s="308"/>
      <c r="O56" s="308"/>
      <c r="P56" s="308"/>
      <c r="Q56" s="308"/>
      <c r="R56" s="308"/>
      <c r="S56" s="308"/>
      <c r="T56" s="308"/>
      <c r="U56" s="308"/>
    </row>
    <row r="57" ht="62.25" customHeight="1">
      <c r="A57" s="36"/>
      <c r="B57" s="358" t="str">
        <f>Résultats!B58</f>
        <v>8.4</v>
      </c>
      <c r="C57" s="260" t="str">
        <f>Résultats!C58</f>
        <v>A</v>
      </c>
      <c r="D57" s="260" t="str">
        <f>Résultats!E58</f>
        <v>x</v>
      </c>
      <c r="E57" s="341" t="str">
        <f>Résultats!F58</f>
        <v xml:space="preserve">Pour chaque page web ayant une langue par défaut, le code de langue est-il pertinent ?</v>
      </c>
      <c r="F57" s="345" t="s">
        <v>14</v>
      </c>
      <c r="G57" s="345"/>
      <c r="H57" s="97"/>
      <c r="I57" s="97"/>
      <c r="J57" s="97"/>
      <c r="K57" s="97"/>
      <c r="L57" s="97"/>
      <c r="M57" s="308"/>
      <c r="N57" s="308"/>
      <c r="O57" s="308"/>
      <c r="P57" s="308"/>
      <c r="Q57" s="308"/>
      <c r="R57" s="308"/>
      <c r="S57" s="308"/>
      <c r="T57" s="308"/>
      <c r="U57" s="308"/>
    </row>
    <row r="58" ht="62.25" customHeight="1">
      <c r="A58" s="36"/>
      <c r="B58" s="259" t="str">
        <f>Résultats!B59</f>
        <v>8.5</v>
      </c>
      <c r="C58" s="260" t="str">
        <f>Résultats!C59</f>
        <v>A</v>
      </c>
      <c r="D58" s="260" t="str">
        <f>Résultats!E59</f>
        <v>x</v>
      </c>
      <c r="E58" s="341" t="str">
        <f>Résultats!F59</f>
        <v xml:space="preserve">Chaque page web a-t-elle un titre de page ?</v>
      </c>
      <c r="F58" s="345" t="s">
        <v>14</v>
      </c>
      <c r="G58" s="345"/>
      <c r="H58" s="97"/>
      <c r="I58" s="97"/>
      <c r="J58" s="97"/>
      <c r="K58" s="97"/>
      <c r="L58" s="97"/>
      <c r="M58" s="308"/>
      <c r="N58" s="308"/>
      <c r="O58" s="308"/>
      <c r="P58" s="308"/>
      <c r="Q58" s="308"/>
      <c r="R58" s="308"/>
      <c r="S58" s="308"/>
      <c r="T58" s="308"/>
      <c r="U58" s="308"/>
    </row>
    <row r="59" ht="62.25" customHeight="1">
      <c r="A59" s="36"/>
      <c r="B59" s="259" t="str">
        <f>Résultats!B60</f>
        <v>8.6</v>
      </c>
      <c r="C59" s="260" t="str">
        <f>Résultats!C60</f>
        <v>A</v>
      </c>
      <c r="D59" s="260" t="str">
        <f>Résultats!E60</f>
        <v/>
      </c>
      <c r="E59" s="341" t="str">
        <f>Résultats!F60</f>
        <v xml:space="preserve">Pour chaque page web ayant un titre de page, ce titre est-il pertinent ?</v>
      </c>
      <c r="F59" s="345" t="s">
        <v>14</v>
      </c>
      <c r="G59" s="345"/>
      <c r="H59" s="97"/>
      <c r="I59" s="97"/>
      <c r="J59" s="97"/>
      <c r="K59" s="97"/>
      <c r="L59" s="97"/>
      <c r="M59" s="308"/>
      <c r="N59" s="308"/>
      <c r="O59" s="308"/>
      <c r="P59" s="308"/>
      <c r="Q59" s="308"/>
      <c r="R59" s="308"/>
      <c r="S59" s="308"/>
      <c r="T59" s="308"/>
      <c r="U59" s="308"/>
    </row>
    <row r="60" ht="62.25" customHeight="1">
      <c r="A60" s="36"/>
      <c r="B60" s="259" t="str">
        <f>Résultats!B61</f>
        <v>8.7</v>
      </c>
      <c r="C60" s="260" t="str">
        <f>Résultats!C61</f>
        <v>AA</v>
      </c>
      <c r="D60" s="260" t="str">
        <f>Résultats!E61</f>
        <v/>
      </c>
      <c r="E60" s="341" t="str">
        <f>Résultats!F61</f>
        <v xml:space="preserve">Dans chaque page web, chaque changement de langue est-il indiqué dans le code source (hors cas particuliers) ?</v>
      </c>
      <c r="F60" s="345" t="s">
        <v>14</v>
      </c>
      <c r="G60" s="345"/>
      <c r="H60" s="97"/>
      <c r="I60" s="97"/>
      <c r="J60" s="97"/>
      <c r="K60" s="97"/>
      <c r="L60" s="97"/>
      <c r="M60" s="308"/>
      <c r="N60" s="308"/>
      <c r="O60" s="308"/>
      <c r="P60" s="308"/>
      <c r="Q60" s="308"/>
      <c r="R60" s="308"/>
      <c r="S60" s="308"/>
      <c r="T60" s="308"/>
      <c r="U60" s="308"/>
    </row>
    <row r="61" ht="62.25" customHeight="1">
      <c r="A61" s="36"/>
      <c r="B61" s="259" t="str">
        <f>Résultats!B62</f>
        <v>8.8</v>
      </c>
      <c r="C61" s="260" t="str">
        <f>Résultats!C62</f>
        <v>AA</v>
      </c>
      <c r="D61" s="260" t="str">
        <f>Résultats!E62</f>
        <v/>
      </c>
      <c r="E61" s="341" t="str">
        <f>Résultats!F62</f>
        <v xml:space="preserve">Dans chaque page web, le code de langue de chaque changement de langue est-il valide et pertinent ?</v>
      </c>
      <c r="F61" s="345" t="s">
        <v>14</v>
      </c>
      <c r="G61" s="345"/>
      <c r="H61" s="97"/>
      <c r="I61" s="97"/>
      <c r="J61" s="97"/>
      <c r="K61" s="97"/>
      <c r="L61" s="97"/>
      <c r="M61" s="308"/>
      <c r="N61" s="308"/>
      <c r="O61" s="308"/>
      <c r="P61" s="308"/>
      <c r="Q61" s="308"/>
      <c r="R61" s="308"/>
      <c r="S61" s="308"/>
      <c r="T61" s="308"/>
      <c r="U61" s="308"/>
    </row>
    <row r="62" ht="62.25" customHeight="1">
      <c r="A62" s="36"/>
      <c r="B62" s="259" t="str">
        <f>Résultats!B63</f>
        <v>8.9</v>
      </c>
      <c r="C62" s="260" t="str">
        <f>Résultats!C63</f>
        <v>A</v>
      </c>
      <c r="D62" s="260" t="str">
        <f>Résultats!E63</f>
        <v/>
      </c>
      <c r="E62" s="341" t="str">
        <f>Résultats!F63</f>
        <v xml:space="preserve">Dans chaque page web, les balises ne doivent pas être utilisées uniquement à des fins de présentation. Cette règle est-elle respectée ?</v>
      </c>
      <c r="F62" s="345" t="s">
        <v>14</v>
      </c>
      <c r="G62" s="345"/>
      <c r="H62" s="97"/>
      <c r="I62" s="97"/>
      <c r="J62" s="97"/>
      <c r="K62" s="97"/>
      <c r="L62" s="97"/>
      <c r="M62" s="308"/>
      <c r="N62" s="308"/>
      <c r="O62" s="308"/>
      <c r="P62" s="308"/>
      <c r="Q62" s="308"/>
      <c r="R62" s="308"/>
      <c r="S62" s="308"/>
      <c r="T62" s="308"/>
      <c r="U62" s="308"/>
    </row>
    <row r="63" ht="62.25" customHeight="1">
      <c r="A63" s="46"/>
      <c r="B63" s="358" t="str">
        <f>Résultats!B64</f>
        <v>8.10</v>
      </c>
      <c r="C63" s="260" t="str">
        <f>Résultats!C64</f>
        <v>A</v>
      </c>
      <c r="D63" s="260" t="str">
        <f>Résultats!E64</f>
        <v/>
      </c>
      <c r="E63" s="341" t="str">
        <f>Résultats!F64</f>
        <v xml:space="preserve">Dans chaque page web, les changements du sens de lecture sont-ils signalés ?</v>
      </c>
      <c r="F63" s="345" t="s">
        <v>14</v>
      </c>
      <c r="G63" s="345"/>
      <c r="H63" s="97"/>
      <c r="I63" s="97"/>
      <c r="J63" s="97"/>
      <c r="K63" s="97"/>
      <c r="L63" s="97"/>
      <c r="M63" s="308"/>
      <c r="N63" s="308"/>
      <c r="O63" s="308"/>
      <c r="P63" s="308"/>
      <c r="Q63" s="308"/>
      <c r="R63" s="308"/>
      <c r="S63" s="308"/>
      <c r="T63" s="308"/>
      <c r="U63" s="308"/>
    </row>
    <row r="64" ht="62.25" customHeight="1">
      <c r="A64" s="355" t="s">
        <v>454</v>
      </c>
      <c r="B64" s="358" t="str">
        <f>Résultats!B65</f>
        <v>9.1</v>
      </c>
      <c r="C64" s="260" t="str">
        <f>Résultats!C65</f>
        <v>A</v>
      </c>
      <c r="D64" s="260" t="str">
        <f>Résultats!E65</f>
        <v>x</v>
      </c>
      <c r="E64" s="341" t="str">
        <f>Résultats!F65</f>
        <v xml:space="preserve">Dans chaque page web, l’information est-elle structurée par l’utilisation appropriée de titres ?</v>
      </c>
      <c r="F64" s="345" t="s">
        <v>14</v>
      </c>
      <c r="G64" s="345"/>
      <c r="H64" s="97"/>
      <c r="I64" s="97"/>
      <c r="J64" s="97"/>
      <c r="K64" s="97"/>
      <c r="L64" s="97"/>
      <c r="M64" s="308"/>
      <c r="N64" s="308"/>
      <c r="O64" s="308"/>
      <c r="P64" s="308"/>
      <c r="Q64" s="308"/>
      <c r="R64" s="308"/>
      <c r="S64" s="308"/>
      <c r="T64" s="308"/>
      <c r="U64" s="308"/>
    </row>
    <row r="65" ht="62.25" customHeight="1">
      <c r="A65" s="36"/>
      <c r="B65" s="358" t="str">
        <f>Résultats!B66</f>
        <v>9.2</v>
      </c>
      <c r="C65" s="260" t="str">
        <f>Résultats!C66</f>
        <v>A</v>
      </c>
      <c r="D65" s="260" t="str">
        <f>Résultats!E66</f>
        <v/>
      </c>
      <c r="E65" s="341" t="str">
        <f>Résultats!F66</f>
        <v xml:space="preserve">Dans chaque page web, la structure du document est-elle cohérente (hors cas particuliers) ?</v>
      </c>
      <c r="F65" s="345" t="s">
        <v>14</v>
      </c>
      <c r="G65" s="345"/>
      <c r="H65" s="97"/>
      <c r="I65" s="97"/>
      <c r="J65" s="97"/>
      <c r="K65" s="97"/>
      <c r="L65" s="97"/>
      <c r="M65" s="308"/>
      <c r="N65" s="308"/>
      <c r="O65" s="308"/>
      <c r="P65" s="308"/>
      <c r="Q65" s="308"/>
      <c r="R65" s="308"/>
      <c r="S65" s="308"/>
      <c r="T65" s="308"/>
      <c r="U65" s="308"/>
    </row>
    <row r="66" ht="62.25" customHeight="1">
      <c r="A66" s="36"/>
      <c r="B66" s="358" t="str">
        <f>Résultats!B67</f>
        <v>9.3</v>
      </c>
      <c r="C66" s="260" t="str">
        <f>Résultats!C67</f>
        <v>A</v>
      </c>
      <c r="D66" s="260" t="str">
        <f>Résultats!E67</f>
        <v/>
      </c>
      <c r="E66" s="341" t="str">
        <f>Résultats!F67</f>
        <v xml:space="preserve">Dans chaque page web, chaque liste est-elle correctement structurée ?</v>
      </c>
      <c r="F66" s="345" t="s">
        <v>14</v>
      </c>
      <c r="G66" s="345"/>
      <c r="H66" s="97"/>
      <c r="I66" s="97"/>
      <c r="J66" s="97"/>
      <c r="K66" s="97"/>
      <c r="L66" s="97"/>
      <c r="M66" s="308"/>
      <c r="N66" s="308"/>
      <c r="O66" s="308"/>
      <c r="P66" s="308"/>
      <c r="Q66" s="308"/>
      <c r="R66" s="308"/>
      <c r="S66" s="308"/>
      <c r="T66" s="308"/>
      <c r="U66" s="308"/>
    </row>
    <row r="67" ht="62.25" customHeight="1">
      <c r="A67" s="46"/>
      <c r="B67" s="358" t="str">
        <f>Résultats!B68</f>
        <v>9.4</v>
      </c>
      <c r="C67" s="260" t="str">
        <f>Résultats!C68</f>
        <v>A</v>
      </c>
      <c r="D67" s="260" t="str">
        <f>Résultats!E68</f>
        <v/>
      </c>
      <c r="E67" s="341" t="str">
        <f>Résultats!F68</f>
        <v xml:space="preserve">Dans chaque page web, chaque citation est-elle correctement indiquée ?</v>
      </c>
      <c r="F67" s="345" t="s">
        <v>14</v>
      </c>
      <c r="G67" s="345"/>
      <c r="H67" s="97"/>
      <c r="I67" s="97"/>
      <c r="J67" s="97"/>
      <c r="K67" s="97"/>
      <c r="L67" s="97"/>
      <c r="M67" s="308"/>
      <c r="N67" s="308"/>
      <c r="O67" s="308"/>
      <c r="P67" s="308"/>
      <c r="Q67" s="308"/>
      <c r="R67" s="308"/>
      <c r="S67" s="308"/>
      <c r="T67" s="308"/>
      <c r="U67" s="308"/>
    </row>
    <row r="68" ht="62.25" customHeight="1">
      <c r="A68" s="355" t="s">
        <v>455</v>
      </c>
      <c r="B68" s="358" t="str">
        <f>Résultats!B69</f>
        <v>10.1</v>
      </c>
      <c r="C68" s="260" t="str">
        <f>Résultats!C69</f>
        <v>A</v>
      </c>
      <c r="D68" s="260" t="str">
        <f>Résultats!E69</f>
        <v/>
      </c>
      <c r="E68" s="341" t="str">
        <f>Résultats!F69</f>
        <v xml:space="preserve">Dans le site web, des feuilles de styles sont-elles utilisées pour contrôler la présentation de l’information ?</v>
      </c>
      <c r="F68" s="345" t="s">
        <v>14</v>
      </c>
      <c r="G68" s="345"/>
      <c r="H68" s="97"/>
      <c r="I68" s="97"/>
      <c r="J68" s="97"/>
      <c r="K68" s="97"/>
      <c r="L68" s="97"/>
      <c r="M68" s="308"/>
      <c r="N68" s="308"/>
      <c r="O68" s="308"/>
      <c r="P68" s="308"/>
      <c r="Q68" s="308"/>
      <c r="R68" s="308"/>
      <c r="S68" s="308"/>
      <c r="T68" s="308"/>
      <c r="U68" s="308"/>
    </row>
    <row r="69" ht="62.25" customHeight="1">
      <c r="A69" s="36"/>
      <c r="B69" s="358" t="str">
        <f>Résultats!B70</f>
        <v>10.2</v>
      </c>
      <c r="C69" s="260" t="str">
        <f>Résultats!C70</f>
        <v>A</v>
      </c>
      <c r="D69" s="260" t="str">
        <f>Résultats!E70</f>
        <v/>
      </c>
      <c r="E69" s="341" t="str">
        <f>Résultats!F70</f>
        <v xml:space="preserve">Dans chaque page web, le contenu visible porteur d’information reste-t-il présent lorsque les feuilles de styles sont désactivées ?</v>
      </c>
      <c r="F69" s="345" t="s">
        <v>14</v>
      </c>
      <c r="G69" s="345"/>
      <c r="H69" s="97"/>
      <c r="I69" s="97"/>
      <c r="J69" s="97"/>
      <c r="K69" s="97"/>
      <c r="L69" s="97"/>
      <c r="M69" s="308"/>
      <c r="N69" s="308"/>
      <c r="O69" s="308"/>
      <c r="P69" s="308"/>
      <c r="Q69" s="308"/>
      <c r="R69" s="308"/>
      <c r="S69" s="308"/>
      <c r="T69" s="308"/>
      <c r="U69" s="308"/>
    </row>
    <row r="70" ht="62.25" customHeight="1">
      <c r="A70" s="36"/>
      <c r="B70" s="358" t="str">
        <f>Résultats!B71</f>
        <v>10.3</v>
      </c>
      <c r="C70" s="260" t="str">
        <f>Résultats!C71</f>
        <v>A</v>
      </c>
      <c r="D70" s="260" t="str">
        <f>Résultats!E71</f>
        <v>x</v>
      </c>
      <c r="E70" s="341" t="str">
        <f>Résultats!F71</f>
        <v xml:space="preserve">Dans chaque page web, l’information reste-t-elle compréhensible lorsque les feuilles de styles sont désactivées ?</v>
      </c>
      <c r="F70" s="345" t="s">
        <v>14</v>
      </c>
      <c r="G70" s="345"/>
      <c r="H70" s="97"/>
      <c r="I70" s="97"/>
      <c r="J70" s="97"/>
      <c r="K70" s="97"/>
      <c r="L70" s="97"/>
      <c r="M70" s="308"/>
      <c r="N70" s="308"/>
      <c r="O70" s="308"/>
      <c r="P70" s="308"/>
      <c r="Q70" s="308"/>
      <c r="R70" s="308"/>
      <c r="S70" s="308"/>
      <c r="T70" s="308"/>
      <c r="U70" s="308"/>
    </row>
    <row r="71" ht="62.25" customHeight="1">
      <c r="A71" s="36"/>
      <c r="B71" s="358" t="str">
        <f>Résultats!B72</f>
        <v>10.4</v>
      </c>
      <c r="C71" s="260" t="str">
        <f>Résultats!C72</f>
        <v>AA</v>
      </c>
      <c r="D71" s="260" t="str">
        <f>Résultats!E72</f>
        <v/>
      </c>
      <c r="E71" s="341" t="str">
        <f>Résultats!F72</f>
        <v xml:space="preserve">Dans chaque page web, le texte reste-t-il lisible lorsque la taille des caractères est augmentée jusqu’à 200%, au moins (hors cas particuliers) ?</v>
      </c>
      <c r="F71" s="345" t="s">
        <v>14</v>
      </c>
      <c r="G71" s="345"/>
      <c r="H71" s="97"/>
      <c r="I71" s="97"/>
      <c r="J71" s="97"/>
      <c r="K71" s="97"/>
      <c r="L71" s="97"/>
      <c r="M71" s="308"/>
      <c r="N71" s="308"/>
      <c r="O71" s="308"/>
      <c r="P71" s="308"/>
      <c r="Q71" s="308"/>
      <c r="R71" s="308"/>
      <c r="S71" s="308"/>
      <c r="T71" s="308"/>
      <c r="U71" s="308"/>
    </row>
    <row r="72" ht="62.25" customHeight="1">
      <c r="A72" s="36"/>
      <c r="B72" s="358" t="str">
        <f>Résultats!B73</f>
        <v>10.5</v>
      </c>
      <c r="C72" s="260" t="str">
        <f>Résultats!C73</f>
        <v>AA</v>
      </c>
      <c r="D72" s="260" t="str">
        <f>Résultats!E73</f>
        <v/>
      </c>
      <c r="E72" s="341" t="str">
        <f>Résultats!F73</f>
        <v xml:space="preserve">Dans chaque page web, les déclarations CSS de couleurs de fond d’élément et de police sont-elles correctement utilisées ?</v>
      </c>
      <c r="F72" s="345" t="s">
        <v>14</v>
      </c>
      <c r="G72" s="345"/>
      <c r="H72" s="97"/>
      <c r="I72" s="97"/>
      <c r="J72" s="97"/>
      <c r="K72" s="97"/>
      <c r="L72" s="97"/>
      <c r="M72" s="308"/>
      <c r="N72" s="308"/>
      <c r="O72" s="308"/>
      <c r="P72" s="308"/>
      <c r="Q72" s="308"/>
      <c r="R72" s="308"/>
      <c r="S72" s="308"/>
      <c r="T72" s="308"/>
      <c r="U72" s="308"/>
    </row>
    <row r="73" ht="62.25" customHeight="1">
      <c r="A73" s="36"/>
      <c r="B73" s="358" t="str">
        <f>Résultats!B74</f>
        <v>10.6</v>
      </c>
      <c r="C73" s="260" t="str">
        <f>Résultats!C74</f>
        <v>A</v>
      </c>
      <c r="D73" s="260" t="str">
        <f>Résultats!E74</f>
        <v>x</v>
      </c>
      <c r="E73" s="341" t="str">
        <f>Résultats!F74</f>
        <v xml:space="preserve">Dans chaque page web, chaque lien dont la nature n’est pas évidente est-il visible par rapport au texte environnant ?</v>
      </c>
      <c r="F73" s="345" t="s">
        <v>14</v>
      </c>
      <c r="G73" s="345"/>
      <c r="H73" s="97"/>
      <c r="I73" s="97"/>
      <c r="J73" s="97"/>
      <c r="K73" s="97"/>
      <c r="L73" s="97"/>
      <c r="M73" s="308"/>
      <c r="N73" s="308"/>
      <c r="O73" s="308"/>
      <c r="P73" s="308"/>
      <c r="Q73" s="308"/>
      <c r="R73" s="308"/>
      <c r="S73" s="308"/>
      <c r="T73" s="308"/>
      <c r="U73" s="308"/>
    </row>
    <row r="74" ht="62.25" customHeight="1">
      <c r="A74" s="36"/>
      <c r="B74" s="358" t="str">
        <f>Résultats!B75</f>
        <v>10.7</v>
      </c>
      <c r="C74" s="260" t="str">
        <f>Résultats!C75</f>
        <v>A</v>
      </c>
      <c r="D74" s="260" t="str">
        <f>Résultats!E75</f>
        <v>x</v>
      </c>
      <c r="E74" s="341" t="str">
        <f>Résultats!F75</f>
        <v xml:space="preserve">Dans chaque page web, pour chaque élément recevant le focus, la prise de focus est-elle visible ?</v>
      </c>
      <c r="F74" s="345" t="s">
        <v>14</v>
      </c>
      <c r="G74" s="345"/>
      <c r="H74" s="97"/>
      <c r="I74" s="97"/>
      <c r="J74" s="97"/>
      <c r="K74" s="97"/>
      <c r="L74" s="97"/>
      <c r="M74" s="308"/>
      <c r="N74" s="308"/>
      <c r="O74" s="308"/>
      <c r="P74" s="308"/>
      <c r="Q74" s="308"/>
      <c r="R74" s="308"/>
      <c r="S74" s="308"/>
      <c r="T74" s="308"/>
      <c r="U74" s="308"/>
    </row>
    <row r="75" ht="62.25" customHeight="1">
      <c r="A75" s="36"/>
      <c r="B75" s="358" t="str">
        <f>Résultats!B76</f>
        <v>10.8</v>
      </c>
      <c r="C75" s="260" t="str">
        <f>Résultats!C76</f>
        <v>A</v>
      </c>
      <c r="D75" s="260" t="str">
        <f>Résultats!E76</f>
        <v/>
      </c>
      <c r="E75" s="341" t="str">
        <f>Résultats!F76</f>
        <v xml:space="preserve">Pour chaque page web, les contenus cachés ont-ils vocation à être ignorés par les technologies d’assistance ?</v>
      </c>
      <c r="F75" s="345" t="s">
        <v>14</v>
      </c>
      <c r="G75" s="345"/>
      <c r="H75" s="97"/>
      <c r="I75" s="97"/>
      <c r="J75" s="97"/>
      <c r="K75" s="97"/>
      <c r="L75" s="97"/>
      <c r="M75" s="308"/>
      <c r="N75" s="308"/>
      <c r="O75" s="308"/>
      <c r="P75" s="308"/>
      <c r="Q75" s="308"/>
      <c r="R75" s="308"/>
      <c r="S75" s="308"/>
      <c r="T75" s="308"/>
      <c r="U75" s="308"/>
    </row>
    <row r="76" ht="62.25" customHeight="1">
      <c r="A76" s="36"/>
      <c r="B76" s="358" t="str">
        <f>Résultats!B77</f>
        <v>10.9</v>
      </c>
      <c r="C76" s="260" t="str">
        <f>Résultats!C77</f>
        <v>A</v>
      </c>
      <c r="D76" s="260" t="str">
        <f>Résultats!E77</f>
        <v/>
      </c>
      <c r="E76" s="341" t="str">
        <f>Résultats!F77</f>
        <v xml:space="preserve">Dans chaque page web, l’information ne doit pas être donnée uniquement par la forme, taille ou position. Cette règle est-elle respectée ?</v>
      </c>
      <c r="F76" s="345" t="s">
        <v>14</v>
      </c>
      <c r="G76" s="345"/>
      <c r="H76" s="97"/>
      <c r="I76" s="97"/>
      <c r="J76" s="97"/>
      <c r="K76" s="97"/>
      <c r="L76" s="97"/>
      <c r="M76" s="308"/>
      <c r="N76" s="308"/>
      <c r="O76" s="308"/>
      <c r="P76" s="308"/>
      <c r="Q76" s="308"/>
      <c r="R76" s="308"/>
      <c r="S76" s="308"/>
      <c r="T76" s="308"/>
      <c r="U76" s="308"/>
    </row>
    <row r="77" ht="62.25" customHeight="1">
      <c r="A77" s="36"/>
      <c r="B77" s="358" t="str">
        <f>Résultats!B78</f>
        <v>10.10</v>
      </c>
      <c r="C77" s="260" t="str">
        <f>Résultats!C78</f>
        <v>A</v>
      </c>
      <c r="D77" s="260" t="str">
        <f>Résultats!E78</f>
        <v/>
      </c>
      <c r="E77" s="341" t="str">
        <f>Résultats!F78</f>
        <v xml:space="preserve">Dans chaque page web, l’information ne doit pas être donnée par la forme, taille ou position uniquement. Cette règle est-elle implémentée de façon pertinente ?</v>
      </c>
      <c r="F77" s="345" t="s">
        <v>14</v>
      </c>
      <c r="G77" s="345"/>
      <c r="H77" s="97"/>
      <c r="I77" s="97"/>
      <c r="J77" s="97"/>
      <c r="K77" s="97"/>
      <c r="L77" s="97"/>
      <c r="M77" s="308"/>
      <c r="N77" s="308"/>
      <c r="O77" s="308"/>
      <c r="P77" s="308"/>
      <c r="Q77" s="308"/>
      <c r="R77" s="308"/>
      <c r="S77" s="308"/>
      <c r="T77" s="308"/>
      <c r="U77" s="308"/>
    </row>
    <row r="78" ht="62.25" customHeight="1">
      <c r="A78" s="36"/>
      <c r="B78" s="358" t="str">
        <f>Résultats!B79</f>
        <v>10.11</v>
      </c>
      <c r="C78" s="260" t="str">
        <f>Résultats!C79</f>
        <v>AA</v>
      </c>
      <c r="D78" s="260" t="str">
        <f>Résultats!E79</f>
        <v/>
      </c>
      <c r="E78" s="341" t="str">
        <f>Résultats!F79</f>
        <v xml:space="preserve">Pour chaque page web, les contenus peuvent-ils être présentés sans perte d’information ou de fonctionnalité et sans avoir recours soit à un défilement vertical pour une fenêtre ayant une hauteur de 256 px, soit à un défilement horizontal pour une fenêtre ayant une largeur de 320 px (hors cas particuliers) ?</v>
      </c>
      <c r="F78" s="345" t="s">
        <v>14</v>
      </c>
      <c r="G78" s="345"/>
      <c r="H78" s="97"/>
      <c r="I78" s="97"/>
      <c r="J78" s="97"/>
      <c r="K78" s="97"/>
      <c r="L78" s="97"/>
      <c r="M78" s="308"/>
      <c r="N78" s="308"/>
      <c r="O78" s="308"/>
      <c r="P78" s="308"/>
      <c r="Q78" s="308"/>
      <c r="R78" s="308"/>
      <c r="S78" s="308"/>
      <c r="T78" s="308"/>
      <c r="U78" s="308"/>
    </row>
    <row r="79" ht="62.25" customHeight="1">
      <c r="A79" s="36"/>
      <c r="B79" s="358" t="str">
        <f>Résultats!B80</f>
        <v>10.12</v>
      </c>
      <c r="C79" s="260" t="str">
        <f>Résultats!C80</f>
        <v>AA</v>
      </c>
      <c r="D79" s="260" t="str">
        <f>Résultats!E80</f>
        <v/>
      </c>
      <c r="E79" s="341" t="str">
        <f>Résultats!F80</f>
        <v xml:space="preserve">Dans chaque page web, les propriétés d’espacement du texte peuvent-elles être redéfinies par l’utilisateur sans perte de contenu ou de fonctionnalité (hors cas particuliers) ?</v>
      </c>
      <c r="F79" s="345" t="s">
        <v>14</v>
      </c>
      <c r="G79" s="345"/>
      <c r="H79" s="97"/>
      <c r="I79" s="97"/>
      <c r="J79" s="97"/>
      <c r="K79" s="97"/>
      <c r="L79" s="97"/>
      <c r="M79" s="308"/>
      <c r="N79" s="308"/>
      <c r="O79" s="308"/>
      <c r="P79" s="308"/>
      <c r="Q79" s="308"/>
      <c r="R79" s="308"/>
      <c r="S79" s="308"/>
      <c r="T79" s="308"/>
      <c r="U79" s="308"/>
    </row>
    <row r="80" ht="62.25" customHeight="1">
      <c r="A80" s="36"/>
      <c r="B80" s="358" t="str">
        <f>Résultats!B81</f>
        <v>10.13</v>
      </c>
      <c r="C80" s="260" t="str">
        <f>Résultats!C81</f>
        <v>AA</v>
      </c>
      <c r="D80" s="260" t="str">
        <f>Résultats!E81</f>
        <v/>
      </c>
      <c r="E80" s="341" t="str">
        <f>Résultats!F81</f>
        <v xml:space="preserve">Dans chaque page web, les contenus additionnels apparaissant à la prise de focus ou au survol d’un composant d’interface sont-ils contrôlables par l’utilisateur (hors cas particuliers) ?</v>
      </c>
      <c r="F80" s="345" t="s">
        <v>14</v>
      </c>
      <c r="G80" s="345"/>
      <c r="H80" s="97"/>
      <c r="I80" s="97"/>
      <c r="J80" s="97"/>
      <c r="K80" s="97"/>
      <c r="L80" s="97"/>
      <c r="M80" s="308"/>
      <c r="N80" s="308"/>
      <c r="O80" s="308"/>
      <c r="P80" s="308"/>
      <c r="Q80" s="308"/>
      <c r="R80" s="308"/>
      <c r="S80" s="308"/>
      <c r="T80" s="308"/>
      <c r="U80" s="308"/>
    </row>
    <row r="81" ht="62.25" customHeight="1">
      <c r="A81" s="46"/>
      <c r="B81" s="358" t="str">
        <f>Résultats!B82</f>
        <v>10.14</v>
      </c>
      <c r="C81" s="260" t="str">
        <f>Résultats!C82</f>
        <v>A</v>
      </c>
      <c r="D81" s="260" t="str">
        <f>Résultats!E82</f>
        <v/>
      </c>
      <c r="E81" s="341" t="str">
        <f>Résultats!F82</f>
        <v xml:space="preserve">Dans chaque page web, les contenus additionnels apparaissant via les styles CSS uniquement peuvent-ils être rendus visibles au clavier et par tout dispositif de pointage ?</v>
      </c>
      <c r="F81" s="345" t="s">
        <v>14</v>
      </c>
      <c r="G81" s="345"/>
      <c r="H81" s="97"/>
      <c r="I81" s="97"/>
      <c r="J81" s="97"/>
      <c r="K81" s="97"/>
      <c r="L81" s="97"/>
      <c r="M81" s="308"/>
      <c r="N81" s="308"/>
      <c r="O81" s="308"/>
      <c r="P81" s="308"/>
      <c r="Q81" s="308"/>
      <c r="R81" s="308"/>
      <c r="S81" s="308"/>
      <c r="T81" s="308"/>
      <c r="U81" s="308"/>
    </row>
    <row r="82" ht="62.25" customHeight="1">
      <c r="A82" s="355" t="s">
        <v>456</v>
      </c>
      <c r="B82" s="358" t="str">
        <f>Résultats!B83</f>
        <v>11.1</v>
      </c>
      <c r="C82" s="260" t="str">
        <f>Résultats!C83</f>
        <v>A</v>
      </c>
      <c r="D82" s="260" t="str">
        <f>Résultats!E83</f>
        <v>x</v>
      </c>
      <c r="E82" s="341" t="str">
        <f>Résultats!F83</f>
        <v xml:space="preserve">Chaque champ de formulaire a-t-il une étiquette ?</v>
      </c>
      <c r="F82" s="345" t="s">
        <v>14</v>
      </c>
      <c r="G82" s="345"/>
      <c r="H82" s="97"/>
      <c r="I82" s="97"/>
      <c r="J82" s="97"/>
      <c r="K82" s="97"/>
      <c r="L82" s="97"/>
      <c r="M82" s="308"/>
      <c r="N82" s="308"/>
      <c r="O82" s="308"/>
      <c r="P82" s="308"/>
      <c r="Q82" s="308"/>
      <c r="R82" s="308"/>
      <c r="S82" s="308"/>
      <c r="T82" s="308"/>
      <c r="U82" s="308"/>
    </row>
    <row r="83" ht="62.25" customHeight="1">
      <c r="A83" s="36"/>
      <c r="B83" s="358" t="str">
        <f>Résultats!B84</f>
        <v>11.2</v>
      </c>
      <c r="C83" s="260" t="str">
        <f>Résultats!C84</f>
        <v>A</v>
      </c>
      <c r="D83" s="260" t="str">
        <f>Résultats!E84</f>
        <v>x</v>
      </c>
      <c r="E83" s="341" t="str">
        <f>Résultats!F84</f>
        <v xml:space="preserve">Chaque étiquette associée à un champ de formulaire est-elle pertinente (hors cas particuliers) ?</v>
      </c>
      <c r="F83" s="345" t="s">
        <v>14</v>
      </c>
      <c r="G83" s="345"/>
      <c r="H83" s="97"/>
      <c r="I83" s="97"/>
      <c r="J83" s="97"/>
      <c r="K83" s="97"/>
      <c r="L83" s="97"/>
      <c r="M83" s="308"/>
      <c r="N83" s="308"/>
      <c r="O83" s="308"/>
      <c r="P83" s="308"/>
      <c r="Q83" s="308"/>
      <c r="R83" s="308"/>
      <c r="S83" s="308"/>
      <c r="T83" s="308"/>
      <c r="U83" s="308"/>
    </row>
    <row r="84" ht="62.25" customHeight="1">
      <c r="A84" s="36"/>
      <c r="B84" s="259" t="str">
        <f>Résultats!B85</f>
        <v>11.3</v>
      </c>
      <c r="C84" s="260" t="str">
        <f>Résultats!C85</f>
        <v>AA</v>
      </c>
      <c r="D84" s="260" t="str">
        <f>Résultats!E85</f>
        <v/>
      </c>
      <c r="E84" s="341" t="str">
        <f>Résultats!F85</f>
        <v xml:space="preserve">Dans chaque formulaire, chaque étiquette associée à un champ de formulaire ayant la même fonction et répétée plusieurs fois dans une même page ou dans un ensemble de pages est-elle cohérente ?</v>
      </c>
      <c r="F84" s="345" t="s">
        <v>14</v>
      </c>
      <c r="G84" s="345"/>
      <c r="H84" s="97"/>
      <c r="I84" s="97"/>
      <c r="J84" s="97"/>
      <c r="K84" s="97"/>
      <c r="L84" s="97"/>
      <c r="M84" s="308"/>
      <c r="N84" s="308"/>
      <c r="O84" s="308"/>
      <c r="P84" s="308"/>
      <c r="Q84" s="308"/>
      <c r="R84" s="308"/>
      <c r="S84" s="308"/>
      <c r="T84" s="308"/>
      <c r="U84" s="308"/>
    </row>
    <row r="85" ht="62.25" customHeight="1">
      <c r="A85" s="36"/>
      <c r="B85" s="259" t="str">
        <f>Résultats!B86</f>
        <v>11.4</v>
      </c>
      <c r="C85" s="260" t="str">
        <f>Résultats!C86</f>
        <v>AA</v>
      </c>
      <c r="D85" s="260" t="str">
        <f>Résultats!E86</f>
        <v/>
      </c>
      <c r="E85" s="341" t="str">
        <f>Résultats!F86</f>
        <v xml:space="preserve">Dans chaque formulaire, chaque étiquette de champ et son champ associé sont-ils accolés (hors cas particuliers) ?</v>
      </c>
      <c r="F85" s="345" t="s">
        <v>14</v>
      </c>
      <c r="G85" s="345"/>
      <c r="H85" s="97"/>
      <c r="I85" s="97"/>
      <c r="J85" s="97"/>
      <c r="K85" s="97"/>
      <c r="L85" s="97"/>
      <c r="M85" s="308"/>
      <c r="N85" s="308"/>
      <c r="O85" s="308"/>
      <c r="P85" s="308"/>
      <c r="Q85" s="308"/>
      <c r="R85" s="308"/>
      <c r="S85" s="308"/>
      <c r="T85" s="308"/>
      <c r="U85" s="308"/>
    </row>
    <row r="86" ht="62.25" customHeight="1">
      <c r="A86" s="36"/>
      <c r="B86" s="259" t="str">
        <f>Résultats!B87</f>
        <v>11.5</v>
      </c>
      <c r="C86" s="260" t="str">
        <f>Résultats!C87</f>
        <v>A</v>
      </c>
      <c r="D86" s="260" t="str">
        <f>Résultats!E87</f>
        <v>x</v>
      </c>
      <c r="E86" s="341" t="str">
        <f>Résultats!F87</f>
        <v xml:space="preserve">Dans chaque formulaire, les champs de même nature sont-ils regroupés, si nécessaire ?</v>
      </c>
      <c r="F86" s="345" t="s">
        <v>14</v>
      </c>
      <c r="G86" s="345"/>
      <c r="H86" s="97"/>
      <c r="I86" s="97"/>
      <c r="J86" s="97"/>
      <c r="K86" s="97"/>
      <c r="L86" s="97"/>
      <c r="M86" s="308"/>
      <c r="N86" s="308"/>
      <c r="O86" s="308"/>
      <c r="P86" s="308"/>
      <c r="Q86" s="308"/>
      <c r="R86" s="308"/>
      <c r="S86" s="308"/>
      <c r="T86" s="308"/>
      <c r="U86" s="308"/>
    </row>
    <row r="87" ht="62.25" customHeight="1">
      <c r="A87" s="36"/>
      <c r="B87" s="259" t="str">
        <f>Résultats!B88</f>
        <v>11.6</v>
      </c>
      <c r="C87" s="260" t="str">
        <f>Résultats!C88</f>
        <v>A</v>
      </c>
      <c r="D87" s="260" t="str">
        <f>Résultats!E88</f>
        <v>x</v>
      </c>
      <c r="E87" s="341" t="str">
        <f>Résultats!F88</f>
        <v xml:space="preserve">Dans chaque formulaire, chaque regroupement de champs de même nature a-t-il une légende ?</v>
      </c>
      <c r="F87" s="345" t="s">
        <v>14</v>
      </c>
      <c r="G87" s="345"/>
      <c r="H87" s="97"/>
      <c r="I87" s="97"/>
      <c r="J87" s="97"/>
      <c r="K87" s="97"/>
      <c r="L87" s="97"/>
      <c r="M87" s="308"/>
      <c r="N87" s="308"/>
      <c r="O87" s="308"/>
      <c r="P87" s="308"/>
      <c r="Q87" s="308"/>
      <c r="R87" s="308"/>
      <c r="S87" s="308"/>
      <c r="T87" s="308"/>
      <c r="U87" s="308"/>
    </row>
    <row r="88" ht="62.25" customHeight="1">
      <c r="A88" s="36"/>
      <c r="B88" s="259" t="str">
        <f>Résultats!B89</f>
        <v>11.7</v>
      </c>
      <c r="C88" s="260" t="str">
        <f>Résultats!C89</f>
        <v>A</v>
      </c>
      <c r="D88" s="260" t="str">
        <f>Résultats!E89</f>
        <v/>
      </c>
      <c r="E88" s="341" t="str">
        <f>Résultats!F89</f>
        <v xml:space="preserve">Dans chaque formulaire, chaque légende associée à un regroupement de champs de même nature est-elle pertinente ?</v>
      </c>
      <c r="F88" s="345" t="s">
        <v>14</v>
      </c>
      <c r="G88" s="345"/>
      <c r="H88" s="97"/>
      <c r="I88" s="97"/>
      <c r="J88" s="97"/>
      <c r="K88" s="97"/>
      <c r="L88" s="97"/>
      <c r="M88" s="308"/>
      <c r="N88" s="308"/>
      <c r="O88" s="308"/>
      <c r="P88" s="308"/>
      <c r="Q88" s="308"/>
      <c r="R88" s="308"/>
      <c r="S88" s="308"/>
      <c r="T88" s="308"/>
      <c r="U88" s="308"/>
    </row>
    <row r="89" ht="62.25" customHeight="1">
      <c r="A89" s="36"/>
      <c r="B89" s="259" t="str">
        <f>Résultats!B90</f>
        <v>11.8</v>
      </c>
      <c r="C89" s="260" t="str">
        <f>Résultats!C90</f>
        <v>A</v>
      </c>
      <c r="D89" s="260" t="str">
        <f>Résultats!E90</f>
        <v/>
      </c>
      <c r="E89" s="341" t="str">
        <f>Résultats!F90</f>
        <v xml:space="preserve">Dans chaque formulaire, les items de même nature d’une liste de choix sont-ils regroupés de manière pertinente ?</v>
      </c>
      <c r="F89" s="345" t="s">
        <v>14</v>
      </c>
      <c r="G89" s="345"/>
      <c r="H89" s="97"/>
      <c r="I89" s="97"/>
      <c r="J89" s="97"/>
      <c r="K89" s="97"/>
      <c r="L89" s="97"/>
      <c r="M89" s="308"/>
      <c r="N89" s="308"/>
      <c r="O89" s="308"/>
      <c r="P89" s="308"/>
      <c r="Q89" s="308"/>
      <c r="R89" s="308"/>
      <c r="S89" s="308"/>
      <c r="T89" s="308"/>
      <c r="U89" s="308"/>
    </row>
    <row r="90" ht="62.25" customHeight="1">
      <c r="A90" s="36"/>
      <c r="B90" s="259" t="str">
        <f>Résultats!B91</f>
        <v>11.9</v>
      </c>
      <c r="C90" s="260" t="str">
        <f>Résultats!C91</f>
        <v>A</v>
      </c>
      <c r="D90" s="260" t="str">
        <f>Résultats!E91</f>
        <v>x</v>
      </c>
      <c r="E90" s="341" t="str">
        <f>Résultats!F91</f>
        <v xml:space="preserve">Dans chaque formulaire, l’intitulé de chaque bouton est-il pertinent (hors cas particuliers) ?</v>
      </c>
      <c r="F90" s="345" t="s">
        <v>14</v>
      </c>
      <c r="G90" s="345"/>
      <c r="H90" s="97"/>
      <c r="I90" s="97"/>
      <c r="J90" s="97"/>
      <c r="K90" s="97"/>
      <c r="L90" s="97"/>
      <c r="M90" s="308"/>
      <c r="N90" s="308"/>
      <c r="O90" s="308"/>
      <c r="P90" s="308"/>
      <c r="Q90" s="308"/>
      <c r="R90" s="308"/>
      <c r="S90" s="308"/>
      <c r="T90" s="308"/>
      <c r="U90" s="308"/>
    </row>
    <row r="91" ht="62.25" customHeight="1">
      <c r="A91" s="36"/>
      <c r="B91" s="259" t="str">
        <f>Résultats!B92</f>
        <v>11.10</v>
      </c>
      <c r="C91" s="260" t="str">
        <f>Résultats!C92</f>
        <v>A</v>
      </c>
      <c r="D91" s="260" t="str">
        <f>Résultats!E92</f>
        <v>x</v>
      </c>
      <c r="E91" s="341" t="str">
        <f>Résultats!F92</f>
        <v xml:space="preserve">Dans chaque formulaire, le contrôle de saisie est-il utilisé de manière pertinente (hors cas particuliers) ?</v>
      </c>
      <c r="F91" s="345" t="s">
        <v>14</v>
      </c>
      <c r="G91" s="345"/>
      <c r="H91" s="97"/>
      <c r="I91" s="97"/>
      <c r="J91" s="97"/>
      <c r="K91" s="97"/>
      <c r="L91" s="97"/>
      <c r="M91" s="308"/>
      <c r="N91" s="308"/>
      <c r="O91" s="308"/>
      <c r="P91" s="308"/>
      <c r="Q91" s="308"/>
      <c r="R91" s="308"/>
      <c r="S91" s="308"/>
      <c r="T91" s="308"/>
      <c r="U91" s="308"/>
    </row>
    <row r="92" ht="62.25" customHeight="1">
      <c r="A92" s="36"/>
      <c r="B92" s="259" t="str">
        <f>Résultats!B93</f>
        <v>11.11</v>
      </c>
      <c r="C92" s="260" t="str">
        <f>Résultats!C93</f>
        <v>AA</v>
      </c>
      <c r="D92" s="260" t="str">
        <f>Résultats!E93</f>
        <v/>
      </c>
      <c r="E92" s="341" t="str">
        <f>Résultats!F93</f>
        <v xml:space="preserve">Dans chaque formulaire, le contrôle de saisie est-il accompagné, si nécessaire, de suggestions facilitant la correction des erreurs de saisie ?</v>
      </c>
      <c r="F92" s="345" t="s">
        <v>14</v>
      </c>
      <c r="G92" s="345"/>
      <c r="H92" s="97"/>
      <c r="I92" s="97"/>
      <c r="J92" s="97"/>
      <c r="K92" s="97"/>
      <c r="L92" s="97"/>
      <c r="M92" s="308"/>
      <c r="N92" s="308"/>
      <c r="O92" s="308"/>
      <c r="P92" s="308"/>
      <c r="Q92" s="308"/>
      <c r="R92" s="308"/>
      <c r="S92" s="308"/>
      <c r="T92" s="308"/>
      <c r="U92" s="308"/>
    </row>
    <row r="93" ht="62.25" customHeight="1">
      <c r="A93" s="36"/>
      <c r="B93" s="259" t="str">
        <f>Résultats!B94</f>
        <v>11.12</v>
      </c>
      <c r="C93" s="260" t="str">
        <f>Résultats!C94</f>
        <v>AA</v>
      </c>
      <c r="D93" s="260" t="str">
        <f>Résultats!E94</f>
        <v/>
      </c>
      <c r="E93" s="341" t="str">
        <f>Résultats!F94</f>
        <v xml:space="preserve">Pour chaque formulaire qui modifie ou supprime des données, ou qui transmet des réponses à un test ou à un examen, ou dont la validation a des conséquences financières ou juridiques, les données saisies peuvent-elles être modifiées, mises à jour ou récupérées par l’utilisateur ?</v>
      </c>
      <c r="F93" s="345" t="s">
        <v>14</v>
      </c>
      <c r="G93" s="345"/>
      <c r="H93" s="97"/>
      <c r="I93" s="97"/>
      <c r="J93" s="97"/>
      <c r="K93" s="97"/>
      <c r="L93" s="97"/>
      <c r="M93" s="308"/>
      <c r="N93" s="308"/>
      <c r="O93" s="308"/>
      <c r="P93" s="308"/>
      <c r="Q93" s="308"/>
      <c r="R93" s="308"/>
      <c r="S93" s="308"/>
      <c r="T93" s="308"/>
      <c r="U93" s="308"/>
    </row>
    <row r="94" ht="62.25" customHeight="1">
      <c r="A94" s="46"/>
      <c r="B94" s="259" t="str">
        <f>Résultats!B95</f>
        <v>11.13</v>
      </c>
      <c r="C94" s="260" t="str">
        <f>Résultats!C95</f>
        <v>AA</v>
      </c>
      <c r="D94" s="260" t="str">
        <f>Résultats!E95</f>
        <v/>
      </c>
      <c r="E94" s="341" t="str">
        <f>Résultats!F95</f>
        <v xml:space="preserve">La finalité d’un champ de saisie peut-elle être déduite pour faciliter le remplissage automatique des champs avec les données de l’utilisateur ?</v>
      </c>
      <c r="F94" s="345" t="s">
        <v>14</v>
      </c>
      <c r="G94" s="345"/>
      <c r="H94" s="97"/>
      <c r="I94" s="97"/>
      <c r="J94" s="97"/>
      <c r="K94" s="97"/>
      <c r="L94" s="97"/>
      <c r="M94" s="308"/>
      <c r="N94" s="308"/>
      <c r="O94" s="308"/>
      <c r="P94" s="308"/>
      <c r="Q94" s="308"/>
      <c r="R94" s="308"/>
      <c r="S94" s="308"/>
      <c r="T94" s="308"/>
      <c r="U94" s="308"/>
    </row>
    <row r="95" ht="62.25" customHeight="1">
      <c r="A95" s="355" t="s">
        <v>457</v>
      </c>
      <c r="B95" s="259" t="str">
        <f>Résultats!B96</f>
        <v>12.1</v>
      </c>
      <c r="C95" s="260" t="str">
        <f>Résultats!C96</f>
        <v>AA</v>
      </c>
      <c r="D95" s="260" t="str">
        <f>Résultats!E96</f>
        <v/>
      </c>
      <c r="E95" s="341" t="str">
        <f>Résultats!F96</f>
        <v xml:space="preserve">Chaque ensemble de pages dispose-t-il de deux systèmes de navigation différents, au moins (hors cas particuliers) ?</v>
      </c>
      <c r="F95" s="345" t="s">
        <v>14</v>
      </c>
      <c r="G95" s="345"/>
      <c r="H95" s="97"/>
      <c r="I95" s="97"/>
      <c r="J95" s="97"/>
      <c r="K95" s="97"/>
      <c r="L95" s="97"/>
      <c r="M95" s="308"/>
      <c r="N95" s="308"/>
      <c r="O95" s="308"/>
      <c r="P95" s="308"/>
      <c r="Q95" s="308"/>
      <c r="R95" s="308"/>
      <c r="S95" s="308"/>
      <c r="T95" s="308"/>
      <c r="U95" s="308"/>
    </row>
    <row r="96" ht="62.25" customHeight="1">
      <c r="A96" s="36"/>
      <c r="B96" s="259" t="str">
        <f>Résultats!B97</f>
        <v>12.2</v>
      </c>
      <c r="C96" s="260" t="str">
        <f>Résultats!C97</f>
        <v>AA</v>
      </c>
      <c r="D96" s="260" t="str">
        <f>Résultats!E97</f>
        <v/>
      </c>
      <c r="E96" s="341" t="str">
        <f>Résultats!F97</f>
        <v xml:space="preserve">Dans chaque ensemble de pages, le menu et les barres de navigation sont-ils toujours à la même place (hors cas particuliers) ?</v>
      </c>
      <c r="F96" s="345" t="s">
        <v>14</v>
      </c>
      <c r="G96" s="345"/>
      <c r="H96" s="97"/>
      <c r="I96" s="97"/>
      <c r="J96" s="97"/>
      <c r="K96" s="97"/>
      <c r="L96" s="97"/>
      <c r="M96" s="308"/>
      <c r="N96" s="308"/>
      <c r="O96" s="308"/>
      <c r="P96" s="308"/>
      <c r="Q96" s="308"/>
      <c r="R96" s="308"/>
      <c r="S96" s="308"/>
      <c r="T96" s="308"/>
      <c r="U96" s="308"/>
    </row>
    <row r="97" ht="62.25" customHeight="1">
      <c r="A97" s="36"/>
      <c r="B97" s="259" t="str">
        <f>Résultats!B98</f>
        <v>12.3</v>
      </c>
      <c r="C97" s="260" t="str">
        <f>Résultats!C98</f>
        <v>AA</v>
      </c>
      <c r="D97" s="260" t="str">
        <f>Résultats!E98</f>
        <v/>
      </c>
      <c r="E97" s="341" t="str">
        <f>Résultats!F98</f>
        <v xml:space="preserve">La page « plan du site » est-elle pertinente ?</v>
      </c>
      <c r="F97" s="345" t="s">
        <v>14</v>
      </c>
      <c r="G97" s="345"/>
      <c r="H97" s="97"/>
      <c r="I97" s="97"/>
      <c r="J97" s="97"/>
      <c r="K97" s="97"/>
      <c r="L97" s="97"/>
      <c r="M97" s="308"/>
      <c r="N97" s="308"/>
      <c r="O97" s="308"/>
      <c r="P97" s="308"/>
      <c r="Q97" s="308"/>
      <c r="R97" s="308"/>
      <c r="S97" s="308"/>
      <c r="T97" s="308"/>
      <c r="U97" s="308"/>
    </row>
    <row r="98" ht="62.25" customHeight="1">
      <c r="A98" s="36"/>
      <c r="B98" s="259" t="str">
        <f>Résultats!B99</f>
        <v>12.4</v>
      </c>
      <c r="C98" s="260" t="str">
        <f>Résultats!C99</f>
        <v>AA</v>
      </c>
      <c r="D98" s="260" t="str">
        <f>Résultats!E99</f>
        <v/>
      </c>
      <c r="E98" s="341" t="str">
        <f>Résultats!F99</f>
        <v xml:space="preserve">Dans chaque ensemble de pages, la page « plan du site » est-elle atteignable de manière identique ?</v>
      </c>
      <c r="F98" s="345" t="s">
        <v>14</v>
      </c>
      <c r="G98" s="345"/>
      <c r="H98" s="97"/>
      <c r="I98" s="97"/>
      <c r="J98" s="97"/>
      <c r="K98" s="97"/>
      <c r="L98" s="97"/>
      <c r="M98" s="308"/>
      <c r="N98" s="308"/>
      <c r="O98" s="308"/>
      <c r="P98" s="308"/>
      <c r="Q98" s="308"/>
      <c r="R98" s="308"/>
      <c r="S98" s="308"/>
      <c r="T98" s="308"/>
      <c r="U98" s="308"/>
    </row>
    <row r="99" ht="62.25" customHeight="1">
      <c r="A99" s="36"/>
      <c r="B99" s="358" t="str">
        <f>'Résultats'!B100</f>
        <v>12.5</v>
      </c>
      <c r="C99" s="260" t="str">
        <f>'Résultats'!C100</f>
        <v>AA</v>
      </c>
      <c r="D99" s="260" t="str">
        <f>'Résultats'!E100</f>
        <v/>
      </c>
      <c r="E99" s="341" t="str">
        <f>'Résultats'!F100</f>
        <v xml:space="preserve">Dans chaque ensemble de pages, le moteur de recherche est-il atteignable de manière identique ?</v>
      </c>
      <c r="F99" s="345" t="s">
        <v>14</v>
      </c>
      <c r="G99" s="345"/>
      <c r="H99" s="97"/>
      <c r="I99" s="97"/>
      <c r="J99" s="97"/>
      <c r="K99" s="97"/>
      <c r="L99" s="97"/>
      <c r="M99" s="308"/>
      <c r="N99" s="308"/>
      <c r="O99" s="308"/>
      <c r="P99" s="308"/>
      <c r="Q99" s="308"/>
      <c r="R99" s="308"/>
      <c r="S99" s="308"/>
      <c r="T99" s="308"/>
      <c r="U99" s="308"/>
    </row>
    <row r="100" ht="62.25" customHeight="1">
      <c r="A100" s="36"/>
      <c r="B100" s="358" t="str">
        <f>Résultats!B101</f>
        <v>12.6</v>
      </c>
      <c r="C100" s="260" t="str">
        <f>Résultats!C101</f>
        <v>A</v>
      </c>
      <c r="D100" s="260" t="str">
        <f>Résultats!E101</f>
        <v/>
      </c>
      <c r="E100" s="341" t="str">
        <f>Résultats!F101</f>
        <v xml:space="preserve">Les zones de regroupement de contenus présentes dans plusieurs pages web (zones d’en-tête, de navigation principale, de contenu principal, de pied de page et de moteur de recherche) peuvent-elles être atteintes ou évitées ?</v>
      </c>
      <c r="F100" s="345" t="s">
        <v>14</v>
      </c>
      <c r="G100" s="345"/>
      <c r="H100" s="97"/>
      <c r="I100" s="97"/>
      <c r="J100" s="97"/>
      <c r="K100" s="97"/>
      <c r="L100" s="97"/>
      <c r="M100" s="308"/>
      <c r="N100" s="308"/>
      <c r="O100" s="308"/>
      <c r="P100" s="308"/>
      <c r="Q100" s="308"/>
      <c r="R100" s="308"/>
      <c r="S100" s="308"/>
      <c r="T100" s="308"/>
      <c r="U100" s="308"/>
    </row>
    <row r="101" ht="62.25" customHeight="1">
      <c r="A101" s="36"/>
      <c r="B101" s="358" t="str">
        <f>Résultats!B102</f>
        <v>12.7</v>
      </c>
      <c r="C101" s="260" t="str">
        <f>Résultats!C102</f>
        <v>A</v>
      </c>
      <c r="D101" s="260" t="str">
        <f>Résultats!E102</f>
        <v/>
      </c>
      <c r="E101" s="341" t="str">
        <f>Résultats!F102</f>
        <v xml:space="preserve">Dans chaque page web, un lien d’évitement ou d’accès rapide à la zone de contenu principal est-il présent (hors cas particuliers) ?</v>
      </c>
      <c r="F101" s="345" t="s">
        <v>14</v>
      </c>
      <c r="G101" s="345"/>
      <c r="H101" s="97"/>
      <c r="I101" s="97"/>
      <c r="J101" s="97"/>
      <c r="K101" s="97"/>
      <c r="L101" s="97"/>
      <c r="M101" s="308"/>
      <c r="N101" s="308"/>
      <c r="O101" s="308"/>
      <c r="P101" s="308"/>
      <c r="Q101" s="308"/>
      <c r="R101" s="308"/>
      <c r="S101" s="308"/>
      <c r="T101" s="308"/>
      <c r="U101" s="308"/>
    </row>
    <row r="102" ht="62.25" customHeight="1">
      <c r="A102" s="36"/>
      <c r="B102" s="358" t="str">
        <f>Résultats!B103</f>
        <v>12.8</v>
      </c>
      <c r="C102" s="260" t="str">
        <f>Résultats!C103</f>
        <v>A</v>
      </c>
      <c r="D102" s="260" t="str">
        <f>Résultats!E103</f>
        <v>x</v>
      </c>
      <c r="E102" s="341" t="str">
        <f>Résultats!F103</f>
        <v xml:space="preserve">Dans chaque page web, l’ordre de tabulation est-il cohérent ?</v>
      </c>
      <c r="F102" s="345" t="s">
        <v>14</v>
      </c>
      <c r="G102" s="345"/>
      <c r="H102" s="97"/>
      <c r="I102" s="97"/>
      <c r="J102" s="97"/>
      <c r="K102" s="97"/>
      <c r="L102" s="97"/>
      <c r="M102" s="308"/>
      <c r="N102" s="308"/>
      <c r="O102" s="308"/>
      <c r="P102" s="308"/>
      <c r="Q102" s="308"/>
      <c r="R102" s="308"/>
      <c r="S102" s="308"/>
      <c r="T102" s="308"/>
      <c r="U102" s="308"/>
    </row>
    <row r="103" ht="62.25" customHeight="1">
      <c r="A103" s="36"/>
      <c r="B103" s="358" t="str">
        <f>Résultats!B104</f>
        <v>12.9</v>
      </c>
      <c r="C103" s="260" t="str">
        <f>Résultats!C104</f>
        <v>A</v>
      </c>
      <c r="D103" s="260" t="str">
        <f>Résultats!E104</f>
        <v>x</v>
      </c>
      <c r="E103" s="341" t="str">
        <f>Résultats!F104</f>
        <v xml:space="preserve">Dans chaque page web, la navigation ne doit pas contenir de piège au clavier. Cette règle est-elle respectée ?</v>
      </c>
      <c r="F103" s="345" t="s">
        <v>14</v>
      </c>
      <c r="G103" s="345"/>
      <c r="H103" s="97"/>
      <c r="I103" s="97"/>
      <c r="J103" s="97"/>
      <c r="K103" s="97"/>
      <c r="L103" s="97"/>
      <c r="M103" s="308"/>
      <c r="N103" s="308"/>
      <c r="O103" s="308"/>
      <c r="P103" s="308"/>
      <c r="Q103" s="308"/>
      <c r="R103" s="308"/>
      <c r="S103" s="308"/>
      <c r="T103" s="308"/>
      <c r="U103" s="308"/>
    </row>
    <row r="104" ht="62.25" customHeight="1">
      <c r="A104" s="36"/>
      <c r="B104" s="358" t="str">
        <f>Résultats!B105</f>
        <v>12.10</v>
      </c>
      <c r="C104" s="260" t="str">
        <f>Résultats!C105</f>
        <v>A</v>
      </c>
      <c r="D104" s="260" t="str">
        <f>Résultats!E105</f>
        <v/>
      </c>
      <c r="E104" s="341" t="str">
        <f>Résultats!F105</f>
        <v xml:space="preserve">Dans chaque page web, les raccourcis clavier n’utilisant qu’une seule touche (lettre minuscule ou majuscule, ponctuation, chiffre ou symbole) sont-ils contrôlables par l’utilisateur ?</v>
      </c>
      <c r="F104" s="345" t="s">
        <v>14</v>
      </c>
      <c r="G104" s="345"/>
      <c r="H104" s="97"/>
      <c r="I104" s="97"/>
      <c r="J104" s="97"/>
      <c r="K104" s="97"/>
      <c r="L104" s="97"/>
      <c r="M104" s="308"/>
      <c r="N104" s="308"/>
      <c r="O104" s="308"/>
      <c r="P104" s="308"/>
      <c r="Q104" s="308"/>
      <c r="R104" s="308"/>
      <c r="S104" s="308"/>
      <c r="T104" s="308"/>
      <c r="U104" s="308"/>
    </row>
    <row r="105" ht="62.25" customHeight="1">
      <c r="A105" s="46"/>
      <c r="B105" s="358" t="str">
        <f>Résultats!B106</f>
        <v>12.11</v>
      </c>
      <c r="C105" s="260" t="str">
        <f>Résultats!C106</f>
        <v>A</v>
      </c>
      <c r="D105" s="260" t="str">
        <f>Résultats!E106</f>
        <v/>
      </c>
      <c r="E105" s="341" t="str">
        <f>Résultats!F106</f>
        <v xml:space="preserve">Dans chaque page web, les contenus additionnels apparaissant au survol, à la prise de focus ou à l’activation d’un composant d’interface sont-ils si nécessaire atteignables au clavier ?</v>
      </c>
      <c r="F105" s="345" t="s">
        <v>14</v>
      </c>
      <c r="G105" s="345"/>
      <c r="H105" s="97"/>
      <c r="I105" s="97"/>
      <c r="J105" s="97"/>
      <c r="K105" s="97"/>
      <c r="L105" s="97"/>
      <c r="M105" s="308"/>
      <c r="N105" s="308"/>
      <c r="O105" s="308"/>
      <c r="P105" s="308"/>
      <c r="Q105" s="308"/>
      <c r="R105" s="308"/>
      <c r="S105" s="308"/>
      <c r="T105" s="308"/>
      <c r="U105" s="308"/>
    </row>
    <row r="106" ht="62.25" customHeight="1">
      <c r="A106" s="355" t="s">
        <v>458</v>
      </c>
      <c r="B106" s="358" t="str">
        <f>Résultats!B107</f>
        <v>13.1</v>
      </c>
      <c r="C106" s="260" t="str">
        <f>Résultats!C107</f>
        <v>A</v>
      </c>
      <c r="D106" s="260" t="str">
        <f>Résultats!E107</f>
        <v/>
      </c>
      <c r="E106" s="341" t="str">
        <f>Résultats!F107</f>
        <v xml:space="preserve">Pour chaque page web, l’utilisateur a-t-il le contrôle de chaque limite de temps modifiant le contenu (hors cas particuliers) ?</v>
      </c>
      <c r="F106" s="345" t="s">
        <v>14</v>
      </c>
      <c r="G106" s="345"/>
      <c r="H106" s="97"/>
      <c r="I106" s="97"/>
      <c r="J106" s="97"/>
      <c r="K106" s="97"/>
      <c r="L106" s="97"/>
      <c r="M106" s="308"/>
      <c r="N106" s="308"/>
      <c r="O106" s="308"/>
      <c r="P106" s="308"/>
      <c r="Q106" s="308"/>
      <c r="R106" s="308"/>
      <c r="S106" s="308"/>
      <c r="T106" s="308"/>
      <c r="U106" s="308"/>
    </row>
    <row r="107" ht="62.25" customHeight="1">
      <c r="A107" s="36"/>
      <c r="B107" s="358" t="str">
        <f>Résultats!B108</f>
        <v>13.2</v>
      </c>
      <c r="C107" s="260" t="str">
        <f>Résultats!C108</f>
        <v>A</v>
      </c>
      <c r="D107" s="260" t="str">
        <f>Résultats!E108</f>
        <v/>
      </c>
      <c r="E107" s="341" t="str">
        <f>Résultats!F108</f>
        <v xml:space="preserve">Dans chaque page web, l’ouverture d’une nouvelle fenêtre ne doit pas être déclenchée sans action de l’utilisateur. Cette règle est-elle respectée ?</v>
      </c>
      <c r="F107" s="345" t="s">
        <v>14</v>
      </c>
      <c r="G107" s="345"/>
      <c r="H107" s="97"/>
      <c r="I107" s="97"/>
      <c r="J107" s="97"/>
      <c r="K107" s="97"/>
      <c r="L107" s="97"/>
      <c r="M107" s="308"/>
      <c r="N107" s="308"/>
      <c r="O107" s="308"/>
      <c r="P107" s="308"/>
      <c r="Q107" s="308"/>
      <c r="R107" s="308"/>
      <c r="S107" s="308"/>
      <c r="T107" s="308"/>
      <c r="U107" s="308"/>
    </row>
    <row r="108" ht="62.25" customHeight="1">
      <c r="A108" s="36"/>
      <c r="B108" s="358" t="str">
        <f>Résultats!B109</f>
        <v>13.3</v>
      </c>
      <c r="C108" s="260" t="str">
        <f>Résultats!C109</f>
        <v>A</v>
      </c>
      <c r="D108" s="260" t="str">
        <f>Résultats!E109</f>
        <v/>
      </c>
      <c r="E108" s="341" t="str">
        <f>Résultats!F109</f>
        <v xml:space="preserve">Dans chaque page web, chaque document bureautique en téléchargement possède-t-il, si nécessaire, une version accessible (hors cas particuliers) ?</v>
      </c>
      <c r="F108" s="345" t="s">
        <v>14</v>
      </c>
      <c r="G108" s="345"/>
      <c r="H108" s="97"/>
      <c r="I108" s="97"/>
      <c r="J108" s="97"/>
      <c r="K108" s="97"/>
      <c r="L108" s="97"/>
      <c r="M108" s="308"/>
      <c r="N108" s="308"/>
      <c r="O108" s="308"/>
      <c r="P108" s="308"/>
      <c r="Q108" s="308"/>
      <c r="R108" s="308"/>
      <c r="S108" s="308"/>
      <c r="T108" s="308"/>
      <c r="U108" s="308"/>
    </row>
    <row r="109" ht="62.25" customHeight="1">
      <c r="A109" s="36"/>
      <c r="B109" s="358" t="str">
        <f>Résultats!B110</f>
        <v>13.4</v>
      </c>
      <c r="C109" s="260" t="str">
        <f>Résultats!C110</f>
        <v>A</v>
      </c>
      <c r="D109" s="260" t="str">
        <f>Résultats!E110</f>
        <v/>
      </c>
      <c r="E109" s="341" t="str">
        <f>Résultats!F110</f>
        <v xml:space="preserve">Pour chaque document bureautique ayant une version accessible, cette version offre-t-elle la même information ?</v>
      </c>
      <c r="F109" s="345" t="s">
        <v>14</v>
      </c>
      <c r="G109" s="345"/>
      <c r="H109" s="97"/>
      <c r="I109" s="97"/>
      <c r="J109" s="97"/>
      <c r="K109" s="97"/>
      <c r="L109" s="97"/>
      <c r="M109" s="308"/>
      <c r="N109" s="308"/>
      <c r="O109" s="308"/>
      <c r="P109" s="308"/>
      <c r="Q109" s="308"/>
      <c r="R109" s="308"/>
      <c r="S109" s="308"/>
      <c r="T109" s="308"/>
      <c r="U109" s="308"/>
    </row>
    <row r="110" ht="62.25" customHeight="1">
      <c r="A110" s="36"/>
      <c r="B110" s="358" t="str">
        <f>Résultats!B111</f>
        <v>13.5</v>
      </c>
      <c r="C110" s="260" t="str">
        <f>Résultats!C111</f>
        <v>A</v>
      </c>
      <c r="D110" s="260" t="str">
        <f>Résultats!E111</f>
        <v/>
      </c>
      <c r="E110" s="341" t="str">
        <f>Résultats!F111</f>
        <v xml:space="preserve">Dans chaque page web, chaque contenu cryptique (art ASCII, émoticône, syntaxe cryptique) a-t-il une alternative ?</v>
      </c>
      <c r="F110" s="345" t="s">
        <v>14</v>
      </c>
      <c r="G110" s="345"/>
      <c r="H110" s="97"/>
      <c r="I110" s="97"/>
      <c r="J110" s="97"/>
      <c r="K110" s="97"/>
      <c r="L110" s="97"/>
      <c r="M110" s="308"/>
      <c r="N110" s="308"/>
      <c r="O110" s="308"/>
      <c r="P110" s="308"/>
      <c r="Q110" s="308"/>
      <c r="R110" s="308"/>
      <c r="S110" s="308"/>
      <c r="T110" s="308"/>
      <c r="U110" s="308"/>
    </row>
    <row r="111" ht="62.25" customHeight="1">
      <c r="A111" s="36"/>
      <c r="B111" s="358" t="str">
        <f>Résultats!B112</f>
        <v>13.6</v>
      </c>
      <c r="C111" s="260" t="str">
        <f>Résultats!C112</f>
        <v>A</v>
      </c>
      <c r="D111" s="260" t="str">
        <f>Résultats!E112</f>
        <v/>
      </c>
      <c r="E111" s="341" t="str">
        <f>Résultats!F112</f>
        <v xml:space="preserve">Dans chaque page web, pour chaque contenu cryptique (art ASCII, émoticône, syntaxe cryptique) ayant une alternative, cette alternative est-elle pertinente ?</v>
      </c>
      <c r="F111" s="345" t="s">
        <v>14</v>
      </c>
      <c r="G111" s="345"/>
      <c r="H111" s="97"/>
      <c r="I111" s="97"/>
      <c r="J111" s="97"/>
      <c r="K111" s="97"/>
      <c r="L111" s="97"/>
      <c r="M111" s="308"/>
      <c r="N111" s="308"/>
      <c r="O111" s="308"/>
      <c r="P111" s="308"/>
      <c r="Q111" s="308"/>
      <c r="R111" s="308"/>
      <c r="S111" s="308"/>
      <c r="T111" s="308"/>
      <c r="U111" s="308"/>
    </row>
    <row r="112" ht="62.25" customHeight="1">
      <c r="A112" s="36"/>
      <c r="B112" s="358" t="str">
        <f>Résultats!B113</f>
        <v>13.7</v>
      </c>
      <c r="C112" s="260" t="str">
        <f>Résultats!C113</f>
        <v>A</v>
      </c>
      <c r="D112" s="260" t="str">
        <f>Résultats!E113</f>
        <v/>
      </c>
      <c r="E112" s="341" t="str">
        <f>Résultats!F113</f>
        <v xml:space="preserve">Dans chaque page web, les changements brusques de luminosité ou les effets de flash sont-ils correctement utilisés ?</v>
      </c>
      <c r="F112" s="345" t="s">
        <v>14</v>
      </c>
      <c r="G112" s="345"/>
      <c r="H112" s="97"/>
      <c r="I112" s="97"/>
      <c r="J112" s="97"/>
      <c r="K112" s="97"/>
      <c r="L112" s="97"/>
      <c r="M112" s="308"/>
      <c r="N112" s="308"/>
      <c r="O112" s="308"/>
      <c r="P112" s="308"/>
      <c r="Q112" s="308"/>
      <c r="R112" s="308"/>
      <c r="S112" s="308"/>
      <c r="T112" s="308"/>
      <c r="U112" s="308"/>
    </row>
    <row r="113" ht="62.25" customHeight="1">
      <c r="A113" s="36"/>
      <c r="B113" s="358" t="str">
        <f>Résultats!B114</f>
        <v>13.8</v>
      </c>
      <c r="C113" s="260" t="str">
        <f>Résultats!C114</f>
        <v>A</v>
      </c>
      <c r="D113" s="260" t="str">
        <f>Résultats!E114</f>
        <v/>
      </c>
      <c r="E113" s="341" t="str">
        <f>Résultats!F114</f>
        <v xml:space="preserve">Dans chaque page web, chaque contenu en mouvement ou clignotant est-il contrôlable par l’utilisateur ?</v>
      </c>
      <c r="F113" s="345" t="s">
        <v>14</v>
      </c>
      <c r="G113" s="345"/>
      <c r="H113" s="97"/>
      <c r="I113" s="97"/>
      <c r="J113" s="97"/>
      <c r="K113" s="97"/>
      <c r="L113" s="97"/>
      <c r="M113" s="308"/>
      <c r="N113" s="308"/>
      <c r="O113" s="308"/>
      <c r="P113" s="308"/>
      <c r="Q113" s="308"/>
      <c r="R113" s="308"/>
      <c r="S113" s="308"/>
      <c r="T113" s="308"/>
      <c r="U113" s="308"/>
    </row>
    <row r="114" ht="62.25" customHeight="1">
      <c r="A114" s="36"/>
      <c r="B114" s="358" t="str">
        <f>Résultats!B115</f>
        <v>13.9</v>
      </c>
      <c r="C114" s="260" t="str">
        <f>Résultats!C115</f>
        <v>AA</v>
      </c>
      <c r="D114" s="260" t="str">
        <f>Résultats!E115</f>
        <v/>
      </c>
      <c r="E114" s="341" t="str">
        <f>Résultats!F115</f>
        <v xml:space="preserve">Dans chaque page web, le contenu proposé est-il consultable quelle que soit l’orientation de l’écran (portrait ou paysage) (hors cas particuliers) ?</v>
      </c>
      <c r="F114" s="345" t="s">
        <v>14</v>
      </c>
      <c r="G114" s="345"/>
      <c r="H114" s="97"/>
      <c r="I114" s="97"/>
      <c r="J114" s="97"/>
      <c r="K114" s="97"/>
      <c r="L114" s="97"/>
      <c r="M114" s="308"/>
      <c r="N114" s="308"/>
      <c r="O114" s="308"/>
      <c r="P114" s="308"/>
      <c r="Q114" s="308"/>
      <c r="R114" s="308"/>
      <c r="S114" s="308"/>
      <c r="T114" s="308"/>
      <c r="U114" s="308"/>
    </row>
    <row r="115" ht="62.25" customHeight="1">
      <c r="A115" s="36"/>
      <c r="B115" s="358" t="str">
        <f>Résultats!B116</f>
        <v>13.10</v>
      </c>
      <c r="C115" s="260" t="str">
        <f>Résultats!C116</f>
        <v>A</v>
      </c>
      <c r="D115" s="260" t="str">
        <f>Résultats!E116</f>
        <v/>
      </c>
      <c r="E115" s="341" t="str">
        <f>Résultats!F116</f>
        <v xml:space="preserve">Dans chaque page web, les fonctionnalités utilisables ou disponibles au moyen d’un geste complexe peuvent-elles être également disponibles au moyen d’un geste simple (hors cas particuliers) ?</v>
      </c>
      <c r="F115" s="345" t="s">
        <v>14</v>
      </c>
      <c r="G115" s="345"/>
      <c r="H115" s="97"/>
      <c r="I115" s="97"/>
      <c r="J115" s="97"/>
      <c r="K115" s="97"/>
      <c r="L115" s="97"/>
      <c r="M115" s="78"/>
      <c r="N115" s="78"/>
      <c r="O115" s="78"/>
      <c r="P115" s="78"/>
      <c r="Q115" s="78"/>
      <c r="R115" s="78"/>
      <c r="S115" s="78"/>
      <c r="T115" s="78"/>
      <c r="U115" s="78"/>
    </row>
    <row r="116" ht="59.25" customHeight="1">
      <c r="A116" s="36"/>
      <c r="B116" s="358" t="str">
        <f>Résultats!B117</f>
        <v>13.11</v>
      </c>
      <c r="C116" s="260" t="str">
        <f>Résultats!C117</f>
        <v>A</v>
      </c>
      <c r="D116" s="260" t="str">
        <f>Résultats!E117</f>
        <v/>
      </c>
      <c r="E116" s="341" t="str">
        <f>Résultats!F117</f>
        <v xml:space="preserve">Dans chaque page web, les actions déclenchées au moyen d’un dispositif de pointage sur un point unique de l’écran peuvent-elles faire l’objet d’une annulation (hors cas particuliers) ?</v>
      </c>
      <c r="F116" s="345" t="s">
        <v>14</v>
      </c>
      <c r="G116" s="345"/>
      <c r="H116" s="97"/>
      <c r="I116" s="97"/>
      <c r="J116" s="97"/>
      <c r="K116" s="97"/>
      <c r="L116" s="97"/>
      <c r="M116" s="308"/>
      <c r="N116" s="308"/>
      <c r="O116" s="308"/>
      <c r="P116" s="308"/>
      <c r="Q116" s="308"/>
      <c r="R116" s="308"/>
      <c r="S116" s="308"/>
      <c r="T116" s="308"/>
      <c r="U116" s="308"/>
    </row>
    <row r="117" ht="36" customHeight="1">
      <c r="A117" s="46"/>
      <c r="B117" s="358" t="str">
        <f>Résultats!B118</f>
        <v>13.12</v>
      </c>
      <c r="C117" s="260" t="str">
        <f>Résultats!C118</f>
        <v>A</v>
      </c>
      <c r="D117" s="260" t="str">
        <f>Résultats!E118</f>
        <v/>
      </c>
      <c r="E117" s="341" t="str">
        <f>Résultats!F118</f>
        <v xml:space="preserve">Dans chaque page web, les fonctionnalités qui impliquent un mouvement de l’appareil ou vers l’appareil peuvent-elles être satisfaites de manière alternative (hors cas particuliers) ?</v>
      </c>
      <c r="F117" s="345" t="s">
        <v>14</v>
      </c>
      <c r="G117" s="345"/>
      <c r="H117" s="97"/>
      <c r="I117" s="97"/>
      <c r="J117" s="97"/>
      <c r="K117" s="97"/>
      <c r="L117" s="97"/>
      <c r="M117" s="308"/>
      <c r="N117" s="308"/>
      <c r="O117" s="308"/>
      <c r="P117" s="308"/>
      <c r="Q117" s="308"/>
      <c r="R117" s="308"/>
      <c r="S117" s="308"/>
      <c r="T117" s="308"/>
      <c r="U117" s="308"/>
    </row>
  </sheetData>
  <autoFilter ref="$B$11:$L$117"/>
  <mergeCells count="23">
    <mergeCell ref="J4:J10"/>
    <mergeCell ref="K4:K10"/>
    <mergeCell ref="L4:L10"/>
    <mergeCell ref="C3:F3"/>
    <mergeCell ref="B4:B10"/>
    <mergeCell ref="C4:C10"/>
    <mergeCell ref="D4:D10"/>
    <mergeCell ref="G4:G10"/>
    <mergeCell ref="H4:H10"/>
    <mergeCell ref="I4:I10"/>
    <mergeCell ref="A54:A63"/>
    <mergeCell ref="A64:A67"/>
    <mergeCell ref="A68:A81"/>
    <mergeCell ref="A82:A94"/>
    <mergeCell ref="A95:A105"/>
    <mergeCell ref="A106:A117"/>
    <mergeCell ref="A12:A20"/>
    <mergeCell ref="A21:A22"/>
    <mergeCell ref="A23:A25"/>
    <mergeCell ref="A26:A38"/>
    <mergeCell ref="A39:A46"/>
    <mergeCell ref="A47:A48"/>
    <mergeCell ref="A49:A53"/>
  </mergeCells>
  <dataValidations count="2" disablePrompts="0">
    <dataValidation sqref="H12:H117" type="list" allowBlank="1" errorStyle="stop" imeMode="noControl" operator="between" showDropDown="0" showErrorMessage="0" showInputMessage="0">
      <formula1>'Paramètres'!$A$2:$A$5</formula1>
    </dataValidation>
    <dataValidation sqref="I12:I117" type="list" allowBlank="1" errorStyle="stop" imeMode="noControl" operator="between" showDropDown="0" showErrorMessage="0" showInputMessage="0">
      <formula1>'Paramètres'!$D$2:$D$5</formula1>
    </dataValidation>
  </dataValidations>
  <hyperlinks>
    <hyperlink r:id="rId1" ref="L54"/>
    <hyperlink r:id="rId1" ref="L55"/>
  </hyperlinks>
  <printOptions headings="0" gridLines="0"/>
  <pageMargins left="0.69999999999999996" right="0.69999999999999996" top="0.75" bottom="0.75" header="0" footer="0"/>
  <pageSetup paperSize="9" scale="100" fitToWidth="1" fitToHeight="1" pageOrder="downThenOver" orientation="landscape" usePrinterDefaults="1" blackAndWhite="0" draft="0" cellComments="none" useFirstPageNumber="0" errors="displayed" horizontalDpi="600" verticalDpi="600" copies="1"/>
  <headerFooter/>
  <extLst>
    <ext xmlns:x14="http://schemas.microsoft.com/office/spreadsheetml/2009/9/main" uri="{78C0D931-6437-407d-A8EE-F0AAD7539E65}">
      <x14:conditionalFormattings>
        <x14:conditionalFormatting xmlns:xm="http://schemas.microsoft.com/office/excel/2006/main">
          <x14:cfRule type="cellIs" priority="1" operator="equal" id="{005700EC-0052-4794-AAC9-00F700CF004B}">
            <xm:f>"x"</xm:f>
            <x14:dxf>
              <font>
                <color theme="0"/>
              </font>
              <fill>
                <patternFill patternType="solid">
                  <fgColor rgb="FF007891"/>
                  <bgColor rgb="FF007891"/>
                </patternFill>
              </fill>
              <border>
                <left style="none"/>
                <right style="none"/>
                <top style="none"/>
                <bottom style="none"/>
                <diagonal style="none"/>
              </border>
            </x14:dxf>
          </x14:cfRule>
          <xm:sqref>D12:D117</xm:sqref>
        </x14:conditionalFormatting>
        <x14:conditionalFormatting xmlns:xm="http://schemas.microsoft.com/office/excel/2006/main">
          <x14:cfRule type="cellIs" priority="2" operator="equal" id="{000F000C-0002-45B9-9C93-008400260004}">
            <xm:f>"NT"</xm:f>
            <x14:dxf>
              <font>
                <color indexed="65"/>
              </font>
              <fill>
                <patternFill patternType="solid">
                  <fgColor rgb="FF757575"/>
                  <bgColor rgb="FF757575"/>
                </patternFill>
              </fill>
              <border>
                <left style="none"/>
                <right style="none"/>
                <top style="none"/>
                <bottom style="none"/>
                <diagonal style="none"/>
              </border>
            </x14:dxf>
          </x14:cfRule>
          <xm:sqref>O4:R4</xm:sqref>
        </x14:conditionalFormatting>
        <x14:conditionalFormatting xmlns:xm="http://schemas.microsoft.com/office/excel/2006/main">
          <x14:cfRule type="cellIs" priority="3" operator="equal" id="{0052001E-00FE-442F-825B-0042005B0031}">
            <xm:f>"d"</xm:f>
            <x14:dxf>
              <font/>
              <fill>
                <patternFill patternType="solid">
                  <fgColor rgb="FFFFD966"/>
                  <bgColor rgb="FFFFD966"/>
                </patternFill>
              </fill>
              <border>
                <left style="none"/>
                <right style="none"/>
                <top style="none"/>
                <bottom style="none"/>
                <diagonal style="none"/>
              </border>
            </x14:dxf>
          </x14:cfRule>
          <xm:sqref>G12:G117</xm:sqref>
        </x14:conditionalFormatting>
        <x14:conditionalFormatting xmlns:xm="http://schemas.microsoft.com/office/excel/2006/main">
          <x14:cfRule type="cellIs" priority="4" operator="equal" id="{005400EC-00BB-4E09-AEC4-0006003500F6}">
            <xm:f>"C"</xm:f>
            <x14:dxf>
              <font/>
              <fill>
                <patternFill patternType="solid">
                  <fgColor rgb="FFB7E1CD"/>
                  <bgColor rgb="FFB7E1CD"/>
                </patternFill>
              </fill>
              <border>
                <left style="none"/>
                <right style="none"/>
                <top style="none"/>
                <bottom style="none"/>
                <diagonal style="none"/>
              </border>
            </x14:dxf>
          </x14:cfRule>
          <xm:sqref>O4:R4</xm:sqref>
        </x14:conditionalFormatting>
        <x14:conditionalFormatting xmlns:xm="http://schemas.microsoft.com/office/excel/2006/main">
          <x14:cfRule type="cellIs" priority="5" operator="equal" id="{003A0076-0077-4936-ABDF-008B00E3008A}">
            <xm:f>"NC"</xm:f>
            <x14:dxf>
              <font/>
              <fill>
                <patternFill patternType="solid">
                  <fgColor rgb="FFF4C7C3"/>
                  <bgColor rgb="FFF4C7C3"/>
                </patternFill>
              </fill>
              <border>
                <left style="none"/>
                <right style="none"/>
                <top style="none"/>
                <bottom style="none"/>
                <diagonal style="none"/>
              </border>
            </x14:dxf>
          </x14:cfRule>
          <xm:sqref>O4:R4</xm:sqref>
        </x14:conditionalFormatting>
        <x14:conditionalFormatting xmlns:xm="http://schemas.microsoft.com/office/excel/2006/main">
          <x14:cfRule type="cellIs" priority="6" operator="equal" id="{002D0067-007E-4DFC-AEAB-007200FA009E}">
            <xm:f>"NA"</xm:f>
            <x14:dxf>
              <font/>
              <fill>
                <patternFill patternType="solid">
                  <fgColor rgb="FFFCE8B2"/>
                  <bgColor rgb="FFFCE8B2"/>
                </patternFill>
              </fill>
              <border>
                <left style="none"/>
                <right style="none"/>
                <top style="none"/>
                <bottom style="none"/>
                <diagonal style="none"/>
              </border>
            </x14:dxf>
          </x14:cfRule>
          <xm:sqref>O4:R4</xm:sqref>
        </x14:conditionalFormatting>
        <x14:conditionalFormatting xmlns:xm="http://schemas.microsoft.com/office/excel/2006/main">
          <x14:cfRule type="cellIs" priority="7" operator="equal" id="{009D005B-00A5-4AA7-8463-008700A900DA}">
            <xm:f>"NT"</xm:f>
            <x14:dxf>
              <font/>
              <fill>
                <patternFill patternType="solid">
                  <fgColor indexed="65"/>
                  <bgColor indexed="65"/>
                </patternFill>
              </fill>
              <border>
                <left style="none"/>
                <right style="none"/>
                <top style="none"/>
                <bottom style="none"/>
                <diagonal style="none"/>
              </border>
            </x14:dxf>
          </x14:cfRule>
          <xm:sqref>O4:R4</xm:sqref>
        </x14:conditionalFormatting>
        <x14:conditionalFormatting xmlns:xm="http://schemas.microsoft.com/office/excel/2006/main">
          <x14:cfRule type="cellIs" priority="8" operator="equal" id="{00A60037-0055-4F1C-B926-0069006100DA}">
            <xm:f>"c"</xm:f>
            <x14:dxf>
              <font/>
              <fill>
                <patternFill patternType="solid">
                  <fgColor rgb="FFB7E1CD"/>
                  <bgColor rgb="FFB7E1CD"/>
                </patternFill>
              </fill>
              <border>
                <left style="none"/>
                <right style="none"/>
                <top style="none"/>
                <bottom style="none"/>
                <diagonal style="none"/>
              </border>
            </x14:dxf>
          </x14:cfRule>
          <xm:sqref>F11:F117</xm:sqref>
        </x14:conditionalFormatting>
        <x14:conditionalFormatting xmlns:xm="http://schemas.microsoft.com/office/excel/2006/main">
          <x14:cfRule type="cellIs" priority="9" operator="equal" id="{00D800A8-003A-493A-B0D4-00C400C20038}">
            <xm:f>"nc"</xm:f>
            <x14:dxf>
              <font/>
              <fill>
                <patternFill patternType="solid">
                  <fgColor rgb="FFF4C7C3"/>
                  <bgColor rgb="FFF4C7C3"/>
                </patternFill>
              </fill>
              <border>
                <left style="none"/>
                <right style="none"/>
                <top style="none"/>
                <bottom style="none"/>
                <diagonal style="none"/>
              </border>
            </x14:dxf>
          </x14:cfRule>
          <xm:sqref>F11:F117</xm:sqref>
        </x14:conditionalFormatting>
        <x14:conditionalFormatting xmlns:xm="http://schemas.microsoft.com/office/excel/2006/main">
          <x14:cfRule type="cellIs" priority="10" operator="equal" id="{0073005F-0096-4A99-A627-002F001A0035}">
            <xm:f>"nt"</xm:f>
            <x14:dxf>
              <font>
                <color indexed="65"/>
              </font>
              <fill>
                <patternFill patternType="solid">
                  <fgColor rgb="FF757575"/>
                  <bgColor rgb="FF757575"/>
                </patternFill>
              </fill>
              <border>
                <left style="none"/>
                <right style="none"/>
                <top style="none"/>
                <bottom style="none"/>
                <diagonal style="none"/>
              </border>
            </x14:dxf>
          </x14:cfRule>
          <xm:sqref>F11:F117</xm:sqref>
        </x14:conditionalFormatting>
        <x14:conditionalFormatting xmlns:xm="http://schemas.microsoft.com/office/excel/2006/main">
          <x14:cfRule type="cellIs" priority="11" operator="equal" id="{00650084-00D7-4D8B-B332-007C00E6003F}">
            <xm:f>"na"</xm:f>
            <x14:dxf>
              <font/>
              <fill>
                <patternFill patternType="solid">
                  <fgColor rgb="FFFCE8B2"/>
                  <bgColor rgb="FFFCE8B2"/>
                </patternFill>
              </fill>
              <border>
                <left style="none"/>
                <right style="none"/>
                <top style="none"/>
                <bottom style="none"/>
                <diagonal style="none"/>
              </border>
            </x14:dxf>
          </x14:cfRule>
          <xm:sqref>F1:F2 C2 F4:F117</xm:sqref>
        </x14:conditionalFormatting>
      </x14:conditionalFormattings>
    </ext>
    <ext xmlns:x14="http://schemas.microsoft.com/office/spreadsheetml/2009/9/main" uri="{CCE6A557-97BC-4b89-ADB6-D9C93CAAB3DF}">
      <x14:dataValidations xmlns:xm="http://schemas.microsoft.com/office/excel/2006/main" count="3" disablePrompts="0">
        <x14:dataValidation xr:uid="{007A00FA-0080-4E42-9035-004900ED0038}" type="list" allowBlank="1" errorStyle="stop" imeMode="noControl" operator="between" showDropDown="0" showErrorMessage="1" showInputMessage="0">
          <x14:formula1>
            <xm:f>"nt,na,c"</xm:f>
          </x14:formula1>
          <xm:sqref>F54:F55</xm:sqref>
        </x14:dataValidation>
        <x14:dataValidation xr:uid="{002E0055-0091-4DF9-B964-00E900BE0043}" type="list" allowBlank="1" errorStyle="stop" imeMode="noControl" operator="between" showDropDown="0" showErrorMessage="1" showInputMessage="0">
          <x14:formula1>
            <xm:f>"nt,na,c,nc"</xm:f>
          </x14:formula1>
          <xm:sqref>F12:F53 F56:F117</xm:sqref>
        </x14:dataValidation>
        <x14:dataValidation xr:uid="{005A00B8-00BE-4E1B-86F8-005F008400AC}" type="list" allowBlank="1" errorStyle="stop" imeMode="noControl" operator="between" showDropDown="0" showErrorMessage="0" showInputMessage="0">
          <x14:formula1>
            <xm:f>"d"</xm:f>
          </x14:formula1>
          <xm:sqref>G12:G117</xm:sqref>
        </x14:dataValidation>
      </x14:dataValidations>
    </ext>
  </extLs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666666"/>
    <outlinePr applyStyles="0" summaryBelow="0" summaryRight="0" showOutlineSymbols="1"/>
    <pageSetUpPr autoPageBreaks="1" fitToPage="0"/>
  </sheetPr>
  <sheetViews>
    <sheetView showGridLines="0" zoomScale="100" workbookViewId="0">
      <pane xSplit="6" ySplit="11" topLeftCell="G12" activePane="bottomRight" state="frozen"/>
      <selection activeCell="G12" activeCellId="0" sqref="G12"/>
    </sheetView>
  </sheetViews>
  <sheetFormatPr defaultColWidth="14.43" defaultRowHeight="15" customHeight="1"/>
  <cols>
    <col customWidth="1" min="1" max="1" width="9"/>
    <col customWidth="1" min="2" max="2" width="7.29"/>
    <col customWidth="1" min="3" max="3" width="4"/>
    <col customWidth="1" min="4" max="4" width="3.4300000000000002"/>
    <col customWidth="1" min="5" max="5" width="50.859999999999999"/>
    <col customWidth="1" min="6" max="6" width="10.710000000000001"/>
    <col customWidth="1" min="7" max="7" width="5"/>
    <col customWidth="1" min="8" max="8" width="9"/>
    <col customWidth="1" min="9" max="9" width="14.859999999999999"/>
    <col customWidth="1" min="10" max="10" width="43.57"/>
    <col customWidth="1" min="11" max="11" width="40.859999999999999"/>
    <col customWidth="1" min="12" max="12" width="46.289999999999999"/>
    <col customWidth="1" min="13" max="13" width="4"/>
    <col customWidth="1" min="14" max="14" width="19"/>
    <col customWidth="1" min="15" max="17" width="4.1399999999999997"/>
    <col customWidth="1" min="18" max="18" width="5.1399999999999997"/>
    <col customWidth="1" min="19" max="19" width="16.43"/>
    <col customWidth="1" min="20" max="20" width="15.43"/>
    <col customWidth="1" min="21" max="21" width="16.289999999999999"/>
  </cols>
  <sheetData>
    <row r="1" ht="0.75" customHeight="1">
      <c r="A1" s="310"/>
      <c r="B1" s="308"/>
      <c r="C1" s="308"/>
      <c r="D1" s="308"/>
      <c r="E1" s="308"/>
      <c r="F1" s="308"/>
      <c r="G1" s="308"/>
      <c r="H1" s="308"/>
      <c r="I1" s="308"/>
      <c r="J1" s="308"/>
      <c r="K1" s="308"/>
      <c r="L1" s="308"/>
      <c r="M1" s="308"/>
      <c r="N1" s="308"/>
      <c r="O1" s="308"/>
      <c r="P1" s="308"/>
      <c r="Q1" s="308"/>
      <c r="R1" s="308"/>
      <c r="S1" s="308"/>
      <c r="T1" s="308"/>
      <c r="U1" s="308"/>
    </row>
    <row r="2" ht="16.5" customHeight="1">
      <c r="A2" s="310"/>
      <c r="B2" s="311" t="str">
        <f>F4</f>
        <v>#NAME?</v>
      </c>
      <c r="C2" s="312" t="str">
        <f>Echantillon!C33</f>
        <v/>
      </c>
      <c r="D2" s="313"/>
      <c r="E2" s="313"/>
      <c r="F2" s="314"/>
      <c r="G2" s="315"/>
      <c r="H2" s="315"/>
      <c r="I2" s="315"/>
      <c r="J2" s="315"/>
      <c r="K2" s="316"/>
      <c r="L2" s="316"/>
      <c r="M2" s="317"/>
      <c r="N2" s="317"/>
      <c r="O2" s="308"/>
      <c r="P2" s="308"/>
      <c r="Q2" s="308"/>
      <c r="R2" s="308"/>
      <c r="S2" s="308"/>
      <c r="T2" s="308"/>
      <c r="U2" s="308"/>
    </row>
    <row r="3" ht="18.75" customHeight="1">
      <c r="A3" s="310"/>
      <c r="B3" s="311" t="s">
        <v>481</v>
      </c>
      <c r="C3" s="315" t="str">
        <f>Echantillon!D33</f>
        <v/>
      </c>
      <c r="G3" s="315"/>
      <c r="H3" s="315"/>
      <c r="I3" s="315"/>
      <c r="J3" s="315"/>
      <c r="K3" s="315"/>
      <c r="L3" s="315"/>
      <c r="M3" s="308"/>
      <c r="N3" s="308"/>
      <c r="O3" s="308"/>
      <c r="P3" s="308"/>
      <c r="Q3" s="308"/>
      <c r="R3" s="308"/>
      <c r="S3" s="308"/>
      <c r="T3" s="308"/>
      <c r="U3" s="308"/>
    </row>
    <row r="4" ht="13.5" customHeight="1">
      <c r="A4" s="310"/>
      <c r="B4" s="319" t="s">
        <v>141</v>
      </c>
      <c r="C4" s="320" t="s">
        <v>482</v>
      </c>
      <c r="D4" s="320" t="s">
        <v>144</v>
      </c>
      <c r="E4" s="321" t="s">
        <v>145</v>
      </c>
      <c r="F4" s="321" t="str">
        <f>sheetName()</f>
        <v>#NAME?</v>
      </c>
      <c r="G4" s="320" t="s">
        <v>483</v>
      </c>
      <c r="H4" s="319" t="s">
        <v>82</v>
      </c>
      <c r="I4" s="319" t="s">
        <v>80</v>
      </c>
      <c r="J4" s="319" t="s">
        <v>484</v>
      </c>
      <c r="K4" s="319" t="s">
        <v>485</v>
      </c>
      <c r="L4" s="319" t="s">
        <v>146</v>
      </c>
      <c r="M4" s="322"/>
      <c r="N4" s="323"/>
      <c r="O4" s="324" t="s">
        <v>434</v>
      </c>
      <c r="P4" s="325" t="s">
        <v>435</v>
      </c>
      <c r="Q4" s="325" t="s">
        <v>441</v>
      </c>
      <c r="R4" s="326" t="s">
        <v>437</v>
      </c>
      <c r="S4" s="327" t="s">
        <v>486</v>
      </c>
      <c r="T4" s="328" t="s">
        <v>487</v>
      </c>
      <c r="U4" s="329" t="s">
        <v>154</v>
      </c>
    </row>
    <row r="5" ht="13.5" customHeight="1">
      <c r="A5" s="310"/>
      <c r="B5" s="36"/>
      <c r="C5" s="36"/>
      <c r="D5" s="36"/>
      <c r="E5" s="321" t="s">
        <v>147</v>
      </c>
      <c r="F5" s="321">
        <f>COUNTIF($F$12:$F$117,"c")</f>
        <v>0</v>
      </c>
      <c r="G5" s="36"/>
      <c r="H5" s="36"/>
      <c r="I5" s="36"/>
      <c r="J5" s="36"/>
      <c r="K5" s="36"/>
      <c r="L5" s="36"/>
      <c r="M5" s="308"/>
      <c r="N5" s="330" t="s">
        <v>8</v>
      </c>
      <c r="O5" s="331">
        <f>COUNTIFS($C$12:$C$117,"A",$F$12:$F$117,"c")</f>
        <v>0</v>
      </c>
      <c r="P5" s="331">
        <f>COUNTIFS($C$12:$C$117,"A",$F$12:$F$117,"nc")</f>
        <v>0</v>
      </c>
      <c r="Q5" s="331">
        <f>COUNTIFS($C$12:$C$117,"A",$F$12:$F$117,"na")</f>
        <v>0</v>
      </c>
      <c r="R5" s="331">
        <f>COUNTIFS($C$12:$C$117,"A",$F$12:$F$117,"nt")</f>
        <v>82</v>
      </c>
      <c r="S5" s="332">
        <f t="shared" ref="S5:S7" si="334">O5+P5</f>
        <v>0</v>
      </c>
      <c r="T5" s="333" t="str">
        <f t="shared" ref="T5:T7" si="335">IF(S5&gt;0,O5/S5,"-")</f>
        <v>-</v>
      </c>
      <c r="U5" s="334" t="str">
        <f>T5</f>
        <v>-</v>
      </c>
    </row>
    <row r="6" ht="13.5" customHeight="1">
      <c r="A6" s="310"/>
      <c r="B6" s="36"/>
      <c r="C6" s="36"/>
      <c r="D6" s="36"/>
      <c r="E6" s="321" t="s">
        <v>148</v>
      </c>
      <c r="F6" s="321">
        <f>COUNTIF(F12:F117,"nc")</f>
        <v>0</v>
      </c>
      <c r="G6" s="36"/>
      <c r="H6" s="36"/>
      <c r="I6" s="36"/>
      <c r="J6" s="36"/>
      <c r="K6" s="36"/>
      <c r="L6" s="36"/>
      <c r="M6" s="308"/>
      <c r="N6" s="330" t="s">
        <v>15</v>
      </c>
      <c r="O6" s="331">
        <f>COUNTIFS($C$12:$C$117,"AA",$F$12:$F$117,"c")</f>
        <v>0</v>
      </c>
      <c r="P6" s="331">
        <f>COUNTIFS($C$12:$C$117,"AA",$F$12:$F$117,"nc")</f>
        <v>0</v>
      </c>
      <c r="Q6" s="331">
        <f>COUNTIFS($C$12:$C$117,"AA",$F$12:$F$117,"na")</f>
        <v>0</v>
      </c>
      <c r="R6" s="331">
        <f>COUNTIFS($C$12:$C$117,"AA",$F$12:$F$117,"nt")</f>
        <v>24</v>
      </c>
      <c r="S6" s="332">
        <f t="shared" si="334"/>
        <v>0</v>
      </c>
      <c r="T6" s="333" t="str">
        <f t="shared" si="335"/>
        <v>-</v>
      </c>
      <c r="U6" s="335" t="str">
        <f>IF(S6&gt;0,SUM(O5:O6)/SUM(S5:S6),"-")</f>
        <v>-</v>
      </c>
    </row>
    <row r="7" ht="13.5" customHeight="1">
      <c r="A7" s="310"/>
      <c r="B7" s="36"/>
      <c r="C7" s="36"/>
      <c r="D7" s="36"/>
      <c r="E7" s="321" t="s">
        <v>488</v>
      </c>
      <c r="F7" s="321">
        <f>COUNTIF(F12:F117,"na")</f>
        <v>0</v>
      </c>
      <c r="G7" s="36"/>
      <c r="H7" s="36"/>
      <c r="I7" s="36"/>
      <c r="J7" s="36"/>
      <c r="K7" s="36"/>
      <c r="L7" s="36"/>
      <c r="M7" s="308"/>
      <c r="N7" s="330" t="s">
        <v>17</v>
      </c>
      <c r="O7" s="336">
        <f>COUNTIFS($C$12:$C$117,"AAA",$F$12:$F$117,"c")</f>
        <v>0</v>
      </c>
      <c r="P7" s="336">
        <f>COUNTIFS($C$12:$C$117,"AAA",$F$12:$F$117,"nc")</f>
        <v>0</v>
      </c>
      <c r="Q7" s="336">
        <f>COUNTIFS($C$12:$C$117,"AAA",$F$12:$F$117,"na")</f>
        <v>0</v>
      </c>
      <c r="R7" s="336">
        <f>COUNTIFS($C$12:$C$117,"AAA",$F$12:$F$117,"nt")</f>
        <v>0</v>
      </c>
      <c r="S7" s="332">
        <f t="shared" si="334"/>
        <v>0</v>
      </c>
      <c r="T7" s="333" t="str">
        <f t="shared" si="335"/>
        <v>-</v>
      </c>
      <c r="U7" s="334" t="str">
        <f>IF(S7&gt;0,SUM(O5:O7)/SUM(S5:S7),"-")</f>
        <v>-</v>
      </c>
    </row>
    <row r="8" ht="13.5" customHeight="1">
      <c r="A8" s="310"/>
      <c r="B8" s="36"/>
      <c r="C8" s="36"/>
      <c r="D8" s="36"/>
      <c r="E8" s="321" t="s">
        <v>150</v>
      </c>
      <c r="F8" s="321">
        <f>COUNTIF(F12:F117,"nt")</f>
        <v>106</v>
      </c>
      <c r="G8" s="36"/>
      <c r="H8" s="36"/>
      <c r="I8" s="36"/>
      <c r="J8" s="36"/>
      <c r="K8" s="36"/>
      <c r="L8" s="36"/>
      <c r="M8" s="308"/>
      <c r="N8" s="337" t="s">
        <v>489</v>
      </c>
      <c r="O8" s="338">
        <f t="shared" ref="O8:S8" si="336">SUM(O5:O7)</f>
        <v>0</v>
      </c>
      <c r="P8" s="338">
        <f t="shared" si="336"/>
        <v>0</v>
      </c>
      <c r="Q8" s="338">
        <f t="shared" si="336"/>
        <v>0</v>
      </c>
      <c r="R8" s="338">
        <f t="shared" si="336"/>
        <v>106</v>
      </c>
      <c r="S8" s="339">
        <f t="shared" si="336"/>
        <v>0</v>
      </c>
      <c r="T8" s="333"/>
      <c r="U8" s="330"/>
    </row>
    <row r="9" ht="13.5" customHeight="1">
      <c r="A9" s="310"/>
      <c r="B9" s="36"/>
      <c r="C9" s="36"/>
      <c r="D9" s="36"/>
      <c r="E9" s="321" t="s">
        <v>465</v>
      </c>
      <c r="F9" s="340" t="str">
        <f>F5/SUM(F5:F6)</f>
        <v>#DIV/0!</v>
      </c>
      <c r="G9" s="36"/>
      <c r="H9" s="36"/>
      <c r="I9" s="36"/>
      <c r="J9" s="36"/>
      <c r="K9" s="36"/>
      <c r="L9" s="36"/>
      <c r="M9" s="308"/>
      <c r="N9" s="308"/>
      <c r="O9" s="308"/>
      <c r="P9" s="308"/>
      <c r="Q9" s="308"/>
      <c r="R9" s="308"/>
      <c r="S9" s="308"/>
      <c r="T9" s="308"/>
      <c r="U9" s="308"/>
    </row>
    <row r="10" ht="13.5" customHeight="1">
      <c r="A10" s="310"/>
      <c r="B10" s="46"/>
      <c r="C10" s="46"/>
      <c r="D10" s="46"/>
      <c r="E10" s="321" t="s">
        <v>466</v>
      </c>
      <c r="F10" s="340" t="str">
        <f>F6/SUM(F5:F6)</f>
        <v>#DIV/0!</v>
      </c>
      <c r="G10" s="46"/>
      <c r="H10" s="46"/>
      <c r="I10" s="46"/>
      <c r="J10" s="46"/>
      <c r="K10" s="46"/>
      <c r="L10" s="46"/>
      <c r="M10" s="308"/>
      <c r="N10" s="308"/>
      <c r="O10" s="308"/>
      <c r="P10" s="308"/>
      <c r="Q10" s="308"/>
      <c r="R10" s="308"/>
      <c r="S10" s="308"/>
      <c r="T10" s="308"/>
      <c r="U10" s="308"/>
    </row>
    <row r="11">
      <c r="A11" s="310"/>
      <c r="B11" s="260"/>
      <c r="C11" s="260"/>
      <c r="D11" s="260"/>
      <c r="E11" s="341"/>
      <c r="F11" s="260"/>
      <c r="G11" s="260"/>
      <c r="H11" s="342"/>
      <c r="I11" s="342"/>
      <c r="J11" s="342"/>
      <c r="K11" s="342"/>
      <c r="L11" s="342"/>
      <c r="M11" s="308"/>
      <c r="N11" s="308"/>
      <c r="O11" s="308"/>
      <c r="P11" s="308"/>
      <c r="Q11" s="308"/>
      <c r="R11" s="308"/>
      <c r="S11" s="308"/>
      <c r="T11" s="308"/>
      <c r="U11" s="308"/>
    </row>
    <row r="12" ht="62.25" customHeight="1">
      <c r="A12" s="355" t="s">
        <v>440</v>
      </c>
      <c r="B12" s="358" t="str">
        <f>'Résultats'!B13</f>
        <v>1.1</v>
      </c>
      <c r="C12" s="260" t="str">
        <f>'Résultats'!C13</f>
        <v>A</v>
      </c>
      <c r="D12" s="260" t="str">
        <f>'Résultats'!E13</f>
        <v>x</v>
      </c>
      <c r="E12" s="341" t="str">
        <f>'Résultats'!F13</f>
        <v xml:space="preserve">Chaque image porteuse d’information a-t-elle une alternative textuelle ?</v>
      </c>
      <c r="F12" s="345" t="s">
        <v>14</v>
      </c>
      <c r="G12" s="345"/>
      <c r="H12" s="97"/>
      <c r="I12" s="97"/>
      <c r="J12" s="97"/>
      <c r="K12" s="97"/>
      <c r="L12" s="97"/>
      <c r="M12" s="308"/>
      <c r="N12" s="308"/>
      <c r="O12" s="308"/>
      <c r="P12" s="308"/>
      <c r="Q12" s="308"/>
      <c r="R12" s="308"/>
      <c r="S12" s="308"/>
      <c r="T12" s="308"/>
      <c r="U12" s="308"/>
    </row>
    <row r="13" ht="62.25" customHeight="1">
      <c r="A13" s="36"/>
      <c r="B13" s="358" t="str">
        <f>Résultats!B14</f>
        <v>1.2</v>
      </c>
      <c r="C13" s="260" t="str">
        <f>Résultats!C14</f>
        <v>A</v>
      </c>
      <c r="D13" s="260" t="str">
        <f>Résultats!E14</f>
        <v/>
      </c>
      <c r="E13" s="341" t="str">
        <f>Résultats!F14</f>
        <v xml:space="preserve">Chaque image de décoration est-elle correctement ignorée par les technologies d’assistance ?</v>
      </c>
      <c r="F13" s="345" t="s">
        <v>14</v>
      </c>
      <c r="G13" s="345"/>
      <c r="H13" s="97"/>
      <c r="I13" s="97"/>
      <c r="J13" s="97"/>
      <c r="K13" s="97"/>
      <c r="L13" s="97"/>
      <c r="M13" s="308"/>
      <c r="N13" s="308"/>
      <c r="O13" s="308"/>
      <c r="P13" s="308"/>
      <c r="Q13" s="308"/>
      <c r="R13" s="308"/>
      <c r="S13" s="308"/>
      <c r="T13" s="308"/>
      <c r="U13" s="308"/>
    </row>
    <row r="14" ht="62.25" customHeight="1">
      <c r="A14" s="36"/>
      <c r="B14" s="358" t="str">
        <f>Résultats!B15</f>
        <v>1.3</v>
      </c>
      <c r="C14" s="260" t="str">
        <f>Résultats!C15</f>
        <v>A</v>
      </c>
      <c r="D14" s="260" t="str">
        <f>Résultats!E15</f>
        <v/>
      </c>
      <c r="E14" s="341" t="str">
        <f>Résultats!F15</f>
        <v xml:space="preserve">Pour chaque image porteuse d’information ayant une alternative textuelle, cette alternative est-elle pertinente (hors cas particuliers) ?</v>
      </c>
      <c r="F14" s="345" t="s">
        <v>14</v>
      </c>
      <c r="G14" s="345"/>
      <c r="H14" s="97"/>
      <c r="I14" s="97"/>
      <c r="J14" s="97"/>
      <c r="K14" s="97"/>
      <c r="L14" s="97"/>
      <c r="M14" s="308"/>
      <c r="N14" s="308"/>
      <c r="O14" s="308"/>
      <c r="P14" s="308"/>
      <c r="Q14" s="308"/>
      <c r="R14" s="308"/>
      <c r="S14" s="308"/>
      <c r="T14" s="308"/>
      <c r="U14" s="308"/>
    </row>
    <row r="15" ht="62.25" customHeight="1">
      <c r="A15" s="36"/>
      <c r="B15" s="358" t="str">
        <f>Résultats!B16</f>
        <v>1.4</v>
      </c>
      <c r="C15" s="260" t="str">
        <f>Résultats!C16</f>
        <v>A</v>
      </c>
      <c r="D15" s="260" t="str">
        <f>Résultats!E16</f>
        <v/>
      </c>
      <c r="E15" s="341" t="str">
        <f>Résultats!F16</f>
        <v xml:space="preserve">Pour chaque image utilisée comme CAPTCHA ou comme image-test, ayant une alternative textuelle, cette alternative permet-elle d’identifier la nature et la fonction de l’image ?</v>
      </c>
      <c r="F15" s="345" t="s">
        <v>14</v>
      </c>
      <c r="G15" s="345"/>
      <c r="H15" s="97"/>
      <c r="I15" s="97"/>
      <c r="J15" s="97"/>
      <c r="K15" s="97"/>
      <c r="L15" s="97"/>
      <c r="M15" s="308"/>
      <c r="N15" s="308"/>
      <c r="O15" s="308"/>
      <c r="P15" s="308"/>
      <c r="Q15" s="308"/>
      <c r="R15" s="308"/>
      <c r="S15" s="308"/>
      <c r="T15" s="308"/>
      <c r="U15" s="308"/>
    </row>
    <row r="16" ht="62.25" customHeight="1">
      <c r="A16" s="36"/>
      <c r="B16" s="358" t="str">
        <f>Résultats!B17</f>
        <v>1.5</v>
      </c>
      <c r="C16" s="260" t="str">
        <f>Résultats!C17</f>
        <v>A</v>
      </c>
      <c r="D16" s="260" t="str">
        <f>Résultats!E17</f>
        <v/>
      </c>
      <c r="E16" s="341" t="str">
        <f>Résultats!F17</f>
        <v xml:space="preserve">Pour chaque image utilisée comme CAPTCHA, une solution d’accès alternatif au contenu ou à la fonction du CAPTCHA est-elle présente ?</v>
      </c>
      <c r="F16" s="345" t="s">
        <v>14</v>
      </c>
      <c r="G16" s="345"/>
      <c r="H16" s="97"/>
      <c r="I16" s="97"/>
      <c r="J16" s="97"/>
      <c r="K16" s="97"/>
      <c r="L16" s="97"/>
      <c r="M16" s="308"/>
      <c r="N16" s="308"/>
      <c r="O16" s="308"/>
      <c r="P16" s="308"/>
      <c r="Q16" s="308"/>
      <c r="R16" s="308"/>
      <c r="S16" s="308"/>
      <c r="T16" s="308"/>
      <c r="U16" s="308"/>
    </row>
    <row r="17" ht="62.25" customHeight="1">
      <c r="A17" s="36"/>
      <c r="B17" s="358" t="str">
        <f>Résultats!B18</f>
        <v>1.6</v>
      </c>
      <c r="C17" s="260" t="str">
        <f>Résultats!C18</f>
        <v>A</v>
      </c>
      <c r="D17" s="260" t="str">
        <f>Résultats!E18</f>
        <v/>
      </c>
      <c r="E17" s="341" t="str">
        <f>Résultats!F18</f>
        <v xml:space="preserve">Chaque image porteuse d’information a-t-elle, si nécessaire, une description détaillée ?</v>
      </c>
      <c r="F17" s="345" t="s">
        <v>14</v>
      </c>
      <c r="G17" s="345"/>
      <c r="H17" s="97"/>
      <c r="I17" s="97"/>
      <c r="J17" s="97"/>
      <c r="K17" s="97"/>
      <c r="L17" s="97"/>
      <c r="M17" s="308"/>
      <c r="N17" s="308"/>
      <c r="O17" s="308"/>
      <c r="P17" s="308"/>
      <c r="Q17" s="308"/>
      <c r="R17" s="308"/>
      <c r="S17" s="308"/>
      <c r="T17" s="308"/>
      <c r="U17" s="308"/>
    </row>
    <row r="18" ht="62.25" customHeight="1">
      <c r="A18" s="36"/>
      <c r="B18" s="358" t="str">
        <f>Résultats!B19</f>
        <v>1.7</v>
      </c>
      <c r="C18" s="260" t="str">
        <f>Résultats!C19</f>
        <v>A</v>
      </c>
      <c r="D18" s="260" t="str">
        <f>Résultats!E19</f>
        <v/>
      </c>
      <c r="E18" s="341" t="str">
        <f>Résultats!F19</f>
        <v xml:space="preserve">Pour chaque image porteuse d’information ayant une description détaillée, cette description est-elle pertinente ?</v>
      </c>
      <c r="F18" s="345" t="s">
        <v>14</v>
      </c>
      <c r="G18" s="345"/>
      <c r="H18" s="97"/>
      <c r="I18" s="97"/>
      <c r="J18" s="97"/>
      <c r="K18" s="97"/>
      <c r="L18" s="97"/>
      <c r="M18" s="356"/>
      <c r="N18" s="356"/>
      <c r="O18" s="356"/>
      <c r="P18" s="356"/>
      <c r="Q18" s="356"/>
      <c r="R18" s="356"/>
      <c r="S18" s="356"/>
      <c r="T18" s="356"/>
      <c r="U18" s="356"/>
    </row>
    <row r="19" ht="62.25" customHeight="1">
      <c r="A19" s="36"/>
      <c r="B19" s="358" t="str">
        <f>Résultats!B20</f>
        <v>1.8</v>
      </c>
      <c r="C19" s="260" t="str">
        <f>Résultats!C20</f>
        <v>AA</v>
      </c>
      <c r="D19" s="260" t="str">
        <f>Résultats!E20</f>
        <v/>
      </c>
      <c r="E19" s="359" t="str">
        <f>Résultats!F20</f>
        <v xml:space="preserve">Chaque image texte porteuse d’information, en l’absence d’un mécanisme de remplacement, doit si possible être remplacée par du texte stylé. Cette règle est-elle respectée (hors cas particuliers) ?</v>
      </c>
      <c r="F19" s="345" t="s">
        <v>14</v>
      </c>
      <c r="G19" s="345"/>
      <c r="H19" s="97"/>
      <c r="I19" s="97"/>
      <c r="J19" s="97"/>
      <c r="K19" s="97"/>
      <c r="L19" s="97"/>
      <c r="M19" s="322"/>
      <c r="N19" s="322"/>
      <c r="O19" s="322"/>
      <c r="P19" s="322"/>
      <c r="Q19" s="322"/>
      <c r="R19" s="322"/>
      <c r="S19" s="357"/>
      <c r="T19" s="308"/>
      <c r="U19" s="308"/>
    </row>
    <row r="20" ht="62.25" customHeight="1">
      <c r="A20" s="46"/>
      <c r="B20" s="358" t="str">
        <f>Résultats!B21</f>
        <v>1.9</v>
      </c>
      <c r="C20" s="260" t="str">
        <f>Résultats!C21</f>
        <v>A</v>
      </c>
      <c r="D20" s="260" t="str">
        <f>Résultats!E21</f>
        <v/>
      </c>
      <c r="E20" s="341" t="str">
        <f>Résultats!F21</f>
        <v xml:space="preserve">Chaque légende d’image est-elle, si nécessaire, correctement reliée à l’image correspondante ?</v>
      </c>
      <c r="F20" s="345" t="s">
        <v>14</v>
      </c>
      <c r="G20" s="345"/>
      <c r="H20" s="97"/>
      <c r="I20" s="97"/>
      <c r="J20" s="97"/>
      <c r="K20" s="97"/>
      <c r="L20" s="97"/>
      <c r="M20" s="308"/>
      <c r="N20" s="308"/>
      <c r="O20" s="308"/>
      <c r="P20" s="308"/>
      <c r="Q20" s="308"/>
      <c r="R20" s="308"/>
      <c r="S20" s="308"/>
      <c r="T20" s="308"/>
      <c r="U20" s="308"/>
    </row>
    <row r="21" ht="62.25" customHeight="1">
      <c r="A21" s="355" t="s">
        <v>443</v>
      </c>
      <c r="B21" s="358" t="str">
        <f>Résultats!B22</f>
        <v>2.1</v>
      </c>
      <c r="C21" s="260" t="str">
        <f>Résultats!C22</f>
        <v>A</v>
      </c>
      <c r="D21" s="260" t="str">
        <f>Résultats!E22</f>
        <v/>
      </c>
      <c r="E21" s="341" t="str">
        <f>Résultats!F22</f>
        <v xml:space="preserve">Chaque cadre a-t-il un titre de cadre ?</v>
      </c>
      <c r="F21" s="345" t="s">
        <v>14</v>
      </c>
      <c r="G21" s="345"/>
      <c r="H21" s="97"/>
      <c r="I21" s="97"/>
      <c r="J21" s="97"/>
      <c r="K21" s="97"/>
      <c r="L21" s="97"/>
      <c r="M21" s="308"/>
      <c r="N21" s="308"/>
      <c r="O21" s="308"/>
      <c r="P21" s="308"/>
      <c r="Q21" s="308"/>
      <c r="R21" s="308"/>
      <c r="S21" s="308"/>
      <c r="T21" s="308"/>
      <c r="U21" s="308"/>
    </row>
    <row r="22" ht="62.25" customHeight="1">
      <c r="A22" s="46"/>
      <c r="B22" s="358" t="str">
        <f>Résultats!B23</f>
        <v>2.2</v>
      </c>
      <c r="C22" s="260" t="str">
        <f>Résultats!C23</f>
        <v>A</v>
      </c>
      <c r="D22" s="260" t="str">
        <f>Résultats!E23</f>
        <v/>
      </c>
      <c r="E22" s="341" t="str">
        <f>Résultats!F23</f>
        <v xml:space="preserve">Pour chaque cadre ayant un titre de cadre, ce titre de cadre est-il pertinent ?</v>
      </c>
      <c r="F22" s="345" t="s">
        <v>14</v>
      </c>
      <c r="G22" s="345"/>
      <c r="H22" s="97"/>
      <c r="I22" s="97"/>
      <c r="J22" s="97"/>
      <c r="K22" s="97"/>
      <c r="L22" s="97"/>
      <c r="M22" s="308"/>
      <c r="N22" s="308"/>
      <c r="O22" s="308"/>
      <c r="P22" s="308"/>
      <c r="Q22" s="308"/>
      <c r="R22" s="308"/>
      <c r="S22" s="308"/>
      <c r="T22" s="308"/>
      <c r="U22" s="308"/>
    </row>
    <row r="23" ht="62.25" customHeight="1">
      <c r="A23" s="355" t="s">
        <v>444</v>
      </c>
      <c r="B23" s="358" t="str">
        <f>Résultats!B24</f>
        <v>3.1</v>
      </c>
      <c r="C23" s="260" t="str">
        <f>Résultats!C24</f>
        <v>A</v>
      </c>
      <c r="D23" s="260" t="str">
        <f>Résultats!E24</f>
        <v>x</v>
      </c>
      <c r="E23" s="341" t="str">
        <f>Résultats!F24</f>
        <v xml:space="preserve">Dans chaque page web, l’information ne doit pas être donnée uniquement par la couleur. Cette règle est-elle respectée ?</v>
      </c>
      <c r="F23" s="345" t="s">
        <v>14</v>
      </c>
      <c r="G23" s="345"/>
      <c r="H23" s="97"/>
      <c r="I23" s="97"/>
      <c r="J23" s="97"/>
      <c r="K23" s="97"/>
      <c r="L23" s="97"/>
      <c r="M23" s="308"/>
      <c r="N23" s="308"/>
      <c r="O23" s="308"/>
      <c r="P23" s="308"/>
      <c r="Q23" s="308"/>
      <c r="R23" s="308"/>
      <c r="S23" s="308"/>
      <c r="T23" s="308"/>
      <c r="U23" s="308"/>
    </row>
    <row r="24" ht="62.25" customHeight="1">
      <c r="A24" s="36"/>
      <c r="B24" s="358" t="str">
        <f>Résultats!B25</f>
        <v>3.2</v>
      </c>
      <c r="C24" s="260" t="str">
        <f>Résultats!C25</f>
        <v>AA</v>
      </c>
      <c r="D24" s="260" t="str">
        <f>Résultats!E25</f>
        <v/>
      </c>
      <c r="E24" s="341" t="str">
        <f>Résultats!F25</f>
        <v xml:space="preserve">Dans chaque page web, le contraste entre la couleur du texte et la couleur de son arrière-plan est-il suffisamment élevé (hors cas particuliers) ?</v>
      </c>
      <c r="F24" s="345" t="s">
        <v>14</v>
      </c>
      <c r="G24" s="345"/>
      <c r="H24" s="97"/>
      <c r="I24" s="97"/>
      <c r="J24" s="97"/>
      <c r="K24" s="97"/>
      <c r="L24" s="97"/>
      <c r="M24" s="308"/>
      <c r="N24" s="308"/>
      <c r="O24" s="308"/>
      <c r="P24" s="308"/>
      <c r="Q24" s="308"/>
      <c r="R24" s="308"/>
      <c r="S24" s="308"/>
      <c r="T24" s="308"/>
      <c r="U24" s="308"/>
    </row>
    <row r="25" ht="62.25" customHeight="1">
      <c r="A25" s="46"/>
      <c r="B25" s="358" t="str">
        <f>Résultats!B26</f>
        <v>3.3</v>
      </c>
      <c r="C25" s="260" t="str">
        <f>Résultats!C26</f>
        <v>AA</v>
      </c>
      <c r="D25" s="260" t="str">
        <f>Résultats!E26</f>
        <v/>
      </c>
      <c r="E25" s="341" t="str">
        <f>Résultats!F26</f>
        <v xml:space="preserve">Dans chaque page web, les couleurs utilisées dans les composants d’interface ou les éléments graphiques porteurs d’informations sont-elles suffisamment contrastées (hors cas particuliers) ?</v>
      </c>
      <c r="F25" s="345" t="s">
        <v>14</v>
      </c>
      <c r="G25" s="345"/>
      <c r="H25" s="97"/>
      <c r="I25" s="97"/>
      <c r="J25" s="97"/>
      <c r="K25" s="97"/>
      <c r="L25" s="97"/>
      <c r="M25" s="308"/>
      <c r="N25" s="308"/>
      <c r="O25" s="308"/>
      <c r="P25" s="308"/>
      <c r="Q25" s="308"/>
      <c r="R25" s="308"/>
      <c r="S25" s="308"/>
      <c r="T25" s="308"/>
      <c r="U25" s="308"/>
    </row>
    <row r="26" ht="62.25" customHeight="1">
      <c r="A26" s="355" t="s">
        <v>445</v>
      </c>
      <c r="B26" s="358" t="str">
        <f>Résultats!B27</f>
        <v>4.1</v>
      </c>
      <c r="C26" s="260" t="str">
        <f>Résultats!C27</f>
        <v>A</v>
      </c>
      <c r="D26" s="260" t="str">
        <f>Résultats!E27</f>
        <v>x</v>
      </c>
      <c r="E26" s="341" t="str">
        <f>Résultats!F27</f>
        <v xml:space="preserve">Chaque média temporel pré-enregistré a-t-il, si nécessaire, une transcription textuelle ou une audiodescription (hors cas particuliers) ?</v>
      </c>
      <c r="F26" s="345" t="s">
        <v>14</v>
      </c>
      <c r="G26" s="345"/>
      <c r="H26" s="97"/>
      <c r="I26" s="97"/>
      <c r="J26" s="97"/>
      <c r="K26" s="97"/>
      <c r="L26" s="97"/>
      <c r="M26" s="308"/>
      <c r="N26" s="308"/>
      <c r="O26" s="308"/>
      <c r="P26" s="308"/>
      <c r="Q26" s="308"/>
      <c r="R26" s="308"/>
      <c r="S26" s="308"/>
      <c r="T26" s="308"/>
      <c r="U26" s="308"/>
    </row>
    <row r="27" ht="62.25" customHeight="1">
      <c r="A27" s="36"/>
      <c r="B27" s="358" t="str">
        <f>Résultats!B28</f>
        <v>4.2</v>
      </c>
      <c r="C27" s="260" t="str">
        <f>Résultats!C28</f>
        <v>A</v>
      </c>
      <c r="D27" s="260" t="str">
        <f>Résultats!E28</f>
        <v/>
      </c>
      <c r="E27" s="341" t="str">
        <f>Résultats!F28</f>
        <v xml:space="preserve">Pour chaque média temporel pré-enregistré ayant une transcription textuelle ou une audiodescription synchronisée, celles-ci sont-elles pertinentes (hors cas particuliers) ?</v>
      </c>
      <c r="F27" s="345" t="s">
        <v>14</v>
      </c>
      <c r="G27" s="345"/>
      <c r="H27" s="97"/>
      <c r="I27" s="97"/>
      <c r="J27" s="97"/>
      <c r="K27" s="97"/>
      <c r="L27" s="97"/>
      <c r="M27" s="308"/>
      <c r="N27" s="308"/>
      <c r="O27" s="308"/>
      <c r="P27" s="308"/>
      <c r="Q27" s="308"/>
      <c r="R27" s="308"/>
      <c r="S27" s="308"/>
      <c r="T27" s="308"/>
      <c r="U27" s="308"/>
    </row>
    <row r="28" ht="62.25" customHeight="1">
      <c r="A28" s="36"/>
      <c r="B28" s="358" t="str">
        <f>Résultats!B29</f>
        <v>4.3</v>
      </c>
      <c r="C28" s="260" t="str">
        <f>Résultats!C29</f>
        <v>A</v>
      </c>
      <c r="D28" s="260" t="str">
        <f>Résultats!E29</f>
        <v/>
      </c>
      <c r="E28" s="341" t="str">
        <f>Résultats!F29</f>
        <v xml:space="preserve">Chaque média temporel synchronisé pré-enregistré a-t-il, si nécessaire, des sous-titres synchronisés (hors cas particuliers) ?</v>
      </c>
      <c r="F28" s="345" t="s">
        <v>14</v>
      </c>
      <c r="G28" s="345"/>
      <c r="H28" s="97"/>
      <c r="I28" s="97"/>
      <c r="J28" s="97"/>
      <c r="K28" s="97"/>
      <c r="L28" s="97"/>
      <c r="M28" s="308"/>
      <c r="N28" s="308"/>
      <c r="O28" s="308"/>
      <c r="P28" s="308"/>
      <c r="Q28" s="308"/>
      <c r="R28" s="308"/>
      <c r="S28" s="308"/>
      <c r="T28" s="308"/>
      <c r="U28" s="308"/>
    </row>
    <row r="29" ht="62.25" customHeight="1">
      <c r="A29" s="36"/>
      <c r="B29" s="358" t="str">
        <f>Résultats!B30</f>
        <v>4.4</v>
      </c>
      <c r="C29" s="260" t="str">
        <f>Résultats!C30</f>
        <v>A</v>
      </c>
      <c r="D29" s="260" t="str">
        <f>Résultats!E30</f>
        <v/>
      </c>
      <c r="E29" s="341" t="str">
        <f>Résultats!F30</f>
        <v xml:space="preserve">Pour chaque média temporel synchronisé pré-enregistré ayant des sous-titres synchronisés, ces sous-titres sont-ils pertinents ?</v>
      </c>
      <c r="F29" s="345" t="s">
        <v>14</v>
      </c>
      <c r="G29" s="345"/>
      <c r="H29" s="97"/>
      <c r="I29" s="97"/>
      <c r="J29" s="97"/>
      <c r="K29" s="97"/>
      <c r="L29" s="97"/>
      <c r="M29" s="308"/>
      <c r="N29" s="308"/>
      <c r="O29" s="308"/>
      <c r="P29" s="308"/>
      <c r="Q29" s="308"/>
      <c r="R29" s="308"/>
      <c r="S29" s="308"/>
      <c r="T29" s="308"/>
      <c r="U29" s="308"/>
    </row>
    <row r="30" ht="62.25" customHeight="1">
      <c r="A30" s="36"/>
      <c r="B30" s="358" t="str">
        <f>Résultats!B31</f>
        <v>4.5</v>
      </c>
      <c r="C30" s="260" t="str">
        <f>Résultats!C31</f>
        <v>AA</v>
      </c>
      <c r="D30" s="260" t="str">
        <f>Résultats!E31</f>
        <v/>
      </c>
      <c r="E30" s="341" t="str">
        <f>Résultats!F31</f>
        <v xml:space="preserve">Chaque média temporel pré-enregistré a-t-il, si nécessaire, une audiodescription synchronisée (hors cas particuliers) ?</v>
      </c>
      <c r="F30" s="345" t="s">
        <v>14</v>
      </c>
      <c r="G30" s="345"/>
      <c r="H30" s="97"/>
      <c r="I30" s="97"/>
      <c r="J30" s="97"/>
      <c r="K30" s="97"/>
      <c r="L30" s="97"/>
      <c r="M30" s="308"/>
      <c r="N30" s="308"/>
      <c r="O30" s="308"/>
      <c r="P30" s="308"/>
      <c r="Q30" s="308"/>
      <c r="R30" s="308"/>
      <c r="S30" s="308"/>
      <c r="T30" s="308"/>
      <c r="U30" s="308"/>
    </row>
    <row r="31" ht="62.25" customHeight="1">
      <c r="A31" s="36"/>
      <c r="B31" s="358" t="str">
        <f>Résultats!B32</f>
        <v>4.6</v>
      </c>
      <c r="C31" s="260" t="str">
        <f>Résultats!C32</f>
        <v>AA</v>
      </c>
      <c r="D31" s="260" t="str">
        <f>Résultats!E32</f>
        <v/>
      </c>
      <c r="E31" s="341" t="str">
        <f>Résultats!F32</f>
        <v xml:space="preserve">Pour chaque média temporel pré-enregistré ayant une audiodescription synchronisée, celle-ci est-elle pertinente ?</v>
      </c>
      <c r="F31" s="345" t="s">
        <v>14</v>
      </c>
      <c r="G31" s="345"/>
      <c r="H31" s="97"/>
      <c r="I31" s="97"/>
      <c r="J31" s="97"/>
      <c r="K31" s="97"/>
      <c r="L31" s="97"/>
      <c r="M31" s="308"/>
      <c r="N31" s="308"/>
      <c r="O31" s="308"/>
      <c r="P31" s="308"/>
      <c r="Q31" s="308"/>
      <c r="R31" s="308"/>
      <c r="S31" s="308"/>
      <c r="T31" s="308"/>
      <c r="U31" s="308"/>
    </row>
    <row r="32" ht="62.25" customHeight="1">
      <c r="A32" s="36"/>
      <c r="B32" s="358" t="str">
        <f>Résultats!B33</f>
        <v>4.7</v>
      </c>
      <c r="C32" s="260" t="str">
        <f>Résultats!C33</f>
        <v>A</v>
      </c>
      <c r="D32" s="260" t="str">
        <f>Résultats!E33</f>
        <v/>
      </c>
      <c r="E32" s="341" t="str">
        <f>Résultats!F33</f>
        <v xml:space="preserve">Chaque média temporel est-il clairement identifiable (hors cas particuliers) ?</v>
      </c>
      <c r="F32" s="345" t="s">
        <v>14</v>
      </c>
      <c r="G32" s="345"/>
      <c r="H32" s="97"/>
      <c r="I32" s="97"/>
      <c r="J32" s="97"/>
      <c r="K32" s="97"/>
      <c r="L32" s="97"/>
      <c r="M32" s="308"/>
      <c r="N32" s="308"/>
      <c r="O32" s="308"/>
      <c r="P32" s="308"/>
      <c r="Q32" s="308"/>
      <c r="R32" s="308"/>
      <c r="S32" s="308"/>
      <c r="T32" s="308"/>
      <c r="U32" s="308"/>
    </row>
    <row r="33" ht="62.25" customHeight="1">
      <c r="A33" s="36"/>
      <c r="B33" s="358" t="str">
        <f>Résultats!B34</f>
        <v>4.8</v>
      </c>
      <c r="C33" s="260" t="str">
        <f>Résultats!C34</f>
        <v>A</v>
      </c>
      <c r="D33" s="260" t="str">
        <f>Résultats!E34</f>
        <v/>
      </c>
      <c r="E33" s="341" t="str">
        <f>Résultats!F34</f>
        <v xml:space="preserve">Chaque média non temporel a-t-il, si nécessaire, une alternative (hors cas particuliers) ?</v>
      </c>
      <c r="F33" s="345" t="s">
        <v>14</v>
      </c>
      <c r="G33" s="345"/>
      <c r="H33" s="97"/>
      <c r="I33" s="97"/>
      <c r="J33" s="97"/>
      <c r="K33" s="97"/>
      <c r="L33" s="97"/>
      <c r="M33" s="308"/>
      <c r="N33" s="308"/>
      <c r="O33" s="308"/>
      <c r="P33" s="308"/>
      <c r="Q33" s="308"/>
      <c r="R33" s="308"/>
      <c r="S33" s="308"/>
      <c r="T33" s="308"/>
      <c r="U33" s="308"/>
    </row>
    <row r="34" ht="62.25" customHeight="1">
      <c r="A34" s="36"/>
      <c r="B34" s="358" t="str">
        <f>Résultats!B35</f>
        <v>4.9</v>
      </c>
      <c r="C34" s="260" t="str">
        <f>Résultats!C35</f>
        <v>A</v>
      </c>
      <c r="D34" s="260" t="str">
        <f>Résultats!E35</f>
        <v/>
      </c>
      <c r="E34" s="341" t="str">
        <f>Résultats!F35</f>
        <v xml:space="preserve">Pour chaque média non temporel ayant une alternative, cette alternative est-elle pertinente ?</v>
      </c>
      <c r="F34" s="345" t="s">
        <v>14</v>
      </c>
      <c r="G34" s="345"/>
      <c r="H34" s="97"/>
      <c r="I34" s="97"/>
      <c r="J34" s="97"/>
      <c r="K34" s="97"/>
      <c r="L34" s="97"/>
      <c r="M34" s="308"/>
      <c r="N34" s="308"/>
      <c r="O34" s="308"/>
      <c r="P34" s="308"/>
      <c r="Q34" s="308"/>
      <c r="R34" s="308"/>
      <c r="S34" s="308"/>
      <c r="T34" s="308"/>
      <c r="U34" s="308"/>
    </row>
    <row r="35" ht="62.25" customHeight="1">
      <c r="A35" s="36"/>
      <c r="B35" s="358" t="str">
        <f>Résultats!B36</f>
        <v>4.10</v>
      </c>
      <c r="C35" s="260" t="str">
        <f>Résultats!C36</f>
        <v>A</v>
      </c>
      <c r="D35" s="260" t="str">
        <f>Résultats!E36</f>
        <v>x</v>
      </c>
      <c r="E35" s="341" t="str">
        <f>Résultats!F36</f>
        <v xml:space="preserve">Chaque son déclenché automatiquement est-il contrôlable par l’utilisateur ?</v>
      </c>
      <c r="F35" s="345" t="s">
        <v>14</v>
      </c>
      <c r="G35" s="345"/>
      <c r="H35" s="97"/>
      <c r="I35" s="97"/>
      <c r="J35" s="97"/>
      <c r="K35" s="97"/>
      <c r="L35" s="97"/>
      <c r="M35" s="308"/>
      <c r="N35" s="308"/>
      <c r="O35" s="308"/>
      <c r="P35" s="308"/>
      <c r="Q35" s="308"/>
      <c r="R35" s="308"/>
      <c r="S35" s="308"/>
      <c r="T35" s="308"/>
      <c r="U35" s="308"/>
    </row>
    <row r="36" ht="62.25" customHeight="1">
      <c r="A36" s="36"/>
      <c r="B36" s="358" t="str">
        <f>Résultats!B37</f>
        <v>4.11</v>
      </c>
      <c r="C36" s="260" t="str">
        <f>Résultats!C37</f>
        <v>A</v>
      </c>
      <c r="D36" s="260" t="str">
        <f>Résultats!E37</f>
        <v/>
      </c>
      <c r="E36" s="341" t="str">
        <f>Résultats!F37</f>
        <v xml:space="preserve">La consultation de chaque média temporel est-elle, si nécessaire, contrôlable par le clavier et tout dispositif de pointage ?</v>
      </c>
      <c r="F36" s="345" t="s">
        <v>14</v>
      </c>
      <c r="G36" s="345"/>
      <c r="H36" s="97"/>
      <c r="I36" s="97"/>
      <c r="J36" s="97"/>
      <c r="K36" s="97"/>
      <c r="L36" s="97"/>
      <c r="M36" s="308"/>
      <c r="N36" s="308"/>
      <c r="O36" s="308"/>
      <c r="P36" s="308"/>
      <c r="Q36" s="308"/>
      <c r="R36" s="308"/>
      <c r="S36" s="308"/>
      <c r="T36" s="308"/>
      <c r="U36" s="308"/>
    </row>
    <row r="37" ht="62.25" customHeight="1">
      <c r="A37" s="36"/>
      <c r="B37" s="358" t="str">
        <f>Résultats!B38</f>
        <v>4.12</v>
      </c>
      <c r="C37" s="260" t="str">
        <f>Résultats!C38</f>
        <v>A</v>
      </c>
      <c r="D37" s="260" t="str">
        <f>Résultats!E38</f>
        <v/>
      </c>
      <c r="E37" s="341" t="str">
        <f>Résultats!F38</f>
        <v xml:space="preserve">La consultation de chaque média non temporel est-elle contrôlable par le clavier et tout dispositif de pointage ?</v>
      </c>
      <c r="F37" s="345" t="s">
        <v>14</v>
      </c>
      <c r="G37" s="345"/>
      <c r="H37" s="97"/>
      <c r="I37" s="97"/>
      <c r="J37" s="97"/>
      <c r="K37" s="97"/>
      <c r="L37" s="97"/>
      <c r="M37" s="308"/>
      <c r="N37" s="308"/>
      <c r="O37" s="308"/>
      <c r="P37" s="308"/>
      <c r="Q37" s="308"/>
      <c r="R37" s="308"/>
      <c r="S37" s="308"/>
      <c r="T37" s="308"/>
      <c r="U37" s="308"/>
    </row>
    <row r="38" ht="62.25" customHeight="1">
      <c r="A38" s="46"/>
      <c r="B38" s="358" t="str">
        <f>Résultats!B39</f>
        <v>4.13</v>
      </c>
      <c r="C38" s="260" t="str">
        <f>Résultats!C39</f>
        <v>A</v>
      </c>
      <c r="D38" s="260" t="str">
        <f>Résultats!E39</f>
        <v/>
      </c>
      <c r="E38" s="341" t="str">
        <f>Résultats!F39</f>
        <v xml:space="preserve">Chaque média temporel et non temporel est-il compatible avec les technologies d’assistance (hors cas particuliers) ?</v>
      </c>
      <c r="F38" s="345" t="s">
        <v>14</v>
      </c>
      <c r="G38" s="345"/>
      <c r="H38" s="97"/>
      <c r="I38" s="97"/>
      <c r="J38" s="97"/>
      <c r="K38" s="97"/>
      <c r="L38" s="97"/>
      <c r="M38" s="308"/>
      <c r="N38" s="308"/>
      <c r="O38" s="308"/>
      <c r="P38" s="308"/>
      <c r="Q38" s="308"/>
      <c r="R38" s="308"/>
      <c r="S38" s="308"/>
      <c r="T38" s="308"/>
      <c r="U38" s="308"/>
    </row>
    <row r="39" ht="62.25" customHeight="1">
      <c r="A39" s="355" t="s">
        <v>450</v>
      </c>
      <c r="B39" s="358" t="str">
        <f>Résultats!B40</f>
        <v>5.1</v>
      </c>
      <c r="C39" s="260" t="str">
        <f>Résultats!C40</f>
        <v>A</v>
      </c>
      <c r="D39" s="260" t="str">
        <f>Résultats!E40</f>
        <v/>
      </c>
      <c r="E39" s="341" t="str">
        <f>Résultats!F40</f>
        <v xml:space="preserve">Chaque tableau de données complexe a-t-il un résumé ?</v>
      </c>
      <c r="F39" s="345" t="s">
        <v>14</v>
      </c>
      <c r="G39" s="345"/>
      <c r="H39" s="97"/>
      <c r="I39" s="97"/>
      <c r="J39" s="97"/>
      <c r="K39" s="97"/>
      <c r="L39" s="97"/>
      <c r="M39" s="308"/>
      <c r="N39" s="308"/>
      <c r="O39" s="308"/>
      <c r="P39" s="308"/>
      <c r="Q39" s="308"/>
      <c r="R39" s="308"/>
      <c r="S39" s="308"/>
      <c r="T39" s="308"/>
      <c r="U39" s="308"/>
    </row>
    <row r="40" ht="62.25" customHeight="1">
      <c r="A40" s="36"/>
      <c r="B40" s="358" t="str">
        <f>Résultats!B41</f>
        <v>5.2</v>
      </c>
      <c r="C40" s="260" t="str">
        <f>Résultats!C41</f>
        <v>A</v>
      </c>
      <c r="D40" s="260" t="str">
        <f>Résultats!E41</f>
        <v/>
      </c>
      <c r="E40" s="341" t="str">
        <f>Résultats!F41</f>
        <v xml:space="preserve">Pour chaque tableau de données complexe ayant un résumé, celui-ci est-il pertinent ?</v>
      </c>
      <c r="F40" s="345" t="s">
        <v>14</v>
      </c>
      <c r="G40" s="345"/>
      <c r="H40" s="97"/>
      <c r="I40" s="97"/>
      <c r="J40" s="97"/>
      <c r="K40" s="97"/>
      <c r="L40" s="97"/>
      <c r="M40" s="308"/>
      <c r="N40" s="308"/>
      <c r="O40" s="308"/>
      <c r="P40" s="308"/>
      <c r="Q40" s="308"/>
      <c r="R40" s="308"/>
      <c r="S40" s="308"/>
      <c r="T40" s="308"/>
      <c r="U40" s="308"/>
    </row>
    <row r="41" ht="62.25" customHeight="1">
      <c r="A41" s="36"/>
      <c r="B41" s="358" t="str">
        <f>Résultats!B42</f>
        <v>5.3</v>
      </c>
      <c r="C41" s="260" t="str">
        <f>Résultats!C42</f>
        <v>A</v>
      </c>
      <c r="D41" s="260" t="str">
        <f>Résultats!E42</f>
        <v>x</v>
      </c>
      <c r="E41" s="341" t="str">
        <f>Résultats!F42</f>
        <v xml:space="preserve">Pour chaque tableau de mise en forme, le contenu linéarisé reste-t-il compréhensible ?</v>
      </c>
      <c r="F41" s="345" t="s">
        <v>14</v>
      </c>
      <c r="G41" s="345"/>
      <c r="H41" s="97"/>
      <c r="I41" s="97"/>
      <c r="J41" s="97"/>
      <c r="K41" s="97"/>
      <c r="L41" s="97"/>
      <c r="M41" s="308"/>
      <c r="N41" s="308"/>
      <c r="O41" s="308"/>
      <c r="P41" s="308"/>
      <c r="Q41" s="308"/>
      <c r="R41" s="308"/>
      <c r="S41" s="308"/>
      <c r="T41" s="308"/>
      <c r="U41" s="308"/>
    </row>
    <row r="42" ht="62.25" customHeight="1">
      <c r="A42" s="36"/>
      <c r="B42" s="358" t="str">
        <f>Résultats!B43</f>
        <v>5.4</v>
      </c>
      <c r="C42" s="260" t="str">
        <f>Résultats!C43</f>
        <v>A</v>
      </c>
      <c r="D42" s="260" t="str">
        <f>Résultats!E43</f>
        <v/>
      </c>
      <c r="E42" s="341" t="str">
        <f>Résultats!F43</f>
        <v xml:space="preserve">Pour chaque tableau de données ayant un titre, le titre est-il correctement associé au tableau de données ?</v>
      </c>
      <c r="F42" s="345" t="s">
        <v>14</v>
      </c>
      <c r="G42" s="345"/>
      <c r="H42" s="97"/>
      <c r="I42" s="97"/>
      <c r="J42" s="97"/>
      <c r="K42" s="97"/>
      <c r="L42" s="97"/>
      <c r="M42" s="308"/>
      <c r="N42" s="308"/>
      <c r="O42" s="308"/>
      <c r="P42" s="308"/>
      <c r="Q42" s="308"/>
      <c r="R42" s="308"/>
      <c r="S42" s="308"/>
      <c r="T42" s="308"/>
      <c r="U42" s="308"/>
    </row>
    <row r="43" ht="62.25" customHeight="1">
      <c r="A43" s="36"/>
      <c r="B43" s="358" t="str">
        <f>Résultats!B44</f>
        <v>5.5</v>
      </c>
      <c r="C43" s="260" t="str">
        <f>Résultats!C44</f>
        <v>A</v>
      </c>
      <c r="D43" s="260" t="str">
        <f>Résultats!E44</f>
        <v/>
      </c>
      <c r="E43" s="341" t="str">
        <f>Résultats!F44</f>
        <v xml:space="preserve">Pour chaque tableau de données ayant un titre, celui-ci est-il pertinent ?</v>
      </c>
      <c r="F43" s="345" t="s">
        <v>14</v>
      </c>
      <c r="G43" s="345"/>
      <c r="H43" s="97"/>
      <c r="I43" s="97"/>
      <c r="J43" s="97"/>
      <c r="K43" s="97"/>
      <c r="L43" s="97"/>
      <c r="M43" s="308"/>
      <c r="N43" s="308"/>
      <c r="O43" s="308"/>
      <c r="P43" s="308"/>
      <c r="Q43" s="308"/>
      <c r="R43" s="308"/>
      <c r="S43" s="308"/>
      <c r="T43" s="308"/>
      <c r="U43" s="308"/>
    </row>
    <row r="44" ht="62.25" customHeight="1">
      <c r="A44" s="36"/>
      <c r="B44" s="358" t="str">
        <f>Résultats!B45</f>
        <v>5.6</v>
      </c>
      <c r="C44" s="260" t="str">
        <f>Résultats!C45</f>
        <v>A</v>
      </c>
      <c r="D44" s="260" t="str">
        <f>Résultats!E45</f>
        <v/>
      </c>
      <c r="E44" s="341" t="str">
        <f>Résultats!F45</f>
        <v xml:space="preserve">Pour chaque tableau de données, chaque en-tête de colonne et chaque en-tête de ligne sont-ils correctement déclarés ?</v>
      </c>
      <c r="F44" s="345" t="s">
        <v>14</v>
      </c>
      <c r="G44" s="345"/>
      <c r="H44" s="97"/>
      <c r="I44" s="97"/>
      <c r="J44" s="97"/>
      <c r="K44" s="97"/>
      <c r="L44" s="97"/>
      <c r="M44" s="308"/>
      <c r="N44" s="308"/>
      <c r="O44" s="308"/>
      <c r="P44" s="308"/>
      <c r="Q44" s="308"/>
      <c r="R44" s="308"/>
      <c r="S44" s="308"/>
      <c r="T44" s="308"/>
      <c r="U44" s="308"/>
    </row>
    <row r="45" ht="62.25" customHeight="1">
      <c r="A45" s="36"/>
      <c r="B45" s="358" t="str">
        <f>Résultats!B46</f>
        <v>5.7</v>
      </c>
      <c r="C45" s="260" t="str">
        <f>Résultats!C46</f>
        <v>A</v>
      </c>
      <c r="D45" s="260" t="str">
        <f>Résultats!E46</f>
        <v>x</v>
      </c>
      <c r="E45" s="341" t="str">
        <f>Résultats!F46</f>
        <v xml:space="preserve">Pour chaque tableau de données, la technique appropriée permettant d’associer chaque cellule avec ses en-têtes est-elle utilisée (hors cas particuliers) ?</v>
      </c>
      <c r="F45" s="345" t="s">
        <v>14</v>
      </c>
      <c r="G45" s="345"/>
      <c r="H45" s="97"/>
      <c r="I45" s="97"/>
      <c r="J45" s="97"/>
      <c r="K45" s="97"/>
      <c r="L45" s="97"/>
      <c r="M45" s="308"/>
      <c r="N45" s="308"/>
      <c r="O45" s="308"/>
      <c r="P45" s="308"/>
      <c r="Q45" s="308"/>
      <c r="R45" s="308"/>
      <c r="S45" s="308"/>
      <c r="T45" s="308"/>
      <c r="U45" s="308"/>
    </row>
    <row r="46" ht="62.25" customHeight="1">
      <c r="A46" s="46"/>
      <c r="B46" s="358" t="str">
        <f>Résultats!B47</f>
        <v>5.8</v>
      </c>
      <c r="C46" s="260" t="str">
        <f>Résultats!C47</f>
        <v>A</v>
      </c>
      <c r="D46" s="260" t="str">
        <f>Résultats!E47</f>
        <v/>
      </c>
      <c r="E46" s="341" t="str">
        <f>Résultats!F47</f>
        <v xml:space="preserve">Chaque tableau de mise en forme ne doit pas utiliser d’éléments propres aux tableaux de données. Cette règle est-elle respectée ?</v>
      </c>
      <c r="F46" s="345" t="s">
        <v>14</v>
      </c>
      <c r="G46" s="345"/>
      <c r="H46" s="97"/>
      <c r="I46" s="97"/>
      <c r="J46" s="97"/>
      <c r="K46" s="97"/>
      <c r="L46" s="97"/>
      <c r="M46" s="308"/>
      <c r="N46" s="308"/>
      <c r="O46" s="308"/>
      <c r="P46" s="308"/>
      <c r="Q46" s="308"/>
      <c r="R46" s="308"/>
      <c r="S46" s="308"/>
      <c r="T46" s="308"/>
      <c r="U46" s="308"/>
    </row>
    <row r="47" ht="62.25" customHeight="1">
      <c r="A47" s="355" t="s">
        <v>451</v>
      </c>
      <c r="B47" s="358" t="str">
        <f>Résultats!B48</f>
        <v>6.1</v>
      </c>
      <c r="C47" s="260" t="str">
        <f>Résultats!C48</f>
        <v>A</v>
      </c>
      <c r="D47" s="260" t="str">
        <f>Résultats!E48</f>
        <v>x</v>
      </c>
      <c r="E47" s="341" t="str">
        <f>Résultats!F48</f>
        <v xml:space="preserve">Chaque lien est-il explicite (hors cas particuliers) ?</v>
      </c>
      <c r="F47" s="345" t="s">
        <v>14</v>
      </c>
      <c r="G47" s="345"/>
      <c r="H47" s="97"/>
      <c r="I47" s="97"/>
      <c r="J47" s="97"/>
      <c r="K47" s="97"/>
      <c r="L47" s="97"/>
      <c r="M47" s="308"/>
      <c r="N47" s="308"/>
      <c r="O47" s="308"/>
      <c r="P47" s="308"/>
      <c r="Q47" s="308"/>
      <c r="R47" s="308"/>
      <c r="S47" s="308"/>
      <c r="T47" s="308"/>
      <c r="U47" s="308"/>
    </row>
    <row r="48" ht="62.25" customHeight="1">
      <c r="A48" s="46"/>
      <c r="B48" s="358" t="str">
        <f>Résultats!B49</f>
        <v>6.2</v>
      </c>
      <c r="C48" s="260" t="str">
        <f>Résultats!C49</f>
        <v>A</v>
      </c>
      <c r="D48" s="260" t="str">
        <f>Résultats!E49</f>
        <v>x</v>
      </c>
      <c r="E48" s="341" t="str">
        <f>Résultats!F49</f>
        <v xml:space="preserve">Dans chaque page web, chaque lien a-t-il un intitulé ?</v>
      </c>
      <c r="F48" s="345" t="s">
        <v>14</v>
      </c>
      <c r="G48" s="345"/>
      <c r="H48" s="97"/>
      <c r="I48" s="97"/>
      <c r="J48" s="97"/>
      <c r="K48" s="97"/>
      <c r="L48" s="97"/>
      <c r="M48" s="308"/>
      <c r="N48" s="308"/>
      <c r="O48" s="308"/>
      <c r="P48" s="308"/>
      <c r="Q48" s="308"/>
      <c r="R48" s="308"/>
      <c r="S48" s="308"/>
      <c r="T48" s="308"/>
      <c r="U48" s="308"/>
    </row>
    <row r="49" ht="62.25" customHeight="1">
      <c r="A49" s="355" t="s">
        <v>452</v>
      </c>
      <c r="B49" s="358" t="str">
        <f>Résultats!B50</f>
        <v>7.1</v>
      </c>
      <c r="C49" s="260" t="str">
        <f>Résultats!C50</f>
        <v>A</v>
      </c>
      <c r="D49" s="260" t="str">
        <f>Résultats!E50</f>
        <v>x</v>
      </c>
      <c r="E49" s="341" t="str">
        <f>Résultats!F50</f>
        <v xml:space="preserve">Chaque script est-il, si nécessaire, compatible avec les technologies d’assistance ?</v>
      </c>
      <c r="F49" s="345" t="s">
        <v>14</v>
      </c>
      <c r="G49" s="345"/>
      <c r="H49" s="97"/>
      <c r="I49" s="97"/>
      <c r="J49" s="97"/>
      <c r="K49" s="97"/>
      <c r="L49" s="97"/>
      <c r="M49" s="308"/>
      <c r="N49" s="308"/>
      <c r="O49" s="308"/>
      <c r="P49" s="308"/>
      <c r="Q49" s="308"/>
      <c r="R49" s="308"/>
      <c r="S49" s="308"/>
      <c r="T49" s="308"/>
      <c r="U49" s="308"/>
    </row>
    <row r="50" ht="62.25" customHeight="1">
      <c r="A50" s="36"/>
      <c r="B50" s="358" t="str">
        <f>Résultats!B51</f>
        <v>7.2</v>
      </c>
      <c r="C50" s="260" t="str">
        <f>Résultats!C51</f>
        <v>A</v>
      </c>
      <c r="D50" s="260" t="str">
        <f>Résultats!E51</f>
        <v/>
      </c>
      <c r="E50" s="341" t="str">
        <f>Résultats!F51</f>
        <v xml:space="preserve">Pour chaque script ayant une alternative, cette alternative est-elle pertinente ?</v>
      </c>
      <c r="F50" s="345" t="s">
        <v>14</v>
      </c>
      <c r="G50" s="345"/>
      <c r="H50" s="97"/>
      <c r="I50" s="97"/>
      <c r="J50" s="97"/>
      <c r="K50" s="97"/>
      <c r="L50" s="97"/>
      <c r="M50" s="308"/>
      <c r="N50" s="308"/>
      <c r="O50" s="308"/>
      <c r="P50" s="308"/>
      <c r="Q50" s="308"/>
      <c r="R50" s="308"/>
      <c r="S50" s="308"/>
      <c r="T50" s="308"/>
      <c r="U50" s="308"/>
    </row>
    <row r="51" ht="62.25" customHeight="1">
      <c r="A51" s="36"/>
      <c r="B51" s="358" t="str">
        <f>Résultats!B52</f>
        <v>7.3</v>
      </c>
      <c r="C51" s="260" t="str">
        <f>Résultats!C52</f>
        <v>A</v>
      </c>
      <c r="D51" s="260" t="str">
        <f>Résultats!E52</f>
        <v>x</v>
      </c>
      <c r="E51" s="341" t="str">
        <f>Résultats!F52</f>
        <v xml:space="preserve">Chaque script est-il contrôlable par le clavier et par tout dispositif de pointage (hors cas particuliers) ?</v>
      </c>
      <c r="F51" s="345" t="s">
        <v>14</v>
      </c>
      <c r="G51" s="345"/>
      <c r="H51" s="97"/>
      <c r="I51" s="97"/>
      <c r="J51" s="97"/>
      <c r="K51" s="97"/>
      <c r="L51" s="97"/>
      <c r="M51" s="308"/>
      <c r="N51" s="308"/>
      <c r="O51" s="308"/>
      <c r="P51" s="308"/>
      <c r="Q51" s="308"/>
      <c r="R51" s="308"/>
      <c r="S51" s="308"/>
      <c r="T51" s="308"/>
      <c r="U51" s="308"/>
    </row>
    <row r="52" ht="62.25" customHeight="1">
      <c r="A52" s="36"/>
      <c r="B52" s="358" t="str">
        <f>Résultats!B53</f>
        <v>7.4</v>
      </c>
      <c r="C52" s="260" t="str">
        <f>Résultats!C53</f>
        <v>A</v>
      </c>
      <c r="D52" s="260" t="str">
        <f>Résultats!E53</f>
        <v/>
      </c>
      <c r="E52" s="341" t="str">
        <f>Résultats!F53</f>
        <v xml:space="preserve">Pour chaque script qui initie un changement de contexte, l’utilisateur est-il averti ou en a-t-il le contrôle ?</v>
      </c>
      <c r="F52" s="345" t="s">
        <v>14</v>
      </c>
      <c r="G52" s="345"/>
      <c r="H52" s="97"/>
      <c r="I52" s="97"/>
      <c r="J52" s="97"/>
      <c r="K52" s="97"/>
      <c r="L52" s="97"/>
      <c r="M52" s="308"/>
      <c r="N52" s="308"/>
      <c r="O52" s="308"/>
      <c r="P52" s="308"/>
      <c r="Q52" s="308"/>
      <c r="R52" s="308"/>
      <c r="S52" s="308"/>
      <c r="T52" s="308"/>
      <c r="U52" s="308"/>
    </row>
    <row r="53" ht="62.25" customHeight="1">
      <c r="A53" s="46"/>
      <c r="B53" s="358" t="str">
        <f>Résultats!B54</f>
        <v>7.5</v>
      </c>
      <c r="C53" s="260" t="str">
        <f>Résultats!C54</f>
        <v>AA</v>
      </c>
      <c r="D53" s="260" t="str">
        <f>Résultats!E54</f>
        <v/>
      </c>
      <c r="E53" s="341" t="str">
        <f>Résultats!F54</f>
        <v xml:space="preserve">Dans chaque page web, les messages de statut sont-ils correctement restitués par les technologies d’assistance ?</v>
      </c>
      <c r="F53" s="345" t="s">
        <v>14</v>
      </c>
      <c r="G53" s="345"/>
      <c r="H53" s="97"/>
      <c r="I53" s="97"/>
      <c r="J53" s="97"/>
      <c r="K53" s="97"/>
      <c r="L53" s="97"/>
      <c r="M53" s="308"/>
      <c r="N53" s="308"/>
      <c r="O53" s="308"/>
      <c r="P53" s="308"/>
      <c r="Q53" s="308"/>
      <c r="R53" s="308"/>
      <c r="S53" s="308"/>
      <c r="T53" s="308"/>
      <c r="U53" s="308"/>
    </row>
    <row r="54" ht="62.25" customHeight="1">
      <c r="A54" s="355" t="s">
        <v>453</v>
      </c>
      <c r="B54" s="358" t="str">
        <f>Résultats!B55</f>
        <v>8.1</v>
      </c>
      <c r="C54" s="260" t="str">
        <f>Résultats!C55</f>
        <v>A</v>
      </c>
      <c r="D54" s="260" t="str">
        <f>Résultats!E55</f>
        <v/>
      </c>
      <c r="E54" s="341" t="str">
        <f>Résultats!F55</f>
        <v xml:space="preserve">Chaque page web est-elle définie par un type de document ?</v>
      </c>
      <c r="F54" s="345" t="s">
        <v>14</v>
      </c>
      <c r="G54" s="345"/>
      <c r="H54" s="97"/>
      <c r="I54" s="97"/>
      <c r="J54" s="97"/>
      <c r="K54" s="97"/>
      <c r="L54" s="352" t="s">
        <v>500</v>
      </c>
      <c r="M54" s="308"/>
      <c r="N54" s="308"/>
      <c r="O54" s="308"/>
      <c r="P54" s="308"/>
      <c r="Q54" s="308"/>
      <c r="R54" s="308"/>
      <c r="S54" s="308"/>
      <c r="T54" s="308"/>
      <c r="U54" s="308"/>
    </row>
    <row r="55" ht="62.25" customHeight="1">
      <c r="A55" s="36"/>
      <c r="B55" s="358" t="str">
        <f>Résultats!B56</f>
        <v>8.2</v>
      </c>
      <c r="C55" s="260" t="str">
        <f>Résultats!C56</f>
        <v>A</v>
      </c>
      <c r="D55" s="260" t="str">
        <f>Résultats!E56</f>
        <v/>
      </c>
      <c r="E55" s="341" t="str">
        <f>Résultats!F56</f>
        <v xml:space="preserve">Pour chaque page web, le code source généré est-il valide selon le type de document spécifié ?</v>
      </c>
      <c r="F55" s="345" t="s">
        <v>14</v>
      </c>
      <c r="G55" s="345"/>
      <c r="H55" s="97"/>
      <c r="I55" s="97"/>
      <c r="J55" s="97"/>
      <c r="K55" s="97"/>
      <c r="L55" s="352" t="s">
        <v>500</v>
      </c>
      <c r="M55" s="308"/>
      <c r="N55" s="308"/>
      <c r="O55" s="308"/>
      <c r="P55" s="308"/>
      <c r="Q55" s="308"/>
      <c r="R55" s="308"/>
      <c r="S55" s="308"/>
      <c r="T55" s="308"/>
      <c r="U55" s="308"/>
    </row>
    <row r="56" ht="62.25" customHeight="1">
      <c r="A56" s="36"/>
      <c r="B56" s="358" t="str">
        <f>Résultats!B57</f>
        <v>8.3</v>
      </c>
      <c r="C56" s="260" t="str">
        <f>Résultats!C57</f>
        <v>A</v>
      </c>
      <c r="D56" s="260" t="str">
        <f>Résultats!E57</f>
        <v>x</v>
      </c>
      <c r="E56" s="341" t="str">
        <f>Résultats!F57</f>
        <v xml:space="preserve">Dans chaque page web, la langue par défaut est-elle présente ?</v>
      </c>
      <c r="F56" s="345" t="s">
        <v>14</v>
      </c>
      <c r="G56" s="345"/>
      <c r="H56" s="97"/>
      <c r="I56" s="97"/>
      <c r="J56" s="97"/>
      <c r="K56" s="97"/>
      <c r="L56" s="97"/>
      <c r="M56" s="308"/>
      <c r="N56" s="308"/>
      <c r="O56" s="308"/>
      <c r="P56" s="308"/>
      <c r="Q56" s="308"/>
      <c r="R56" s="308"/>
      <c r="S56" s="308"/>
      <c r="T56" s="308"/>
      <c r="U56" s="308"/>
    </row>
    <row r="57" ht="62.25" customHeight="1">
      <c r="A57" s="36"/>
      <c r="B57" s="358" t="str">
        <f>Résultats!B58</f>
        <v>8.4</v>
      </c>
      <c r="C57" s="260" t="str">
        <f>Résultats!C58</f>
        <v>A</v>
      </c>
      <c r="D57" s="260" t="str">
        <f>Résultats!E58</f>
        <v>x</v>
      </c>
      <c r="E57" s="341" t="str">
        <f>Résultats!F58</f>
        <v xml:space="preserve">Pour chaque page web ayant une langue par défaut, le code de langue est-il pertinent ?</v>
      </c>
      <c r="F57" s="345" t="s">
        <v>14</v>
      </c>
      <c r="G57" s="345"/>
      <c r="H57" s="97"/>
      <c r="I57" s="97"/>
      <c r="J57" s="97"/>
      <c r="K57" s="97"/>
      <c r="L57" s="97"/>
      <c r="M57" s="308"/>
      <c r="N57" s="308"/>
      <c r="O57" s="308"/>
      <c r="P57" s="308"/>
      <c r="Q57" s="308"/>
      <c r="R57" s="308"/>
      <c r="S57" s="308"/>
      <c r="T57" s="308"/>
      <c r="U57" s="308"/>
    </row>
    <row r="58" ht="62.25" customHeight="1">
      <c r="A58" s="36"/>
      <c r="B58" s="259" t="str">
        <f>Résultats!B59</f>
        <v>8.5</v>
      </c>
      <c r="C58" s="260" t="str">
        <f>Résultats!C59</f>
        <v>A</v>
      </c>
      <c r="D58" s="260" t="str">
        <f>Résultats!E59</f>
        <v>x</v>
      </c>
      <c r="E58" s="341" t="str">
        <f>Résultats!F59</f>
        <v xml:space="preserve">Chaque page web a-t-elle un titre de page ?</v>
      </c>
      <c r="F58" s="345" t="s">
        <v>14</v>
      </c>
      <c r="G58" s="345"/>
      <c r="H58" s="97"/>
      <c r="I58" s="97"/>
      <c r="J58" s="97"/>
      <c r="K58" s="97"/>
      <c r="L58" s="97"/>
      <c r="M58" s="308"/>
      <c r="N58" s="308"/>
      <c r="O58" s="308"/>
      <c r="P58" s="308"/>
      <c r="Q58" s="308"/>
      <c r="R58" s="308"/>
      <c r="S58" s="308"/>
      <c r="T58" s="308"/>
      <c r="U58" s="308"/>
    </row>
    <row r="59" ht="62.25" customHeight="1">
      <c r="A59" s="36"/>
      <c r="B59" s="259" t="str">
        <f>Résultats!B60</f>
        <v>8.6</v>
      </c>
      <c r="C59" s="260" t="str">
        <f>Résultats!C60</f>
        <v>A</v>
      </c>
      <c r="D59" s="260" t="str">
        <f>Résultats!E60</f>
        <v/>
      </c>
      <c r="E59" s="341" t="str">
        <f>Résultats!F60</f>
        <v xml:space="preserve">Pour chaque page web ayant un titre de page, ce titre est-il pertinent ?</v>
      </c>
      <c r="F59" s="345" t="s">
        <v>14</v>
      </c>
      <c r="G59" s="345"/>
      <c r="H59" s="97"/>
      <c r="I59" s="97"/>
      <c r="J59" s="97"/>
      <c r="K59" s="97"/>
      <c r="L59" s="97"/>
      <c r="M59" s="308"/>
      <c r="N59" s="308"/>
      <c r="O59" s="308"/>
      <c r="P59" s="308"/>
      <c r="Q59" s="308"/>
      <c r="R59" s="308"/>
      <c r="S59" s="308"/>
      <c r="T59" s="308"/>
      <c r="U59" s="308"/>
    </row>
    <row r="60" ht="62.25" customHeight="1">
      <c r="A60" s="36"/>
      <c r="B60" s="259" t="str">
        <f>Résultats!B61</f>
        <v>8.7</v>
      </c>
      <c r="C60" s="260" t="str">
        <f>Résultats!C61</f>
        <v>AA</v>
      </c>
      <c r="D60" s="260" t="str">
        <f>Résultats!E61</f>
        <v/>
      </c>
      <c r="E60" s="341" t="str">
        <f>Résultats!F61</f>
        <v xml:space="preserve">Dans chaque page web, chaque changement de langue est-il indiqué dans le code source (hors cas particuliers) ?</v>
      </c>
      <c r="F60" s="345" t="s">
        <v>14</v>
      </c>
      <c r="G60" s="345"/>
      <c r="H60" s="97"/>
      <c r="I60" s="97"/>
      <c r="J60" s="97"/>
      <c r="K60" s="97"/>
      <c r="L60" s="97"/>
      <c r="M60" s="308"/>
      <c r="N60" s="308"/>
      <c r="O60" s="308"/>
      <c r="P60" s="308"/>
      <c r="Q60" s="308"/>
      <c r="R60" s="308"/>
      <c r="S60" s="308"/>
      <c r="T60" s="308"/>
      <c r="U60" s="308"/>
    </row>
    <row r="61" ht="62.25" customHeight="1">
      <c r="A61" s="36"/>
      <c r="B61" s="259" t="str">
        <f>Résultats!B62</f>
        <v>8.8</v>
      </c>
      <c r="C61" s="260" t="str">
        <f>Résultats!C62</f>
        <v>AA</v>
      </c>
      <c r="D61" s="260" t="str">
        <f>Résultats!E62</f>
        <v/>
      </c>
      <c r="E61" s="341" t="str">
        <f>Résultats!F62</f>
        <v xml:space="preserve">Dans chaque page web, le code de langue de chaque changement de langue est-il valide et pertinent ?</v>
      </c>
      <c r="F61" s="345" t="s">
        <v>14</v>
      </c>
      <c r="G61" s="345"/>
      <c r="H61" s="97"/>
      <c r="I61" s="97"/>
      <c r="J61" s="97"/>
      <c r="K61" s="97"/>
      <c r="L61" s="97"/>
      <c r="M61" s="308"/>
      <c r="N61" s="308"/>
      <c r="O61" s="308"/>
      <c r="P61" s="308"/>
      <c r="Q61" s="308"/>
      <c r="R61" s="308"/>
      <c r="S61" s="308"/>
      <c r="T61" s="308"/>
      <c r="U61" s="308"/>
    </row>
    <row r="62" ht="62.25" customHeight="1">
      <c r="A62" s="36"/>
      <c r="B62" s="259" t="str">
        <f>Résultats!B63</f>
        <v>8.9</v>
      </c>
      <c r="C62" s="260" t="str">
        <f>Résultats!C63</f>
        <v>A</v>
      </c>
      <c r="D62" s="260" t="str">
        <f>Résultats!E63</f>
        <v/>
      </c>
      <c r="E62" s="341" t="str">
        <f>Résultats!F63</f>
        <v xml:space="preserve">Dans chaque page web, les balises ne doivent pas être utilisées uniquement à des fins de présentation. Cette règle est-elle respectée ?</v>
      </c>
      <c r="F62" s="345" t="s">
        <v>14</v>
      </c>
      <c r="G62" s="345"/>
      <c r="H62" s="97"/>
      <c r="I62" s="97"/>
      <c r="J62" s="97"/>
      <c r="K62" s="97"/>
      <c r="L62" s="97"/>
      <c r="M62" s="308"/>
      <c r="N62" s="308"/>
      <c r="O62" s="308"/>
      <c r="P62" s="308"/>
      <c r="Q62" s="308"/>
      <c r="R62" s="308"/>
      <c r="S62" s="308"/>
      <c r="T62" s="308"/>
      <c r="U62" s="308"/>
    </row>
    <row r="63" ht="62.25" customHeight="1">
      <c r="A63" s="46"/>
      <c r="B63" s="358" t="str">
        <f>Résultats!B64</f>
        <v>8.10</v>
      </c>
      <c r="C63" s="260" t="str">
        <f>Résultats!C64</f>
        <v>A</v>
      </c>
      <c r="D63" s="260" t="str">
        <f>Résultats!E64</f>
        <v/>
      </c>
      <c r="E63" s="341" t="str">
        <f>Résultats!F64</f>
        <v xml:space="preserve">Dans chaque page web, les changements du sens de lecture sont-ils signalés ?</v>
      </c>
      <c r="F63" s="345" t="s">
        <v>14</v>
      </c>
      <c r="G63" s="345"/>
      <c r="H63" s="97"/>
      <c r="I63" s="97"/>
      <c r="J63" s="97"/>
      <c r="K63" s="97"/>
      <c r="L63" s="97"/>
      <c r="M63" s="308"/>
      <c r="N63" s="308"/>
      <c r="O63" s="308"/>
      <c r="P63" s="308"/>
      <c r="Q63" s="308"/>
      <c r="R63" s="308"/>
      <c r="S63" s="308"/>
      <c r="T63" s="308"/>
      <c r="U63" s="308"/>
    </row>
    <row r="64" ht="62.25" customHeight="1">
      <c r="A64" s="355" t="s">
        <v>454</v>
      </c>
      <c r="B64" s="358" t="str">
        <f>Résultats!B65</f>
        <v>9.1</v>
      </c>
      <c r="C64" s="260" t="str">
        <f>Résultats!C65</f>
        <v>A</v>
      </c>
      <c r="D64" s="260" t="str">
        <f>Résultats!E65</f>
        <v>x</v>
      </c>
      <c r="E64" s="341" t="str">
        <f>Résultats!F65</f>
        <v xml:space="preserve">Dans chaque page web, l’information est-elle structurée par l’utilisation appropriée de titres ?</v>
      </c>
      <c r="F64" s="345" t="s">
        <v>14</v>
      </c>
      <c r="G64" s="345"/>
      <c r="H64" s="97"/>
      <c r="I64" s="97"/>
      <c r="J64" s="97"/>
      <c r="K64" s="97"/>
      <c r="L64" s="97"/>
      <c r="M64" s="308"/>
      <c r="N64" s="308"/>
      <c r="O64" s="308"/>
      <c r="P64" s="308"/>
      <c r="Q64" s="308"/>
      <c r="R64" s="308"/>
      <c r="S64" s="308"/>
      <c r="T64" s="308"/>
      <c r="U64" s="308"/>
    </row>
    <row r="65" ht="62.25" customHeight="1">
      <c r="A65" s="36"/>
      <c r="B65" s="358" t="str">
        <f>Résultats!B66</f>
        <v>9.2</v>
      </c>
      <c r="C65" s="260" t="str">
        <f>Résultats!C66</f>
        <v>A</v>
      </c>
      <c r="D65" s="260" t="str">
        <f>Résultats!E66</f>
        <v/>
      </c>
      <c r="E65" s="341" t="str">
        <f>Résultats!F66</f>
        <v xml:space="preserve">Dans chaque page web, la structure du document est-elle cohérente (hors cas particuliers) ?</v>
      </c>
      <c r="F65" s="345" t="s">
        <v>14</v>
      </c>
      <c r="G65" s="345"/>
      <c r="H65" s="97"/>
      <c r="I65" s="97"/>
      <c r="J65" s="97"/>
      <c r="K65" s="97"/>
      <c r="L65" s="97"/>
      <c r="M65" s="308"/>
      <c r="N65" s="308"/>
      <c r="O65" s="308"/>
      <c r="P65" s="308"/>
      <c r="Q65" s="308"/>
      <c r="R65" s="308"/>
      <c r="S65" s="308"/>
      <c r="T65" s="308"/>
      <c r="U65" s="308"/>
    </row>
    <row r="66" ht="62.25" customHeight="1">
      <c r="A66" s="36"/>
      <c r="B66" s="358" t="str">
        <f>Résultats!B67</f>
        <v>9.3</v>
      </c>
      <c r="C66" s="260" t="str">
        <f>Résultats!C67</f>
        <v>A</v>
      </c>
      <c r="D66" s="260" t="str">
        <f>Résultats!E67</f>
        <v/>
      </c>
      <c r="E66" s="341" t="str">
        <f>Résultats!F67</f>
        <v xml:space="preserve">Dans chaque page web, chaque liste est-elle correctement structurée ?</v>
      </c>
      <c r="F66" s="345" t="s">
        <v>14</v>
      </c>
      <c r="G66" s="345"/>
      <c r="H66" s="97"/>
      <c r="I66" s="97"/>
      <c r="J66" s="97"/>
      <c r="K66" s="97"/>
      <c r="L66" s="97"/>
      <c r="M66" s="308"/>
      <c r="N66" s="308"/>
      <c r="O66" s="308"/>
      <c r="P66" s="308"/>
      <c r="Q66" s="308"/>
      <c r="R66" s="308"/>
      <c r="S66" s="308"/>
      <c r="T66" s="308"/>
      <c r="U66" s="308"/>
    </row>
    <row r="67" ht="62.25" customHeight="1">
      <c r="A67" s="46"/>
      <c r="B67" s="358" t="str">
        <f>Résultats!B68</f>
        <v>9.4</v>
      </c>
      <c r="C67" s="260" t="str">
        <f>Résultats!C68</f>
        <v>A</v>
      </c>
      <c r="D67" s="260" t="str">
        <f>Résultats!E68</f>
        <v/>
      </c>
      <c r="E67" s="341" t="str">
        <f>Résultats!F68</f>
        <v xml:space="preserve">Dans chaque page web, chaque citation est-elle correctement indiquée ?</v>
      </c>
      <c r="F67" s="345" t="s">
        <v>14</v>
      </c>
      <c r="G67" s="345"/>
      <c r="H67" s="97"/>
      <c r="I67" s="97"/>
      <c r="J67" s="97"/>
      <c r="K67" s="97"/>
      <c r="L67" s="97"/>
      <c r="M67" s="308"/>
      <c r="N67" s="308"/>
      <c r="O67" s="308"/>
      <c r="P67" s="308"/>
      <c r="Q67" s="308"/>
      <c r="R67" s="308"/>
      <c r="S67" s="308"/>
      <c r="T67" s="308"/>
      <c r="U67" s="308"/>
    </row>
    <row r="68" ht="62.25" customHeight="1">
      <c r="A68" s="355" t="s">
        <v>455</v>
      </c>
      <c r="B68" s="358" t="str">
        <f>Résultats!B69</f>
        <v>10.1</v>
      </c>
      <c r="C68" s="260" t="str">
        <f>Résultats!C69</f>
        <v>A</v>
      </c>
      <c r="D68" s="260" t="str">
        <f>Résultats!E69</f>
        <v/>
      </c>
      <c r="E68" s="341" t="str">
        <f>Résultats!F69</f>
        <v xml:space="preserve">Dans le site web, des feuilles de styles sont-elles utilisées pour contrôler la présentation de l’information ?</v>
      </c>
      <c r="F68" s="345" t="s">
        <v>14</v>
      </c>
      <c r="G68" s="345"/>
      <c r="H68" s="97"/>
      <c r="I68" s="97"/>
      <c r="J68" s="97"/>
      <c r="K68" s="97"/>
      <c r="L68" s="97"/>
      <c r="M68" s="308"/>
      <c r="N68" s="308"/>
      <c r="O68" s="308"/>
      <c r="P68" s="308"/>
      <c r="Q68" s="308"/>
      <c r="R68" s="308"/>
      <c r="S68" s="308"/>
      <c r="T68" s="308"/>
      <c r="U68" s="308"/>
    </row>
    <row r="69" ht="62.25" customHeight="1">
      <c r="A69" s="36"/>
      <c r="B69" s="358" t="str">
        <f>Résultats!B70</f>
        <v>10.2</v>
      </c>
      <c r="C69" s="260" t="str">
        <f>Résultats!C70</f>
        <v>A</v>
      </c>
      <c r="D69" s="260" t="str">
        <f>Résultats!E70</f>
        <v/>
      </c>
      <c r="E69" s="341" t="str">
        <f>Résultats!F70</f>
        <v xml:space="preserve">Dans chaque page web, le contenu visible porteur d’information reste-t-il présent lorsque les feuilles de styles sont désactivées ?</v>
      </c>
      <c r="F69" s="345" t="s">
        <v>14</v>
      </c>
      <c r="G69" s="345"/>
      <c r="H69" s="97"/>
      <c r="I69" s="97"/>
      <c r="J69" s="97"/>
      <c r="K69" s="97"/>
      <c r="L69" s="97"/>
      <c r="M69" s="308"/>
      <c r="N69" s="308"/>
      <c r="O69" s="308"/>
      <c r="P69" s="308"/>
      <c r="Q69" s="308"/>
      <c r="R69" s="308"/>
      <c r="S69" s="308"/>
      <c r="T69" s="308"/>
      <c r="U69" s="308"/>
    </row>
    <row r="70" ht="62.25" customHeight="1">
      <c r="A70" s="36"/>
      <c r="B70" s="358" t="str">
        <f>Résultats!B71</f>
        <v>10.3</v>
      </c>
      <c r="C70" s="260" t="str">
        <f>Résultats!C71</f>
        <v>A</v>
      </c>
      <c r="D70" s="260" t="str">
        <f>Résultats!E71</f>
        <v>x</v>
      </c>
      <c r="E70" s="341" t="str">
        <f>Résultats!F71</f>
        <v xml:space="preserve">Dans chaque page web, l’information reste-t-elle compréhensible lorsque les feuilles de styles sont désactivées ?</v>
      </c>
      <c r="F70" s="345" t="s">
        <v>14</v>
      </c>
      <c r="G70" s="345"/>
      <c r="H70" s="97"/>
      <c r="I70" s="97"/>
      <c r="J70" s="97"/>
      <c r="K70" s="97"/>
      <c r="L70" s="97"/>
      <c r="M70" s="308"/>
      <c r="N70" s="308"/>
      <c r="O70" s="308"/>
      <c r="P70" s="308"/>
      <c r="Q70" s="308"/>
      <c r="R70" s="308"/>
      <c r="S70" s="308"/>
      <c r="T70" s="308"/>
      <c r="U70" s="308"/>
    </row>
    <row r="71" ht="62.25" customHeight="1">
      <c r="A71" s="36"/>
      <c r="B71" s="358" t="str">
        <f>Résultats!B72</f>
        <v>10.4</v>
      </c>
      <c r="C71" s="260" t="str">
        <f>Résultats!C72</f>
        <v>AA</v>
      </c>
      <c r="D71" s="260" t="str">
        <f>Résultats!E72</f>
        <v/>
      </c>
      <c r="E71" s="341" t="str">
        <f>Résultats!F72</f>
        <v xml:space="preserve">Dans chaque page web, le texte reste-t-il lisible lorsque la taille des caractères est augmentée jusqu’à 200%, au moins (hors cas particuliers) ?</v>
      </c>
      <c r="F71" s="345" t="s">
        <v>14</v>
      </c>
      <c r="G71" s="345"/>
      <c r="H71" s="97"/>
      <c r="I71" s="97"/>
      <c r="J71" s="97"/>
      <c r="K71" s="97"/>
      <c r="L71" s="97"/>
      <c r="M71" s="308"/>
      <c r="N71" s="308"/>
      <c r="O71" s="308"/>
      <c r="P71" s="308"/>
      <c r="Q71" s="308"/>
      <c r="R71" s="308"/>
      <c r="S71" s="308"/>
      <c r="T71" s="308"/>
      <c r="U71" s="308"/>
    </row>
    <row r="72" ht="62.25" customHeight="1">
      <c r="A72" s="36"/>
      <c r="B72" s="358" t="str">
        <f>Résultats!B73</f>
        <v>10.5</v>
      </c>
      <c r="C72" s="260" t="str">
        <f>Résultats!C73</f>
        <v>AA</v>
      </c>
      <c r="D72" s="260" t="str">
        <f>Résultats!E73</f>
        <v/>
      </c>
      <c r="E72" s="341" t="str">
        <f>Résultats!F73</f>
        <v xml:space="preserve">Dans chaque page web, les déclarations CSS de couleurs de fond d’élément et de police sont-elles correctement utilisées ?</v>
      </c>
      <c r="F72" s="345" t="s">
        <v>14</v>
      </c>
      <c r="G72" s="345"/>
      <c r="H72" s="97"/>
      <c r="I72" s="97"/>
      <c r="J72" s="97"/>
      <c r="K72" s="97"/>
      <c r="L72" s="97"/>
      <c r="M72" s="308"/>
      <c r="N72" s="308"/>
      <c r="O72" s="308"/>
      <c r="P72" s="308"/>
      <c r="Q72" s="308"/>
      <c r="R72" s="308"/>
      <c r="S72" s="308"/>
      <c r="T72" s="308"/>
      <c r="U72" s="308"/>
    </row>
    <row r="73" ht="62.25" customHeight="1">
      <c r="A73" s="36"/>
      <c r="B73" s="358" t="str">
        <f>Résultats!B74</f>
        <v>10.6</v>
      </c>
      <c r="C73" s="260" t="str">
        <f>Résultats!C74</f>
        <v>A</v>
      </c>
      <c r="D73" s="260" t="str">
        <f>Résultats!E74</f>
        <v>x</v>
      </c>
      <c r="E73" s="341" t="str">
        <f>Résultats!F74</f>
        <v xml:space="preserve">Dans chaque page web, chaque lien dont la nature n’est pas évidente est-il visible par rapport au texte environnant ?</v>
      </c>
      <c r="F73" s="345" t="s">
        <v>14</v>
      </c>
      <c r="G73" s="345"/>
      <c r="H73" s="97"/>
      <c r="I73" s="97"/>
      <c r="J73" s="97"/>
      <c r="K73" s="97"/>
      <c r="L73" s="97"/>
      <c r="M73" s="308"/>
      <c r="N73" s="308"/>
      <c r="O73" s="308"/>
      <c r="P73" s="308"/>
      <c r="Q73" s="308"/>
      <c r="R73" s="308"/>
      <c r="S73" s="308"/>
      <c r="T73" s="308"/>
      <c r="U73" s="308"/>
    </row>
    <row r="74" ht="62.25" customHeight="1">
      <c r="A74" s="36"/>
      <c r="B74" s="358" t="str">
        <f>Résultats!B75</f>
        <v>10.7</v>
      </c>
      <c r="C74" s="260" t="str">
        <f>Résultats!C75</f>
        <v>A</v>
      </c>
      <c r="D74" s="260" t="str">
        <f>Résultats!E75</f>
        <v>x</v>
      </c>
      <c r="E74" s="341" t="str">
        <f>Résultats!F75</f>
        <v xml:space="preserve">Dans chaque page web, pour chaque élément recevant le focus, la prise de focus est-elle visible ?</v>
      </c>
      <c r="F74" s="345" t="s">
        <v>14</v>
      </c>
      <c r="G74" s="345"/>
      <c r="H74" s="97"/>
      <c r="I74" s="97"/>
      <c r="J74" s="97"/>
      <c r="K74" s="97"/>
      <c r="L74" s="97"/>
      <c r="M74" s="308"/>
      <c r="N74" s="308"/>
      <c r="O74" s="308"/>
      <c r="P74" s="308"/>
      <c r="Q74" s="308"/>
      <c r="R74" s="308"/>
      <c r="S74" s="308"/>
      <c r="T74" s="308"/>
      <c r="U74" s="308"/>
    </row>
    <row r="75" ht="62.25" customHeight="1">
      <c r="A75" s="36"/>
      <c r="B75" s="358" t="str">
        <f>Résultats!B76</f>
        <v>10.8</v>
      </c>
      <c r="C75" s="260" t="str">
        <f>Résultats!C76</f>
        <v>A</v>
      </c>
      <c r="D75" s="260" t="str">
        <f>Résultats!E76</f>
        <v/>
      </c>
      <c r="E75" s="341" t="str">
        <f>Résultats!F76</f>
        <v xml:space="preserve">Pour chaque page web, les contenus cachés ont-ils vocation à être ignorés par les technologies d’assistance ?</v>
      </c>
      <c r="F75" s="345" t="s">
        <v>14</v>
      </c>
      <c r="G75" s="345"/>
      <c r="H75" s="97"/>
      <c r="I75" s="97"/>
      <c r="J75" s="97"/>
      <c r="K75" s="97"/>
      <c r="L75" s="97"/>
      <c r="M75" s="308"/>
      <c r="N75" s="308"/>
      <c r="O75" s="308"/>
      <c r="P75" s="308"/>
      <c r="Q75" s="308"/>
      <c r="R75" s="308"/>
      <c r="S75" s="308"/>
      <c r="T75" s="308"/>
      <c r="U75" s="308"/>
    </row>
    <row r="76" ht="62.25" customHeight="1">
      <c r="A76" s="36"/>
      <c r="B76" s="358" t="str">
        <f>Résultats!B77</f>
        <v>10.9</v>
      </c>
      <c r="C76" s="260" t="str">
        <f>Résultats!C77</f>
        <v>A</v>
      </c>
      <c r="D76" s="260" t="str">
        <f>Résultats!E77</f>
        <v/>
      </c>
      <c r="E76" s="341" t="str">
        <f>Résultats!F77</f>
        <v xml:space="preserve">Dans chaque page web, l’information ne doit pas être donnée uniquement par la forme, taille ou position. Cette règle est-elle respectée ?</v>
      </c>
      <c r="F76" s="345" t="s">
        <v>14</v>
      </c>
      <c r="G76" s="345"/>
      <c r="H76" s="97"/>
      <c r="I76" s="97"/>
      <c r="J76" s="97"/>
      <c r="K76" s="97"/>
      <c r="L76" s="97"/>
      <c r="M76" s="308"/>
      <c r="N76" s="308"/>
      <c r="O76" s="308"/>
      <c r="P76" s="308"/>
      <c r="Q76" s="308"/>
      <c r="R76" s="308"/>
      <c r="S76" s="308"/>
      <c r="T76" s="308"/>
      <c r="U76" s="308"/>
    </row>
    <row r="77" ht="62.25" customHeight="1">
      <c r="A77" s="36"/>
      <c r="B77" s="358" t="str">
        <f>Résultats!B78</f>
        <v>10.10</v>
      </c>
      <c r="C77" s="260" t="str">
        <f>Résultats!C78</f>
        <v>A</v>
      </c>
      <c r="D77" s="260" t="str">
        <f>Résultats!E78</f>
        <v/>
      </c>
      <c r="E77" s="341" t="str">
        <f>Résultats!F78</f>
        <v xml:space="preserve">Dans chaque page web, l’information ne doit pas être donnée par la forme, taille ou position uniquement. Cette règle est-elle implémentée de façon pertinente ?</v>
      </c>
      <c r="F77" s="345" t="s">
        <v>14</v>
      </c>
      <c r="G77" s="345"/>
      <c r="H77" s="97"/>
      <c r="I77" s="97"/>
      <c r="J77" s="97"/>
      <c r="K77" s="97"/>
      <c r="L77" s="97"/>
      <c r="M77" s="308"/>
      <c r="N77" s="308"/>
      <c r="O77" s="308"/>
      <c r="P77" s="308"/>
      <c r="Q77" s="308"/>
      <c r="R77" s="308"/>
      <c r="S77" s="308"/>
      <c r="T77" s="308"/>
      <c r="U77" s="308"/>
    </row>
    <row r="78" ht="62.25" customHeight="1">
      <c r="A78" s="36"/>
      <c r="B78" s="358" t="str">
        <f>Résultats!B79</f>
        <v>10.11</v>
      </c>
      <c r="C78" s="260" t="str">
        <f>Résultats!C79</f>
        <v>AA</v>
      </c>
      <c r="D78" s="260" t="str">
        <f>Résultats!E79</f>
        <v/>
      </c>
      <c r="E78" s="341" t="str">
        <f>Résultats!F79</f>
        <v xml:space="preserve">Pour chaque page web, les contenus peuvent-ils être présentés sans perte d’information ou de fonctionnalité et sans avoir recours soit à un défilement vertical pour une fenêtre ayant une hauteur de 256 px, soit à un défilement horizontal pour une fenêtre ayant une largeur de 320 px (hors cas particuliers) ?</v>
      </c>
      <c r="F78" s="345" t="s">
        <v>14</v>
      </c>
      <c r="G78" s="345"/>
      <c r="H78" s="97"/>
      <c r="I78" s="97"/>
      <c r="J78" s="97"/>
      <c r="K78" s="97"/>
      <c r="L78" s="97"/>
      <c r="M78" s="308"/>
      <c r="N78" s="308"/>
      <c r="O78" s="308"/>
      <c r="P78" s="308"/>
      <c r="Q78" s="308"/>
      <c r="R78" s="308"/>
      <c r="S78" s="308"/>
      <c r="T78" s="308"/>
      <c r="U78" s="308"/>
    </row>
    <row r="79" ht="62.25" customHeight="1">
      <c r="A79" s="36"/>
      <c r="B79" s="358" t="str">
        <f>Résultats!B80</f>
        <v>10.12</v>
      </c>
      <c r="C79" s="260" t="str">
        <f>Résultats!C80</f>
        <v>AA</v>
      </c>
      <c r="D79" s="260" t="str">
        <f>Résultats!E80</f>
        <v/>
      </c>
      <c r="E79" s="341" t="str">
        <f>Résultats!F80</f>
        <v xml:space="preserve">Dans chaque page web, les propriétés d’espacement du texte peuvent-elles être redéfinies par l’utilisateur sans perte de contenu ou de fonctionnalité (hors cas particuliers) ?</v>
      </c>
      <c r="F79" s="345" t="s">
        <v>14</v>
      </c>
      <c r="G79" s="345"/>
      <c r="H79" s="97"/>
      <c r="I79" s="97"/>
      <c r="J79" s="97"/>
      <c r="K79" s="97"/>
      <c r="L79" s="97"/>
      <c r="M79" s="308"/>
      <c r="N79" s="308"/>
      <c r="O79" s="308"/>
      <c r="P79" s="308"/>
      <c r="Q79" s="308"/>
      <c r="R79" s="308"/>
      <c r="S79" s="308"/>
      <c r="T79" s="308"/>
      <c r="U79" s="308"/>
    </row>
    <row r="80" ht="62.25" customHeight="1">
      <c r="A80" s="36"/>
      <c r="B80" s="358" t="str">
        <f>Résultats!B81</f>
        <v>10.13</v>
      </c>
      <c r="C80" s="260" t="str">
        <f>Résultats!C81</f>
        <v>AA</v>
      </c>
      <c r="D80" s="260" t="str">
        <f>Résultats!E81</f>
        <v/>
      </c>
      <c r="E80" s="341" t="str">
        <f>Résultats!F81</f>
        <v xml:space="preserve">Dans chaque page web, les contenus additionnels apparaissant à la prise de focus ou au survol d’un composant d’interface sont-ils contrôlables par l’utilisateur (hors cas particuliers) ?</v>
      </c>
      <c r="F80" s="345" t="s">
        <v>14</v>
      </c>
      <c r="G80" s="345"/>
      <c r="H80" s="97"/>
      <c r="I80" s="97"/>
      <c r="J80" s="97"/>
      <c r="K80" s="97"/>
      <c r="L80" s="97"/>
      <c r="M80" s="308"/>
      <c r="N80" s="308"/>
      <c r="O80" s="308"/>
      <c r="P80" s="308"/>
      <c r="Q80" s="308"/>
      <c r="R80" s="308"/>
      <c r="S80" s="308"/>
      <c r="T80" s="308"/>
      <c r="U80" s="308"/>
    </row>
    <row r="81" ht="62.25" customHeight="1">
      <c r="A81" s="46"/>
      <c r="B81" s="358" t="str">
        <f>Résultats!B82</f>
        <v>10.14</v>
      </c>
      <c r="C81" s="260" t="str">
        <f>Résultats!C82</f>
        <v>A</v>
      </c>
      <c r="D81" s="260" t="str">
        <f>Résultats!E82</f>
        <v/>
      </c>
      <c r="E81" s="341" t="str">
        <f>Résultats!F82</f>
        <v xml:space="preserve">Dans chaque page web, les contenus additionnels apparaissant via les styles CSS uniquement peuvent-ils être rendus visibles au clavier et par tout dispositif de pointage ?</v>
      </c>
      <c r="F81" s="345" t="s">
        <v>14</v>
      </c>
      <c r="G81" s="345"/>
      <c r="H81" s="97"/>
      <c r="I81" s="97"/>
      <c r="J81" s="97"/>
      <c r="K81" s="97"/>
      <c r="L81" s="97"/>
      <c r="M81" s="308"/>
      <c r="N81" s="308"/>
      <c r="O81" s="308"/>
      <c r="P81" s="308"/>
      <c r="Q81" s="308"/>
      <c r="R81" s="308"/>
      <c r="S81" s="308"/>
      <c r="T81" s="308"/>
      <c r="U81" s="308"/>
    </row>
    <row r="82" ht="62.25" customHeight="1">
      <c r="A82" s="355" t="s">
        <v>456</v>
      </c>
      <c r="B82" s="358" t="str">
        <f>Résultats!B83</f>
        <v>11.1</v>
      </c>
      <c r="C82" s="260" t="str">
        <f>Résultats!C83</f>
        <v>A</v>
      </c>
      <c r="D82" s="260" t="str">
        <f>Résultats!E83</f>
        <v>x</v>
      </c>
      <c r="E82" s="341" t="str">
        <f>Résultats!F83</f>
        <v xml:space="preserve">Chaque champ de formulaire a-t-il une étiquette ?</v>
      </c>
      <c r="F82" s="345" t="s">
        <v>14</v>
      </c>
      <c r="G82" s="345"/>
      <c r="H82" s="97"/>
      <c r="I82" s="97"/>
      <c r="J82" s="97"/>
      <c r="K82" s="97"/>
      <c r="L82" s="97"/>
      <c r="M82" s="308"/>
      <c r="N82" s="308"/>
      <c r="O82" s="308"/>
      <c r="P82" s="308"/>
      <c r="Q82" s="308"/>
      <c r="R82" s="308"/>
      <c r="S82" s="308"/>
      <c r="T82" s="308"/>
      <c r="U82" s="308"/>
    </row>
    <row r="83" ht="62.25" customHeight="1">
      <c r="A83" s="36"/>
      <c r="B83" s="358" t="str">
        <f>Résultats!B84</f>
        <v>11.2</v>
      </c>
      <c r="C83" s="260" t="str">
        <f>Résultats!C84</f>
        <v>A</v>
      </c>
      <c r="D83" s="260" t="str">
        <f>Résultats!E84</f>
        <v>x</v>
      </c>
      <c r="E83" s="341" t="str">
        <f>Résultats!F84</f>
        <v xml:space="preserve">Chaque étiquette associée à un champ de formulaire est-elle pertinente (hors cas particuliers) ?</v>
      </c>
      <c r="F83" s="345" t="s">
        <v>14</v>
      </c>
      <c r="G83" s="345"/>
      <c r="H83" s="97"/>
      <c r="I83" s="97"/>
      <c r="J83" s="97"/>
      <c r="K83" s="97"/>
      <c r="L83" s="97"/>
      <c r="M83" s="308"/>
      <c r="N83" s="308"/>
      <c r="O83" s="308"/>
      <c r="P83" s="308"/>
      <c r="Q83" s="308"/>
      <c r="R83" s="308"/>
      <c r="S83" s="308"/>
      <c r="T83" s="308"/>
      <c r="U83" s="308"/>
    </row>
    <row r="84" ht="62.25" customHeight="1">
      <c r="A84" s="36"/>
      <c r="B84" s="259" t="str">
        <f>Résultats!B85</f>
        <v>11.3</v>
      </c>
      <c r="C84" s="260" t="str">
        <f>Résultats!C85</f>
        <v>AA</v>
      </c>
      <c r="D84" s="260" t="str">
        <f>Résultats!E85</f>
        <v/>
      </c>
      <c r="E84" s="341" t="str">
        <f>Résultats!F85</f>
        <v xml:space="preserve">Dans chaque formulaire, chaque étiquette associée à un champ de formulaire ayant la même fonction et répétée plusieurs fois dans une même page ou dans un ensemble de pages est-elle cohérente ?</v>
      </c>
      <c r="F84" s="345" t="s">
        <v>14</v>
      </c>
      <c r="G84" s="345"/>
      <c r="H84" s="97"/>
      <c r="I84" s="97"/>
      <c r="J84" s="97"/>
      <c r="K84" s="97"/>
      <c r="L84" s="97"/>
      <c r="M84" s="308"/>
      <c r="N84" s="308"/>
      <c r="O84" s="308"/>
      <c r="P84" s="308"/>
      <c r="Q84" s="308"/>
      <c r="R84" s="308"/>
      <c r="S84" s="308"/>
      <c r="T84" s="308"/>
      <c r="U84" s="308"/>
    </row>
    <row r="85" ht="62.25" customHeight="1">
      <c r="A85" s="36"/>
      <c r="B85" s="259" t="str">
        <f>Résultats!B86</f>
        <v>11.4</v>
      </c>
      <c r="C85" s="260" t="str">
        <f>Résultats!C86</f>
        <v>AA</v>
      </c>
      <c r="D85" s="260" t="str">
        <f>Résultats!E86</f>
        <v/>
      </c>
      <c r="E85" s="341" t="str">
        <f>Résultats!F86</f>
        <v xml:space="preserve">Dans chaque formulaire, chaque étiquette de champ et son champ associé sont-ils accolés (hors cas particuliers) ?</v>
      </c>
      <c r="F85" s="345" t="s">
        <v>14</v>
      </c>
      <c r="G85" s="345"/>
      <c r="H85" s="97"/>
      <c r="I85" s="97"/>
      <c r="J85" s="97"/>
      <c r="K85" s="97"/>
      <c r="L85" s="97"/>
      <c r="M85" s="308"/>
      <c r="N85" s="308"/>
      <c r="O85" s="308"/>
      <c r="P85" s="308"/>
      <c r="Q85" s="308"/>
      <c r="R85" s="308"/>
      <c r="S85" s="308"/>
      <c r="T85" s="308"/>
      <c r="U85" s="308"/>
    </row>
    <row r="86" ht="62.25" customHeight="1">
      <c r="A86" s="36"/>
      <c r="B86" s="259" t="str">
        <f>Résultats!B87</f>
        <v>11.5</v>
      </c>
      <c r="C86" s="260" t="str">
        <f>Résultats!C87</f>
        <v>A</v>
      </c>
      <c r="D86" s="260" t="str">
        <f>Résultats!E87</f>
        <v>x</v>
      </c>
      <c r="E86" s="341" t="str">
        <f>Résultats!F87</f>
        <v xml:space="preserve">Dans chaque formulaire, les champs de même nature sont-ils regroupés, si nécessaire ?</v>
      </c>
      <c r="F86" s="345" t="s">
        <v>14</v>
      </c>
      <c r="G86" s="345"/>
      <c r="H86" s="97"/>
      <c r="I86" s="97"/>
      <c r="J86" s="97"/>
      <c r="K86" s="97"/>
      <c r="L86" s="97"/>
      <c r="M86" s="308"/>
      <c r="N86" s="308"/>
      <c r="O86" s="308"/>
      <c r="P86" s="308"/>
      <c r="Q86" s="308"/>
      <c r="R86" s="308"/>
      <c r="S86" s="308"/>
      <c r="T86" s="308"/>
      <c r="U86" s="308"/>
    </row>
    <row r="87" ht="62.25" customHeight="1">
      <c r="A87" s="36"/>
      <c r="B87" s="259" t="str">
        <f>Résultats!B88</f>
        <v>11.6</v>
      </c>
      <c r="C87" s="260" t="str">
        <f>Résultats!C88</f>
        <v>A</v>
      </c>
      <c r="D87" s="260" t="str">
        <f>Résultats!E88</f>
        <v>x</v>
      </c>
      <c r="E87" s="341" t="str">
        <f>Résultats!F88</f>
        <v xml:space="preserve">Dans chaque formulaire, chaque regroupement de champs de même nature a-t-il une légende ?</v>
      </c>
      <c r="F87" s="345" t="s">
        <v>14</v>
      </c>
      <c r="G87" s="345"/>
      <c r="H87" s="97"/>
      <c r="I87" s="97"/>
      <c r="J87" s="97"/>
      <c r="K87" s="97"/>
      <c r="L87" s="97"/>
      <c r="M87" s="308"/>
      <c r="N87" s="308"/>
      <c r="O87" s="308"/>
      <c r="P87" s="308"/>
      <c r="Q87" s="308"/>
      <c r="R87" s="308"/>
      <c r="S87" s="308"/>
      <c r="T87" s="308"/>
      <c r="U87" s="308"/>
    </row>
    <row r="88" ht="62.25" customHeight="1">
      <c r="A88" s="36"/>
      <c r="B88" s="259" t="str">
        <f>Résultats!B89</f>
        <v>11.7</v>
      </c>
      <c r="C88" s="260" t="str">
        <f>Résultats!C89</f>
        <v>A</v>
      </c>
      <c r="D88" s="260" t="str">
        <f>Résultats!E89</f>
        <v/>
      </c>
      <c r="E88" s="341" t="str">
        <f>Résultats!F89</f>
        <v xml:space="preserve">Dans chaque formulaire, chaque légende associée à un regroupement de champs de même nature est-elle pertinente ?</v>
      </c>
      <c r="F88" s="345" t="s">
        <v>14</v>
      </c>
      <c r="G88" s="345"/>
      <c r="H88" s="97"/>
      <c r="I88" s="97"/>
      <c r="J88" s="97"/>
      <c r="K88" s="97"/>
      <c r="L88" s="97"/>
      <c r="M88" s="308"/>
      <c r="N88" s="308"/>
      <c r="O88" s="308"/>
      <c r="P88" s="308"/>
      <c r="Q88" s="308"/>
      <c r="R88" s="308"/>
      <c r="S88" s="308"/>
      <c r="T88" s="308"/>
      <c r="U88" s="308"/>
    </row>
    <row r="89" ht="62.25" customHeight="1">
      <c r="A89" s="36"/>
      <c r="B89" s="259" t="str">
        <f>Résultats!B90</f>
        <v>11.8</v>
      </c>
      <c r="C89" s="260" t="str">
        <f>Résultats!C90</f>
        <v>A</v>
      </c>
      <c r="D89" s="260" t="str">
        <f>Résultats!E90</f>
        <v/>
      </c>
      <c r="E89" s="341" t="str">
        <f>Résultats!F90</f>
        <v xml:space="preserve">Dans chaque formulaire, les items de même nature d’une liste de choix sont-ils regroupés de manière pertinente ?</v>
      </c>
      <c r="F89" s="345" t="s">
        <v>14</v>
      </c>
      <c r="G89" s="345"/>
      <c r="H89" s="97"/>
      <c r="I89" s="97"/>
      <c r="J89" s="97"/>
      <c r="K89" s="97"/>
      <c r="L89" s="97"/>
      <c r="M89" s="308"/>
      <c r="N89" s="308"/>
      <c r="O89" s="308"/>
      <c r="P89" s="308"/>
      <c r="Q89" s="308"/>
      <c r="R89" s="308"/>
      <c r="S89" s="308"/>
      <c r="T89" s="308"/>
      <c r="U89" s="308"/>
    </row>
    <row r="90" ht="62.25" customHeight="1">
      <c r="A90" s="36"/>
      <c r="B90" s="259" t="str">
        <f>Résultats!B91</f>
        <v>11.9</v>
      </c>
      <c r="C90" s="260" t="str">
        <f>Résultats!C91</f>
        <v>A</v>
      </c>
      <c r="D90" s="260" t="str">
        <f>Résultats!E91</f>
        <v>x</v>
      </c>
      <c r="E90" s="341" t="str">
        <f>Résultats!F91</f>
        <v xml:space="preserve">Dans chaque formulaire, l’intitulé de chaque bouton est-il pertinent (hors cas particuliers) ?</v>
      </c>
      <c r="F90" s="345" t="s">
        <v>14</v>
      </c>
      <c r="G90" s="345"/>
      <c r="H90" s="97"/>
      <c r="I90" s="97"/>
      <c r="J90" s="97"/>
      <c r="K90" s="97"/>
      <c r="L90" s="97"/>
      <c r="M90" s="308"/>
      <c r="N90" s="308"/>
      <c r="O90" s="308"/>
      <c r="P90" s="308"/>
      <c r="Q90" s="308"/>
      <c r="R90" s="308"/>
      <c r="S90" s="308"/>
      <c r="T90" s="308"/>
      <c r="U90" s="308"/>
    </row>
    <row r="91" ht="62.25" customHeight="1">
      <c r="A91" s="36"/>
      <c r="B91" s="259" t="str">
        <f>Résultats!B92</f>
        <v>11.10</v>
      </c>
      <c r="C91" s="260" t="str">
        <f>Résultats!C92</f>
        <v>A</v>
      </c>
      <c r="D91" s="260" t="str">
        <f>Résultats!E92</f>
        <v>x</v>
      </c>
      <c r="E91" s="341" t="str">
        <f>Résultats!F92</f>
        <v xml:space="preserve">Dans chaque formulaire, le contrôle de saisie est-il utilisé de manière pertinente (hors cas particuliers) ?</v>
      </c>
      <c r="F91" s="345" t="s">
        <v>14</v>
      </c>
      <c r="G91" s="345"/>
      <c r="H91" s="97"/>
      <c r="I91" s="97"/>
      <c r="J91" s="97"/>
      <c r="K91" s="97"/>
      <c r="L91" s="97"/>
      <c r="M91" s="308"/>
      <c r="N91" s="308"/>
      <c r="O91" s="308"/>
      <c r="P91" s="308"/>
      <c r="Q91" s="308"/>
      <c r="R91" s="308"/>
      <c r="S91" s="308"/>
      <c r="T91" s="308"/>
      <c r="U91" s="308"/>
    </row>
    <row r="92" ht="62.25" customHeight="1">
      <c r="A92" s="36"/>
      <c r="B92" s="259" t="str">
        <f>Résultats!B93</f>
        <v>11.11</v>
      </c>
      <c r="C92" s="260" t="str">
        <f>Résultats!C93</f>
        <v>AA</v>
      </c>
      <c r="D92" s="260" t="str">
        <f>Résultats!E93</f>
        <v/>
      </c>
      <c r="E92" s="341" t="str">
        <f>Résultats!F93</f>
        <v xml:space="preserve">Dans chaque formulaire, le contrôle de saisie est-il accompagné, si nécessaire, de suggestions facilitant la correction des erreurs de saisie ?</v>
      </c>
      <c r="F92" s="345" t="s">
        <v>14</v>
      </c>
      <c r="G92" s="345"/>
      <c r="H92" s="97"/>
      <c r="I92" s="97"/>
      <c r="J92" s="97"/>
      <c r="K92" s="97"/>
      <c r="L92" s="97"/>
      <c r="M92" s="308"/>
      <c r="N92" s="308"/>
      <c r="O92" s="308"/>
      <c r="P92" s="308"/>
      <c r="Q92" s="308"/>
      <c r="R92" s="308"/>
      <c r="S92" s="308"/>
      <c r="T92" s="308"/>
      <c r="U92" s="308"/>
    </row>
    <row r="93" ht="62.25" customHeight="1">
      <c r="A93" s="36"/>
      <c r="B93" s="259" t="str">
        <f>Résultats!B94</f>
        <v>11.12</v>
      </c>
      <c r="C93" s="260" t="str">
        <f>Résultats!C94</f>
        <v>AA</v>
      </c>
      <c r="D93" s="260" t="str">
        <f>Résultats!E94</f>
        <v/>
      </c>
      <c r="E93" s="341" t="str">
        <f>Résultats!F94</f>
        <v xml:space="preserve">Pour chaque formulaire qui modifie ou supprime des données, ou qui transmet des réponses à un test ou à un examen, ou dont la validation a des conséquences financières ou juridiques, les données saisies peuvent-elles être modifiées, mises à jour ou récupérées par l’utilisateur ?</v>
      </c>
      <c r="F93" s="345" t="s">
        <v>14</v>
      </c>
      <c r="G93" s="345"/>
      <c r="H93" s="97"/>
      <c r="I93" s="97"/>
      <c r="J93" s="97"/>
      <c r="K93" s="97"/>
      <c r="L93" s="97"/>
      <c r="M93" s="308"/>
      <c r="N93" s="308"/>
      <c r="O93" s="308"/>
      <c r="P93" s="308"/>
      <c r="Q93" s="308"/>
      <c r="R93" s="308"/>
      <c r="S93" s="308"/>
      <c r="T93" s="308"/>
      <c r="U93" s="308"/>
    </row>
    <row r="94" ht="62.25" customHeight="1">
      <c r="A94" s="46"/>
      <c r="B94" s="259" t="str">
        <f>Résultats!B95</f>
        <v>11.13</v>
      </c>
      <c r="C94" s="260" t="str">
        <f>Résultats!C95</f>
        <v>AA</v>
      </c>
      <c r="D94" s="260" t="str">
        <f>Résultats!E95</f>
        <v/>
      </c>
      <c r="E94" s="341" t="str">
        <f>Résultats!F95</f>
        <v xml:space="preserve">La finalité d’un champ de saisie peut-elle être déduite pour faciliter le remplissage automatique des champs avec les données de l’utilisateur ?</v>
      </c>
      <c r="F94" s="345" t="s">
        <v>14</v>
      </c>
      <c r="G94" s="345"/>
      <c r="H94" s="97"/>
      <c r="I94" s="97"/>
      <c r="J94" s="97"/>
      <c r="K94" s="97"/>
      <c r="L94" s="97"/>
      <c r="M94" s="308"/>
      <c r="N94" s="308"/>
      <c r="O94" s="308"/>
      <c r="P94" s="308"/>
      <c r="Q94" s="308"/>
      <c r="R94" s="308"/>
      <c r="S94" s="308"/>
      <c r="T94" s="308"/>
      <c r="U94" s="308"/>
    </row>
    <row r="95" ht="62.25" customHeight="1">
      <c r="A95" s="355" t="s">
        <v>457</v>
      </c>
      <c r="B95" s="259" t="str">
        <f>Résultats!B96</f>
        <v>12.1</v>
      </c>
      <c r="C95" s="260" t="str">
        <f>Résultats!C96</f>
        <v>AA</v>
      </c>
      <c r="D95" s="260" t="str">
        <f>Résultats!E96</f>
        <v/>
      </c>
      <c r="E95" s="341" t="str">
        <f>Résultats!F96</f>
        <v xml:space="preserve">Chaque ensemble de pages dispose-t-il de deux systèmes de navigation différents, au moins (hors cas particuliers) ?</v>
      </c>
      <c r="F95" s="345" t="s">
        <v>14</v>
      </c>
      <c r="G95" s="345"/>
      <c r="H95" s="97"/>
      <c r="I95" s="97"/>
      <c r="J95" s="97"/>
      <c r="K95" s="97"/>
      <c r="L95" s="97"/>
      <c r="M95" s="308"/>
      <c r="N95" s="308"/>
      <c r="O95" s="308"/>
      <c r="P95" s="308"/>
      <c r="Q95" s="308"/>
      <c r="R95" s="308"/>
      <c r="S95" s="308"/>
      <c r="T95" s="308"/>
      <c r="U95" s="308"/>
    </row>
    <row r="96" ht="62.25" customHeight="1">
      <c r="A96" s="36"/>
      <c r="B96" s="259" t="str">
        <f>Résultats!B97</f>
        <v>12.2</v>
      </c>
      <c r="C96" s="260" t="str">
        <f>Résultats!C97</f>
        <v>AA</v>
      </c>
      <c r="D96" s="260" t="str">
        <f>Résultats!E97</f>
        <v/>
      </c>
      <c r="E96" s="341" t="str">
        <f>Résultats!F97</f>
        <v xml:space="preserve">Dans chaque ensemble de pages, le menu et les barres de navigation sont-ils toujours à la même place (hors cas particuliers) ?</v>
      </c>
      <c r="F96" s="345" t="s">
        <v>14</v>
      </c>
      <c r="G96" s="345"/>
      <c r="H96" s="97"/>
      <c r="I96" s="97"/>
      <c r="J96" s="97"/>
      <c r="K96" s="97"/>
      <c r="L96" s="97"/>
      <c r="M96" s="308"/>
      <c r="N96" s="308"/>
      <c r="O96" s="308"/>
      <c r="P96" s="308"/>
      <c r="Q96" s="308"/>
      <c r="R96" s="308"/>
      <c r="S96" s="308"/>
      <c r="T96" s="308"/>
      <c r="U96" s="308"/>
    </row>
    <row r="97" ht="62.25" customHeight="1">
      <c r="A97" s="36"/>
      <c r="B97" s="259" t="str">
        <f>Résultats!B98</f>
        <v>12.3</v>
      </c>
      <c r="C97" s="260" t="str">
        <f>Résultats!C98</f>
        <v>AA</v>
      </c>
      <c r="D97" s="260" t="str">
        <f>Résultats!E98</f>
        <v/>
      </c>
      <c r="E97" s="341" t="str">
        <f>Résultats!F98</f>
        <v xml:space="preserve">La page « plan du site » est-elle pertinente ?</v>
      </c>
      <c r="F97" s="345" t="s">
        <v>14</v>
      </c>
      <c r="G97" s="345"/>
      <c r="H97" s="97"/>
      <c r="I97" s="97"/>
      <c r="J97" s="97"/>
      <c r="K97" s="97"/>
      <c r="L97" s="97"/>
      <c r="M97" s="308"/>
      <c r="N97" s="308"/>
      <c r="O97" s="308"/>
      <c r="P97" s="308"/>
      <c r="Q97" s="308"/>
      <c r="R97" s="308"/>
      <c r="S97" s="308"/>
      <c r="T97" s="308"/>
      <c r="U97" s="308"/>
    </row>
    <row r="98" ht="62.25" customHeight="1">
      <c r="A98" s="36"/>
      <c r="B98" s="259" t="str">
        <f>Résultats!B99</f>
        <v>12.4</v>
      </c>
      <c r="C98" s="260" t="str">
        <f>Résultats!C99</f>
        <v>AA</v>
      </c>
      <c r="D98" s="260" t="str">
        <f>Résultats!E99</f>
        <v/>
      </c>
      <c r="E98" s="341" t="str">
        <f>Résultats!F99</f>
        <v xml:space="preserve">Dans chaque ensemble de pages, la page « plan du site » est-elle atteignable de manière identique ?</v>
      </c>
      <c r="F98" s="345" t="s">
        <v>14</v>
      </c>
      <c r="G98" s="345"/>
      <c r="H98" s="97"/>
      <c r="I98" s="97"/>
      <c r="J98" s="97"/>
      <c r="K98" s="97"/>
      <c r="L98" s="97"/>
      <c r="M98" s="308"/>
      <c r="N98" s="308"/>
      <c r="O98" s="308"/>
      <c r="P98" s="308"/>
      <c r="Q98" s="308"/>
      <c r="R98" s="308"/>
      <c r="S98" s="308"/>
      <c r="T98" s="308"/>
      <c r="U98" s="308"/>
    </row>
    <row r="99" ht="62.25" customHeight="1">
      <c r="A99" s="36"/>
      <c r="B99" s="358" t="str">
        <f>'Résultats'!B100</f>
        <v>12.5</v>
      </c>
      <c r="C99" s="260" t="str">
        <f>'Résultats'!C100</f>
        <v>AA</v>
      </c>
      <c r="D99" s="260" t="str">
        <f>'Résultats'!E100</f>
        <v/>
      </c>
      <c r="E99" s="341" t="str">
        <f>'Résultats'!F100</f>
        <v xml:space="preserve">Dans chaque ensemble de pages, le moteur de recherche est-il atteignable de manière identique ?</v>
      </c>
      <c r="F99" s="345" t="s">
        <v>14</v>
      </c>
      <c r="G99" s="345"/>
      <c r="H99" s="97"/>
      <c r="I99" s="97"/>
      <c r="J99" s="97"/>
      <c r="K99" s="97"/>
      <c r="L99" s="97"/>
      <c r="M99" s="308"/>
      <c r="N99" s="308"/>
      <c r="O99" s="308"/>
      <c r="P99" s="308"/>
      <c r="Q99" s="308"/>
      <c r="R99" s="308"/>
      <c r="S99" s="308"/>
      <c r="T99" s="308"/>
      <c r="U99" s="308"/>
    </row>
    <row r="100">
      <c r="A100" s="36"/>
      <c r="B100" s="358" t="str">
        <f>Résultats!B101</f>
        <v>12.6</v>
      </c>
      <c r="C100" s="260" t="str">
        <f>Résultats!C101</f>
        <v>A</v>
      </c>
      <c r="D100" s="260" t="str">
        <f>Résultats!E101</f>
        <v/>
      </c>
      <c r="E100" s="341" t="str">
        <f>Résultats!F101</f>
        <v xml:space="preserve">Les zones de regroupement de contenus présentes dans plusieurs pages web (zones d’en-tête, de navigation principale, de contenu principal, de pied de page et de moteur de recherche) peuvent-elles être atteintes ou évitées ?</v>
      </c>
      <c r="F100" s="345" t="s">
        <v>14</v>
      </c>
      <c r="G100" s="345"/>
      <c r="H100" s="97"/>
      <c r="I100" s="97"/>
      <c r="J100" s="97"/>
      <c r="K100" s="97"/>
      <c r="L100" s="97"/>
      <c r="M100" s="308"/>
      <c r="N100" s="308"/>
      <c r="O100" s="308"/>
      <c r="P100" s="308"/>
      <c r="Q100" s="308"/>
      <c r="R100" s="308"/>
      <c r="S100" s="308"/>
      <c r="T100" s="308"/>
      <c r="U100" s="308"/>
    </row>
    <row r="101" ht="62.25" customHeight="1">
      <c r="A101" s="36"/>
      <c r="B101" s="358" t="str">
        <f>Résultats!B102</f>
        <v>12.7</v>
      </c>
      <c r="C101" s="260" t="str">
        <f>Résultats!C102</f>
        <v>A</v>
      </c>
      <c r="D101" s="260" t="str">
        <f>Résultats!E102</f>
        <v/>
      </c>
      <c r="E101" s="341" t="str">
        <f>Résultats!F102</f>
        <v xml:space="preserve">Dans chaque page web, un lien d’évitement ou d’accès rapide à la zone de contenu principal est-il présent (hors cas particuliers) ?</v>
      </c>
      <c r="F101" s="345" t="s">
        <v>14</v>
      </c>
      <c r="G101" s="345"/>
      <c r="H101" s="97"/>
      <c r="I101" s="97"/>
      <c r="J101" s="97"/>
      <c r="K101" s="97"/>
      <c r="L101" s="97"/>
      <c r="M101" s="308"/>
      <c r="N101" s="308"/>
      <c r="O101" s="308"/>
      <c r="P101" s="308"/>
      <c r="Q101" s="308"/>
      <c r="R101" s="308"/>
      <c r="S101" s="308"/>
      <c r="T101" s="308"/>
      <c r="U101" s="308"/>
    </row>
    <row r="102" ht="62.25" customHeight="1">
      <c r="A102" s="36"/>
      <c r="B102" s="358" t="str">
        <f>Résultats!B103</f>
        <v>12.8</v>
      </c>
      <c r="C102" s="260" t="str">
        <f>Résultats!C103</f>
        <v>A</v>
      </c>
      <c r="D102" s="260" t="str">
        <f>Résultats!E103</f>
        <v>x</v>
      </c>
      <c r="E102" s="341" t="str">
        <f>Résultats!F103</f>
        <v xml:space="preserve">Dans chaque page web, l’ordre de tabulation est-il cohérent ?</v>
      </c>
      <c r="F102" s="345" t="s">
        <v>14</v>
      </c>
      <c r="G102" s="345"/>
      <c r="H102" s="97"/>
      <c r="I102" s="97"/>
      <c r="J102" s="97"/>
      <c r="K102" s="97"/>
      <c r="L102" s="97"/>
      <c r="M102" s="308"/>
      <c r="N102" s="308"/>
      <c r="O102" s="308"/>
      <c r="P102" s="308"/>
      <c r="Q102" s="308"/>
      <c r="R102" s="308"/>
      <c r="S102" s="308"/>
      <c r="T102" s="308"/>
      <c r="U102" s="308"/>
    </row>
    <row r="103" ht="62.25" customHeight="1">
      <c r="A103" s="36"/>
      <c r="B103" s="358" t="str">
        <f>Résultats!B104</f>
        <v>12.9</v>
      </c>
      <c r="C103" s="260" t="str">
        <f>Résultats!C104</f>
        <v>A</v>
      </c>
      <c r="D103" s="260" t="str">
        <f>Résultats!E104</f>
        <v>x</v>
      </c>
      <c r="E103" s="341" t="str">
        <f>Résultats!F104</f>
        <v xml:space="preserve">Dans chaque page web, la navigation ne doit pas contenir de piège au clavier. Cette règle est-elle respectée ?</v>
      </c>
      <c r="F103" s="345" t="s">
        <v>14</v>
      </c>
      <c r="G103" s="345"/>
      <c r="H103" s="97"/>
      <c r="I103" s="97"/>
      <c r="J103" s="97"/>
      <c r="K103" s="97"/>
      <c r="L103" s="97"/>
      <c r="M103" s="308"/>
      <c r="N103" s="308"/>
      <c r="O103" s="308"/>
      <c r="P103" s="308"/>
      <c r="Q103" s="308"/>
      <c r="R103" s="308"/>
      <c r="S103" s="308"/>
      <c r="T103" s="308"/>
      <c r="U103" s="308"/>
    </row>
    <row r="104" ht="62.25" customHeight="1">
      <c r="A104" s="36"/>
      <c r="B104" s="358" t="str">
        <f>Résultats!B105</f>
        <v>12.10</v>
      </c>
      <c r="C104" s="260" t="str">
        <f>Résultats!C105</f>
        <v>A</v>
      </c>
      <c r="D104" s="260" t="str">
        <f>Résultats!E105</f>
        <v/>
      </c>
      <c r="E104" s="341" t="str">
        <f>Résultats!F105</f>
        <v xml:space="preserve">Dans chaque page web, les raccourcis clavier n’utilisant qu’une seule touche (lettre minuscule ou majuscule, ponctuation, chiffre ou symbole) sont-ils contrôlables par l’utilisateur ?</v>
      </c>
      <c r="F104" s="345" t="s">
        <v>14</v>
      </c>
      <c r="G104" s="345"/>
      <c r="H104" s="97"/>
      <c r="I104" s="97"/>
      <c r="J104" s="97"/>
      <c r="K104" s="97"/>
      <c r="L104" s="97"/>
      <c r="M104" s="308"/>
      <c r="N104" s="308"/>
      <c r="O104" s="308"/>
      <c r="P104" s="308"/>
      <c r="Q104" s="308"/>
      <c r="R104" s="308"/>
      <c r="S104" s="308"/>
      <c r="T104" s="308"/>
      <c r="U104" s="308"/>
    </row>
    <row r="105" ht="62.25" customHeight="1">
      <c r="A105" s="46"/>
      <c r="B105" s="358" t="str">
        <f>Résultats!B106</f>
        <v>12.11</v>
      </c>
      <c r="C105" s="260" t="str">
        <f>Résultats!C106</f>
        <v>A</v>
      </c>
      <c r="D105" s="260" t="str">
        <f>Résultats!E106</f>
        <v/>
      </c>
      <c r="E105" s="341" t="str">
        <f>Résultats!F106</f>
        <v xml:space="preserve">Dans chaque page web, les contenus additionnels apparaissant au survol, à la prise de focus ou à l’activation d’un composant d’interface sont-ils si nécessaire atteignables au clavier ?</v>
      </c>
      <c r="F105" s="345" t="s">
        <v>14</v>
      </c>
      <c r="G105" s="345"/>
      <c r="H105" s="97"/>
      <c r="I105" s="97"/>
      <c r="J105" s="97"/>
      <c r="K105" s="97"/>
      <c r="L105" s="97"/>
      <c r="M105" s="308"/>
      <c r="N105" s="308"/>
      <c r="O105" s="308"/>
      <c r="P105" s="308"/>
      <c r="Q105" s="308"/>
      <c r="R105" s="308"/>
      <c r="S105" s="308"/>
      <c r="T105" s="308"/>
      <c r="U105" s="308"/>
    </row>
    <row r="106" ht="62.25" customHeight="1">
      <c r="A106" s="355" t="s">
        <v>458</v>
      </c>
      <c r="B106" s="358" t="str">
        <f>Résultats!B107</f>
        <v>13.1</v>
      </c>
      <c r="C106" s="260" t="str">
        <f>Résultats!C107</f>
        <v>A</v>
      </c>
      <c r="D106" s="260" t="str">
        <f>Résultats!E107</f>
        <v/>
      </c>
      <c r="E106" s="341" t="str">
        <f>Résultats!F107</f>
        <v xml:space="preserve">Pour chaque page web, l’utilisateur a-t-il le contrôle de chaque limite de temps modifiant le contenu (hors cas particuliers) ?</v>
      </c>
      <c r="F106" s="345" t="s">
        <v>14</v>
      </c>
      <c r="G106" s="345"/>
      <c r="H106" s="97"/>
      <c r="I106" s="97"/>
      <c r="J106" s="97"/>
      <c r="K106" s="97"/>
      <c r="L106" s="97"/>
      <c r="M106" s="308"/>
      <c r="N106" s="308"/>
      <c r="O106" s="308"/>
      <c r="P106" s="308"/>
      <c r="Q106" s="308"/>
      <c r="R106" s="308"/>
      <c r="S106" s="308"/>
      <c r="T106" s="308"/>
      <c r="U106" s="308"/>
    </row>
    <row r="107" ht="62.25" customHeight="1">
      <c r="A107" s="36"/>
      <c r="B107" s="358" t="str">
        <f>Résultats!B108</f>
        <v>13.2</v>
      </c>
      <c r="C107" s="260" t="str">
        <f>Résultats!C108</f>
        <v>A</v>
      </c>
      <c r="D107" s="260" t="str">
        <f>Résultats!E108</f>
        <v/>
      </c>
      <c r="E107" s="341" t="str">
        <f>Résultats!F108</f>
        <v xml:space="preserve">Dans chaque page web, l’ouverture d’une nouvelle fenêtre ne doit pas être déclenchée sans action de l’utilisateur. Cette règle est-elle respectée ?</v>
      </c>
      <c r="F107" s="345" t="s">
        <v>14</v>
      </c>
      <c r="G107" s="345"/>
      <c r="H107" s="97"/>
      <c r="I107" s="97"/>
      <c r="J107" s="97"/>
      <c r="K107" s="97"/>
      <c r="L107" s="97"/>
      <c r="M107" s="308"/>
      <c r="N107" s="308"/>
      <c r="O107" s="308"/>
      <c r="P107" s="308"/>
      <c r="Q107" s="308"/>
      <c r="R107" s="308"/>
      <c r="S107" s="308"/>
      <c r="T107" s="308"/>
      <c r="U107" s="308"/>
    </row>
    <row r="108" ht="62.25" customHeight="1">
      <c r="A108" s="36"/>
      <c r="B108" s="358" t="str">
        <f>Résultats!B109</f>
        <v>13.3</v>
      </c>
      <c r="C108" s="260" t="str">
        <f>Résultats!C109</f>
        <v>A</v>
      </c>
      <c r="D108" s="260" t="str">
        <f>Résultats!E109</f>
        <v/>
      </c>
      <c r="E108" s="341" t="str">
        <f>Résultats!F109</f>
        <v xml:space="preserve">Dans chaque page web, chaque document bureautique en téléchargement possède-t-il, si nécessaire, une version accessible (hors cas particuliers) ?</v>
      </c>
      <c r="F108" s="345" t="s">
        <v>14</v>
      </c>
      <c r="G108" s="345"/>
      <c r="H108" s="97"/>
      <c r="I108" s="97"/>
      <c r="J108" s="97"/>
      <c r="K108" s="97"/>
      <c r="L108" s="97"/>
      <c r="M108" s="308"/>
      <c r="N108" s="308"/>
      <c r="O108" s="308"/>
      <c r="P108" s="308"/>
      <c r="Q108" s="308"/>
      <c r="R108" s="308"/>
      <c r="S108" s="308"/>
      <c r="T108" s="308"/>
      <c r="U108" s="308"/>
    </row>
    <row r="109" ht="62.25" customHeight="1">
      <c r="A109" s="36"/>
      <c r="B109" s="358" t="str">
        <f>Résultats!B110</f>
        <v>13.4</v>
      </c>
      <c r="C109" s="260" t="str">
        <f>Résultats!C110</f>
        <v>A</v>
      </c>
      <c r="D109" s="260" t="str">
        <f>Résultats!E110</f>
        <v/>
      </c>
      <c r="E109" s="341" t="str">
        <f>Résultats!F110</f>
        <v xml:space="preserve">Pour chaque document bureautique ayant une version accessible, cette version offre-t-elle la même information ?</v>
      </c>
      <c r="F109" s="345" t="s">
        <v>14</v>
      </c>
      <c r="G109" s="345"/>
      <c r="H109" s="97"/>
      <c r="I109" s="97"/>
      <c r="J109" s="97"/>
      <c r="K109" s="97"/>
      <c r="L109" s="97"/>
      <c r="M109" s="308"/>
      <c r="N109" s="308"/>
      <c r="O109" s="308"/>
      <c r="P109" s="308"/>
      <c r="Q109" s="308"/>
      <c r="R109" s="308"/>
      <c r="S109" s="308"/>
      <c r="T109" s="308"/>
      <c r="U109" s="308"/>
    </row>
    <row r="110" ht="62.25" customHeight="1">
      <c r="A110" s="36"/>
      <c r="B110" s="358" t="str">
        <f>Résultats!B111</f>
        <v>13.5</v>
      </c>
      <c r="C110" s="260" t="str">
        <f>Résultats!C111</f>
        <v>A</v>
      </c>
      <c r="D110" s="260" t="str">
        <f>Résultats!E111</f>
        <v/>
      </c>
      <c r="E110" s="341" t="str">
        <f>Résultats!F111</f>
        <v xml:space="preserve">Dans chaque page web, chaque contenu cryptique (art ASCII, émoticône, syntaxe cryptique) a-t-il une alternative ?</v>
      </c>
      <c r="F110" s="345" t="s">
        <v>14</v>
      </c>
      <c r="G110" s="345"/>
      <c r="H110" s="97"/>
      <c r="I110" s="97"/>
      <c r="J110" s="97"/>
      <c r="K110" s="97"/>
      <c r="L110" s="97"/>
      <c r="M110" s="308"/>
      <c r="N110" s="308"/>
      <c r="O110" s="308"/>
      <c r="P110" s="308"/>
      <c r="Q110" s="308"/>
      <c r="R110" s="308"/>
      <c r="S110" s="308"/>
      <c r="T110" s="308"/>
      <c r="U110" s="308"/>
    </row>
    <row r="111" ht="62.25" customHeight="1">
      <c r="A111" s="36"/>
      <c r="B111" s="358" t="str">
        <f>Résultats!B112</f>
        <v>13.6</v>
      </c>
      <c r="C111" s="260" t="str">
        <f>Résultats!C112</f>
        <v>A</v>
      </c>
      <c r="D111" s="260" t="str">
        <f>Résultats!E112</f>
        <v/>
      </c>
      <c r="E111" s="341" t="str">
        <f>Résultats!F112</f>
        <v xml:space="preserve">Dans chaque page web, pour chaque contenu cryptique (art ASCII, émoticône, syntaxe cryptique) ayant une alternative, cette alternative est-elle pertinente ?</v>
      </c>
      <c r="F111" s="345" t="s">
        <v>14</v>
      </c>
      <c r="G111" s="345"/>
      <c r="H111" s="97"/>
      <c r="I111" s="97"/>
      <c r="J111" s="97"/>
      <c r="K111" s="97"/>
      <c r="L111" s="97"/>
      <c r="M111" s="308"/>
      <c r="N111" s="308"/>
      <c r="O111" s="308"/>
      <c r="P111" s="308"/>
      <c r="Q111" s="308"/>
      <c r="R111" s="308"/>
      <c r="S111" s="308"/>
      <c r="T111" s="308"/>
      <c r="U111" s="308"/>
    </row>
    <row r="112" ht="62.25" customHeight="1">
      <c r="A112" s="36"/>
      <c r="B112" s="358" t="str">
        <f>Résultats!B113</f>
        <v>13.7</v>
      </c>
      <c r="C112" s="260" t="str">
        <f>Résultats!C113</f>
        <v>A</v>
      </c>
      <c r="D112" s="260" t="str">
        <f>Résultats!E113</f>
        <v/>
      </c>
      <c r="E112" s="341" t="str">
        <f>Résultats!F113</f>
        <v xml:space="preserve">Dans chaque page web, les changements brusques de luminosité ou les effets de flash sont-ils correctement utilisés ?</v>
      </c>
      <c r="F112" s="345" t="s">
        <v>14</v>
      </c>
      <c r="G112" s="345"/>
      <c r="H112" s="97"/>
      <c r="I112" s="97"/>
      <c r="J112" s="97"/>
      <c r="K112" s="97"/>
      <c r="L112" s="97"/>
      <c r="M112" s="308"/>
      <c r="N112" s="308"/>
      <c r="O112" s="308"/>
      <c r="P112" s="308"/>
      <c r="Q112" s="308"/>
      <c r="R112" s="308"/>
      <c r="S112" s="308"/>
      <c r="T112" s="308"/>
      <c r="U112" s="308"/>
    </row>
    <row r="113" ht="62.25" customHeight="1">
      <c r="A113" s="36"/>
      <c r="B113" s="358" t="str">
        <f>Résultats!B114</f>
        <v>13.8</v>
      </c>
      <c r="C113" s="260" t="str">
        <f>Résultats!C114</f>
        <v>A</v>
      </c>
      <c r="D113" s="260" t="str">
        <f>Résultats!E114</f>
        <v/>
      </c>
      <c r="E113" s="341" t="str">
        <f>Résultats!F114</f>
        <v xml:space="preserve">Dans chaque page web, chaque contenu en mouvement ou clignotant est-il contrôlable par l’utilisateur ?</v>
      </c>
      <c r="F113" s="345" t="s">
        <v>14</v>
      </c>
      <c r="G113" s="345"/>
      <c r="H113" s="97"/>
      <c r="I113" s="97"/>
      <c r="J113" s="97"/>
      <c r="K113" s="97"/>
      <c r="L113" s="97"/>
      <c r="M113" s="308"/>
      <c r="N113" s="308"/>
      <c r="O113" s="308"/>
      <c r="P113" s="308"/>
      <c r="Q113" s="308"/>
      <c r="R113" s="308"/>
      <c r="S113" s="308"/>
      <c r="T113" s="308"/>
      <c r="U113" s="308"/>
    </row>
    <row r="114" ht="62.25" customHeight="1">
      <c r="A114" s="36"/>
      <c r="B114" s="358" t="str">
        <f>Résultats!B115</f>
        <v>13.9</v>
      </c>
      <c r="C114" s="260" t="str">
        <f>Résultats!C115</f>
        <v>AA</v>
      </c>
      <c r="D114" s="260" t="str">
        <f>Résultats!E115</f>
        <v/>
      </c>
      <c r="E114" s="341" t="str">
        <f>Résultats!F115</f>
        <v xml:space="preserve">Dans chaque page web, le contenu proposé est-il consultable quelle que soit l’orientation de l’écran (portrait ou paysage) (hors cas particuliers) ?</v>
      </c>
      <c r="F114" s="345" t="s">
        <v>14</v>
      </c>
      <c r="G114" s="345"/>
      <c r="H114" s="97"/>
      <c r="I114" s="97"/>
      <c r="J114" s="97"/>
      <c r="K114" s="97"/>
      <c r="L114" s="97"/>
      <c r="M114" s="308"/>
      <c r="N114" s="308"/>
      <c r="O114" s="308"/>
      <c r="P114" s="308"/>
      <c r="Q114" s="308"/>
      <c r="R114" s="308"/>
      <c r="S114" s="308"/>
      <c r="T114" s="308"/>
      <c r="U114" s="308"/>
    </row>
    <row r="115" ht="62.25" customHeight="1">
      <c r="A115" s="36"/>
      <c r="B115" s="358" t="str">
        <f>Résultats!B116</f>
        <v>13.10</v>
      </c>
      <c r="C115" s="260" t="str">
        <f>Résultats!C116</f>
        <v>A</v>
      </c>
      <c r="D115" s="260" t="str">
        <f>Résultats!E116</f>
        <v/>
      </c>
      <c r="E115" s="341" t="str">
        <f>Résultats!F116</f>
        <v xml:space="preserve">Dans chaque page web, les fonctionnalités utilisables ou disponibles au moyen d’un geste complexe peuvent-elles être également disponibles au moyen d’un geste simple (hors cas particuliers) ?</v>
      </c>
      <c r="F115" s="345" t="s">
        <v>14</v>
      </c>
      <c r="G115" s="345"/>
      <c r="H115" s="97"/>
      <c r="I115" s="97"/>
      <c r="J115" s="97"/>
      <c r="K115" s="97"/>
      <c r="L115" s="97"/>
      <c r="M115" s="78"/>
      <c r="N115" s="78"/>
      <c r="O115" s="78"/>
      <c r="P115" s="78"/>
      <c r="Q115" s="78"/>
      <c r="R115" s="78"/>
      <c r="S115" s="78"/>
      <c r="T115" s="78"/>
      <c r="U115" s="78"/>
    </row>
    <row r="116" ht="59.25" customHeight="1">
      <c r="A116" s="36"/>
      <c r="B116" s="358" t="str">
        <f>Résultats!B117</f>
        <v>13.11</v>
      </c>
      <c r="C116" s="260" t="str">
        <f>Résultats!C117</f>
        <v>A</v>
      </c>
      <c r="D116" s="260" t="str">
        <f>Résultats!E117</f>
        <v/>
      </c>
      <c r="E116" s="341" t="str">
        <f>Résultats!F117</f>
        <v xml:space="preserve">Dans chaque page web, les actions déclenchées au moyen d’un dispositif de pointage sur un point unique de l’écran peuvent-elles faire l’objet d’une annulation (hors cas particuliers) ?</v>
      </c>
      <c r="F116" s="345" t="s">
        <v>14</v>
      </c>
      <c r="G116" s="345"/>
      <c r="H116" s="97"/>
      <c r="I116" s="97"/>
      <c r="J116" s="97"/>
      <c r="K116" s="97"/>
      <c r="L116" s="97"/>
      <c r="M116" s="308"/>
      <c r="N116" s="308"/>
      <c r="O116" s="308"/>
      <c r="P116" s="308"/>
      <c r="Q116" s="308"/>
      <c r="R116" s="308"/>
      <c r="S116" s="308"/>
      <c r="T116" s="308"/>
      <c r="U116" s="308"/>
    </row>
    <row r="117" ht="59.25" customHeight="1">
      <c r="A117" s="46"/>
      <c r="B117" s="358" t="str">
        <f>Résultats!B118</f>
        <v>13.12</v>
      </c>
      <c r="C117" s="260" t="str">
        <f>Résultats!C118</f>
        <v>A</v>
      </c>
      <c r="D117" s="260" t="str">
        <f>Résultats!E118</f>
        <v/>
      </c>
      <c r="E117" s="341" t="str">
        <f>Résultats!F118</f>
        <v xml:space="preserve">Dans chaque page web, les fonctionnalités qui impliquent un mouvement de l’appareil ou vers l’appareil peuvent-elles être satisfaites de manière alternative (hors cas particuliers) ?</v>
      </c>
      <c r="F117" s="345" t="s">
        <v>14</v>
      </c>
      <c r="G117" s="345"/>
      <c r="H117" s="97"/>
      <c r="I117" s="97"/>
      <c r="J117" s="97"/>
      <c r="K117" s="97"/>
      <c r="L117" s="97"/>
      <c r="M117" s="308"/>
      <c r="N117" s="308"/>
      <c r="O117" s="308"/>
      <c r="P117" s="308"/>
      <c r="Q117" s="308"/>
      <c r="R117" s="308"/>
      <c r="S117" s="308"/>
      <c r="T117" s="308"/>
      <c r="U117" s="308"/>
    </row>
  </sheetData>
  <autoFilter ref="$B$11:$L$117"/>
  <mergeCells count="23">
    <mergeCell ref="J4:J10"/>
    <mergeCell ref="K4:K10"/>
    <mergeCell ref="L4:L10"/>
    <mergeCell ref="C3:F3"/>
    <mergeCell ref="B4:B10"/>
    <mergeCell ref="C4:C10"/>
    <mergeCell ref="D4:D10"/>
    <mergeCell ref="G4:G10"/>
    <mergeCell ref="H4:H10"/>
    <mergeCell ref="I4:I10"/>
    <mergeCell ref="A54:A63"/>
    <mergeCell ref="A64:A67"/>
    <mergeCell ref="A68:A81"/>
    <mergeCell ref="A82:A94"/>
    <mergeCell ref="A95:A105"/>
    <mergeCell ref="A106:A117"/>
    <mergeCell ref="A12:A20"/>
    <mergeCell ref="A21:A22"/>
    <mergeCell ref="A23:A25"/>
    <mergeCell ref="A26:A38"/>
    <mergeCell ref="A39:A46"/>
    <mergeCell ref="A47:A48"/>
    <mergeCell ref="A49:A53"/>
  </mergeCells>
  <dataValidations count="2" disablePrompts="0">
    <dataValidation sqref="H12:H117" type="list" allowBlank="1" errorStyle="stop" imeMode="noControl" operator="between" showDropDown="0" showErrorMessage="0" showInputMessage="0">
      <formula1>'Paramètres'!$A$2:$A$5</formula1>
    </dataValidation>
    <dataValidation sqref="I12:I117" type="list" allowBlank="1" errorStyle="stop" imeMode="noControl" operator="between" showDropDown="0" showErrorMessage="0" showInputMessage="0">
      <formula1>'Paramètres'!$D$2:$D$5</formula1>
    </dataValidation>
  </dataValidations>
  <hyperlinks>
    <hyperlink r:id="rId1" ref="L54"/>
    <hyperlink r:id="rId1" ref="L55"/>
  </hyperlinks>
  <printOptions headings="0" gridLines="0"/>
  <pageMargins left="0.69999999999999996" right="0.69999999999999996" top="0.75" bottom="0.75" header="0" footer="0"/>
  <pageSetup paperSize="9" scale="100" fitToWidth="1" fitToHeight="1" pageOrder="downThenOver" orientation="landscape" usePrinterDefaults="1" blackAndWhite="0" draft="0" cellComments="none" useFirstPageNumber="0" errors="displayed" horizontalDpi="600" verticalDpi="600" copies="1"/>
  <headerFooter/>
  <extLst>
    <ext xmlns:x14="http://schemas.microsoft.com/office/spreadsheetml/2009/9/main" uri="{78C0D931-6437-407d-A8EE-F0AAD7539E65}">
      <x14:conditionalFormattings>
        <x14:conditionalFormatting xmlns:xm="http://schemas.microsoft.com/office/excel/2006/main">
          <x14:cfRule type="cellIs" priority="1" operator="equal" id="{00430095-00C5-440B-A7A1-0041003400A4}">
            <xm:f>"x"</xm:f>
            <x14:dxf>
              <font>
                <color theme="0"/>
              </font>
              <fill>
                <patternFill patternType="solid">
                  <fgColor rgb="FF007891"/>
                  <bgColor rgb="FF007891"/>
                </patternFill>
              </fill>
              <border>
                <left style="none"/>
                <right style="none"/>
                <top style="none"/>
                <bottom style="none"/>
                <diagonal style="none"/>
              </border>
            </x14:dxf>
          </x14:cfRule>
          <xm:sqref>D12:D117</xm:sqref>
        </x14:conditionalFormatting>
        <x14:conditionalFormatting xmlns:xm="http://schemas.microsoft.com/office/excel/2006/main">
          <x14:cfRule type="cellIs" priority="2" operator="equal" id="{00A1006E-0091-405E-8C34-009700DE00B2}">
            <xm:f>"NT"</xm:f>
            <x14:dxf>
              <font>
                <color indexed="65"/>
              </font>
              <fill>
                <patternFill patternType="solid">
                  <fgColor rgb="FF757575"/>
                  <bgColor rgb="FF757575"/>
                </patternFill>
              </fill>
              <border>
                <left style="none"/>
                <right style="none"/>
                <top style="none"/>
                <bottom style="none"/>
                <diagonal style="none"/>
              </border>
            </x14:dxf>
          </x14:cfRule>
          <xm:sqref>O4:R4</xm:sqref>
        </x14:conditionalFormatting>
        <x14:conditionalFormatting xmlns:xm="http://schemas.microsoft.com/office/excel/2006/main">
          <x14:cfRule type="cellIs" priority="3" operator="equal" id="{00950076-0073-40E9-AA51-001E0057004F}">
            <xm:f>"d"</xm:f>
            <x14:dxf>
              <font/>
              <fill>
                <patternFill patternType="solid">
                  <fgColor rgb="FFFFD966"/>
                  <bgColor rgb="FFFFD966"/>
                </patternFill>
              </fill>
              <border>
                <left style="none"/>
                <right style="none"/>
                <top style="none"/>
                <bottom style="none"/>
                <diagonal style="none"/>
              </border>
            </x14:dxf>
          </x14:cfRule>
          <xm:sqref>G12:G117</xm:sqref>
        </x14:conditionalFormatting>
        <x14:conditionalFormatting xmlns:xm="http://schemas.microsoft.com/office/excel/2006/main">
          <x14:cfRule type="cellIs" priority="4" operator="equal" id="{0039006D-0092-4B94-8438-00DA00D600F8}">
            <xm:f>"C"</xm:f>
            <x14:dxf>
              <font/>
              <fill>
                <patternFill patternType="solid">
                  <fgColor rgb="FFB7E1CD"/>
                  <bgColor rgb="FFB7E1CD"/>
                </patternFill>
              </fill>
              <border>
                <left style="none"/>
                <right style="none"/>
                <top style="none"/>
                <bottom style="none"/>
                <diagonal style="none"/>
              </border>
            </x14:dxf>
          </x14:cfRule>
          <xm:sqref>O4:R4</xm:sqref>
        </x14:conditionalFormatting>
        <x14:conditionalFormatting xmlns:xm="http://schemas.microsoft.com/office/excel/2006/main">
          <x14:cfRule type="cellIs" priority="5" operator="equal" id="{00250014-00FD-4973-BD6D-006800AE00C6}">
            <xm:f>"NC"</xm:f>
            <x14:dxf>
              <font/>
              <fill>
                <patternFill patternType="solid">
                  <fgColor rgb="FFF4C7C3"/>
                  <bgColor rgb="FFF4C7C3"/>
                </patternFill>
              </fill>
              <border>
                <left style="none"/>
                <right style="none"/>
                <top style="none"/>
                <bottom style="none"/>
                <diagonal style="none"/>
              </border>
            </x14:dxf>
          </x14:cfRule>
          <xm:sqref>O4:R4</xm:sqref>
        </x14:conditionalFormatting>
        <x14:conditionalFormatting xmlns:xm="http://schemas.microsoft.com/office/excel/2006/main">
          <x14:cfRule type="cellIs" priority="6" operator="equal" id="{008B00DB-0088-4C3C-A322-001900AB00DB}">
            <xm:f>"NA"</xm:f>
            <x14:dxf>
              <font/>
              <fill>
                <patternFill patternType="solid">
                  <fgColor rgb="FFFCE8B2"/>
                  <bgColor rgb="FFFCE8B2"/>
                </patternFill>
              </fill>
              <border>
                <left style="none"/>
                <right style="none"/>
                <top style="none"/>
                <bottom style="none"/>
                <diagonal style="none"/>
              </border>
            </x14:dxf>
          </x14:cfRule>
          <xm:sqref>O4:R4</xm:sqref>
        </x14:conditionalFormatting>
        <x14:conditionalFormatting xmlns:xm="http://schemas.microsoft.com/office/excel/2006/main">
          <x14:cfRule type="cellIs" priority="7" operator="equal" id="{0065005D-004A-4B6D-9D45-00D400FA00DF}">
            <xm:f>"NT"</xm:f>
            <x14:dxf>
              <font/>
              <fill>
                <patternFill patternType="solid">
                  <fgColor indexed="65"/>
                  <bgColor indexed="65"/>
                </patternFill>
              </fill>
              <border>
                <left style="none"/>
                <right style="none"/>
                <top style="none"/>
                <bottom style="none"/>
                <diagonal style="none"/>
              </border>
            </x14:dxf>
          </x14:cfRule>
          <xm:sqref>O4:R4</xm:sqref>
        </x14:conditionalFormatting>
        <x14:conditionalFormatting xmlns:xm="http://schemas.microsoft.com/office/excel/2006/main">
          <x14:cfRule type="cellIs" priority="8" operator="equal" id="{008F00EE-00E6-42C9-A24D-007800370020}">
            <xm:f>"c"</xm:f>
            <x14:dxf>
              <font/>
              <fill>
                <patternFill patternType="solid">
                  <fgColor rgb="FFB7E1CD"/>
                  <bgColor rgb="FFB7E1CD"/>
                </patternFill>
              </fill>
              <border>
                <left style="none"/>
                <right style="none"/>
                <top style="none"/>
                <bottom style="none"/>
                <diagonal style="none"/>
              </border>
            </x14:dxf>
          </x14:cfRule>
          <xm:sqref>F11:F117</xm:sqref>
        </x14:conditionalFormatting>
        <x14:conditionalFormatting xmlns:xm="http://schemas.microsoft.com/office/excel/2006/main">
          <x14:cfRule type="cellIs" priority="9" operator="equal" id="{002F002D-0074-4C54-ACA6-006000560094}">
            <xm:f>"nc"</xm:f>
            <x14:dxf>
              <font/>
              <fill>
                <patternFill patternType="solid">
                  <fgColor rgb="FFF4C7C3"/>
                  <bgColor rgb="FFF4C7C3"/>
                </patternFill>
              </fill>
              <border>
                <left style="none"/>
                <right style="none"/>
                <top style="none"/>
                <bottom style="none"/>
                <diagonal style="none"/>
              </border>
            </x14:dxf>
          </x14:cfRule>
          <xm:sqref>F11:F117</xm:sqref>
        </x14:conditionalFormatting>
        <x14:conditionalFormatting xmlns:xm="http://schemas.microsoft.com/office/excel/2006/main">
          <x14:cfRule type="cellIs" priority="10" operator="equal" id="{00AE00E7-0045-4FCF-97D7-00690047001F}">
            <xm:f>"nt"</xm:f>
            <x14:dxf>
              <font>
                <color indexed="65"/>
              </font>
              <fill>
                <patternFill patternType="solid">
                  <fgColor rgb="FF757575"/>
                  <bgColor rgb="FF757575"/>
                </patternFill>
              </fill>
              <border>
                <left style="none"/>
                <right style="none"/>
                <top style="none"/>
                <bottom style="none"/>
                <diagonal style="none"/>
              </border>
            </x14:dxf>
          </x14:cfRule>
          <xm:sqref>F11:F117</xm:sqref>
        </x14:conditionalFormatting>
        <x14:conditionalFormatting xmlns:xm="http://schemas.microsoft.com/office/excel/2006/main">
          <x14:cfRule type="cellIs" priority="11" operator="equal" id="{00260012-00D4-4905-9F30-007700BB003F}">
            <xm:f>"na"</xm:f>
            <x14:dxf>
              <font/>
              <fill>
                <patternFill patternType="solid">
                  <fgColor rgb="FFFCE8B2"/>
                  <bgColor rgb="FFFCE8B2"/>
                </patternFill>
              </fill>
              <border>
                <left style="none"/>
                <right style="none"/>
                <top style="none"/>
                <bottom style="none"/>
                <diagonal style="none"/>
              </border>
            </x14:dxf>
          </x14:cfRule>
          <xm:sqref>F1:F2 C2 F4:F117</xm:sqref>
        </x14:conditionalFormatting>
      </x14:conditionalFormattings>
    </ext>
    <ext xmlns:x14="http://schemas.microsoft.com/office/spreadsheetml/2009/9/main" uri="{CCE6A557-97BC-4b89-ADB6-D9C93CAAB3DF}">
      <x14:dataValidations xmlns:xm="http://schemas.microsoft.com/office/excel/2006/main" count="3" disablePrompts="0">
        <x14:dataValidation xr:uid="{00050065-00C9-4270-B83E-00DB008A000C}" type="list" allowBlank="1" errorStyle="stop" imeMode="noControl" operator="between" showDropDown="0" showErrorMessage="1" showInputMessage="0">
          <x14:formula1>
            <xm:f>"nt,na,c"</xm:f>
          </x14:formula1>
          <xm:sqref>F54:F55</xm:sqref>
        </x14:dataValidation>
        <x14:dataValidation xr:uid="{005900A3-003A-463A-B3B8-000D00C5001F}" type="list" allowBlank="1" errorStyle="stop" imeMode="noControl" operator="between" showDropDown="0" showErrorMessage="1" showInputMessage="0">
          <x14:formula1>
            <xm:f>"nt,na,c,nc"</xm:f>
          </x14:formula1>
          <xm:sqref>F12:F53 F56:F117</xm:sqref>
        </x14:dataValidation>
        <x14:dataValidation xr:uid="{009000FF-009C-4A51-B7E1-00B5000C0081}" type="list" allowBlank="1" errorStyle="stop" imeMode="noControl" operator="between" showDropDown="0" showErrorMessage="0" showInputMessage="0">
          <x14:formula1>
            <xm:f>"d"</xm:f>
          </x14:formula1>
          <xm:sqref>G12:G117</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007891"/>
    <outlinePr applyStyles="0" summaryBelow="0" summaryRight="0" showOutlineSymbols="1"/>
    <pageSetUpPr autoPageBreaks="1" fitToPage="0"/>
  </sheetPr>
  <sheetViews>
    <sheetView zoomScale="100" workbookViewId="0">
      <selection activeCell="A1" activeCellId="0" sqref="A1"/>
    </sheetView>
  </sheetViews>
  <sheetFormatPr defaultColWidth="14.43" defaultRowHeight="15" customHeight="1"/>
  <cols>
    <col customWidth="1" min="1" max="1" width="6.29"/>
    <col customWidth="1" min="2" max="2" width="8.2899999999999991"/>
    <col customWidth="1" min="3" max="5" width="6.4299999999999997"/>
    <col customWidth="1" min="6" max="6" width="13.710000000000001"/>
    <col customWidth="1" min="7" max="7" width="9"/>
    <col customWidth="1" min="8" max="8" width="7.4299999999999997"/>
    <col customWidth="1" min="9" max="9" width="9.7100000000000009"/>
    <col customWidth="1" min="10" max="10" width="14.859999999999999"/>
    <col customWidth="1" min="11" max="13" width="9.7100000000000009"/>
    <col customWidth="1" min="14" max="14" width="86.430000000000007"/>
    <col customWidth="1" min="15" max="15" width="35.859999999999999"/>
    <col customWidth="1" min="16" max="20" width="3.71"/>
    <col customWidth="1" min="21" max="21" width="10.289999999999999"/>
    <col customWidth="1" min="22" max="22" width="3.5699999999999998"/>
    <col customWidth="1" min="23" max="23" width="30.43"/>
    <col customWidth="1" min="24" max="24" width="7.71"/>
    <col customWidth="1" min="25" max="25" width="7.29"/>
    <col customWidth="1" min="26" max="26" width="6.71"/>
    <col customWidth="1" min="27" max="30" width="8.2899999999999991"/>
    <col customWidth="1" hidden="1" min="31" max="56" width="17.289999999999999"/>
  </cols>
  <sheetData>
    <row r="1">
      <c r="A1" s="43"/>
      <c r="B1" s="43"/>
      <c r="C1" s="43"/>
      <c r="D1" s="43"/>
      <c r="E1" s="43"/>
      <c r="F1" s="43"/>
      <c r="G1" s="43"/>
      <c r="H1" s="43"/>
      <c r="I1" s="43"/>
      <c r="J1" s="43"/>
      <c r="K1" s="59"/>
      <c r="L1" s="59"/>
      <c r="M1" s="59"/>
      <c r="N1" s="99"/>
      <c r="O1" s="99"/>
      <c r="P1" s="100"/>
      <c r="Q1" s="100"/>
      <c r="R1" s="100"/>
      <c r="S1" s="100"/>
      <c r="T1" s="100"/>
      <c r="U1" s="43"/>
      <c r="V1" s="101" t="s">
        <v>80</v>
      </c>
      <c r="W1" s="102" t="str">
        <f>'Paramètres'!D2</f>
        <v xml:space="preserve">Sur toutes les pages du site</v>
      </c>
      <c r="X1" s="103">
        <v>3</v>
      </c>
      <c r="Y1" s="103">
        <v>2</v>
      </c>
      <c r="Z1" s="103">
        <v>1</v>
      </c>
      <c r="AA1" s="103">
        <v>1</v>
      </c>
      <c r="AB1" s="104"/>
      <c r="AC1" s="104"/>
      <c r="AD1" s="104"/>
      <c r="AE1" s="43"/>
      <c r="AF1" s="43"/>
      <c r="AG1" s="43"/>
      <c r="AH1" s="43"/>
      <c r="AI1" s="43"/>
      <c r="AJ1" s="43"/>
      <c r="AK1" s="43"/>
      <c r="AL1" s="43"/>
      <c r="AM1" s="43"/>
      <c r="AN1" s="43"/>
      <c r="AO1" s="43"/>
      <c r="AP1" s="43"/>
      <c r="AQ1" s="43"/>
      <c r="AR1" s="43"/>
      <c r="AS1" s="43"/>
      <c r="AT1" s="43"/>
      <c r="AU1" s="43"/>
      <c r="AV1" s="43"/>
      <c r="AW1" s="43"/>
      <c r="AX1" s="43"/>
      <c r="AY1" s="43"/>
      <c r="AZ1" s="43"/>
      <c r="BA1" s="43"/>
      <c r="BB1" s="43"/>
      <c r="BC1" s="43"/>
      <c r="BD1" s="43"/>
    </row>
    <row r="2">
      <c r="A2" s="43"/>
      <c r="B2" s="43"/>
      <c r="C2" s="43"/>
      <c r="D2" s="43"/>
      <c r="E2" s="43"/>
      <c r="F2" s="43"/>
      <c r="G2" s="43"/>
      <c r="H2" s="43"/>
      <c r="I2" s="43"/>
      <c r="J2" s="43"/>
      <c r="K2" s="59"/>
      <c r="L2" s="59"/>
      <c r="M2" s="59"/>
      <c r="N2" s="99"/>
      <c r="O2" s="99"/>
      <c r="P2" s="100"/>
      <c r="Q2" s="100"/>
      <c r="R2" s="100"/>
      <c r="S2" s="100"/>
      <c r="T2" s="100"/>
      <c r="U2" s="43"/>
      <c r="V2" s="105"/>
      <c r="W2" s="102" t="str">
        <f>Paramètres!D3</f>
        <v xml:space="preserve">Sur plusieurs pages de l'échantillon</v>
      </c>
      <c r="X2" s="103">
        <v>3</v>
      </c>
      <c r="Y2" s="103">
        <v>2</v>
      </c>
      <c r="Z2" s="103">
        <v>1</v>
      </c>
      <c r="AA2" s="103">
        <v>1</v>
      </c>
      <c r="AB2" s="104"/>
      <c r="AC2" s="104"/>
      <c r="AD2" s="104"/>
      <c r="AE2" s="43"/>
      <c r="AF2" s="43"/>
      <c r="AG2" s="43"/>
      <c r="AH2" s="43"/>
      <c r="AI2" s="43"/>
      <c r="AJ2" s="43"/>
      <c r="AK2" s="43"/>
      <c r="AL2" s="43"/>
      <c r="AM2" s="43"/>
      <c r="AN2" s="43"/>
      <c r="AO2" s="43"/>
      <c r="AP2" s="43"/>
      <c r="AQ2" s="43"/>
      <c r="AR2" s="43"/>
      <c r="AS2" s="43"/>
      <c r="AT2" s="43"/>
      <c r="AU2" s="43"/>
      <c r="AV2" s="43"/>
      <c r="AW2" s="43"/>
      <c r="AX2" s="43"/>
      <c r="AY2" s="43"/>
      <c r="AZ2" s="43"/>
      <c r="BA2" s="43"/>
      <c r="BB2" s="43"/>
      <c r="BC2" s="43"/>
      <c r="BD2" s="43"/>
    </row>
    <row r="3">
      <c r="A3" s="43"/>
      <c r="B3" s="43"/>
      <c r="C3" s="43"/>
      <c r="D3" s="43"/>
      <c r="E3" s="43"/>
      <c r="F3" s="43"/>
      <c r="G3" s="43"/>
      <c r="H3" s="43"/>
      <c r="I3" s="43"/>
      <c r="J3" s="43"/>
      <c r="K3" s="59"/>
      <c r="L3" s="59"/>
      <c r="M3" s="59"/>
      <c r="N3" s="99"/>
      <c r="O3" s="99"/>
      <c r="P3" s="100"/>
      <c r="Q3" s="100"/>
      <c r="R3" s="100"/>
      <c r="S3" s="100"/>
      <c r="T3" s="100"/>
      <c r="U3" s="43"/>
      <c r="V3" s="105"/>
      <c r="W3" s="102" t="str">
        <f>Paramètres!D4</f>
        <v xml:space="preserve">Plusieurs fois sur cette page uniquement</v>
      </c>
      <c r="X3" s="103">
        <v>4</v>
      </c>
      <c r="Y3" s="103">
        <v>3</v>
      </c>
      <c r="Z3" s="103">
        <v>2</v>
      </c>
      <c r="AA3" s="103">
        <v>1</v>
      </c>
      <c r="AB3" s="104"/>
      <c r="AC3" s="104"/>
      <c r="AD3" s="104"/>
      <c r="AE3" s="43"/>
      <c r="AF3" s="43"/>
      <c r="AG3" s="43"/>
      <c r="AH3" s="43"/>
      <c r="AI3" s="43"/>
      <c r="AJ3" s="43"/>
      <c r="AK3" s="43"/>
      <c r="AL3" s="43"/>
      <c r="AM3" s="43"/>
      <c r="AN3" s="43"/>
      <c r="AO3" s="43"/>
      <c r="AP3" s="43"/>
      <c r="AQ3" s="43"/>
      <c r="AR3" s="43"/>
      <c r="AS3" s="43"/>
      <c r="AT3" s="43"/>
      <c r="AU3" s="43"/>
      <c r="AV3" s="43"/>
      <c r="AW3" s="43"/>
      <c r="AX3" s="43"/>
      <c r="AY3" s="43"/>
      <c r="AZ3" s="43"/>
      <c r="BA3" s="43"/>
      <c r="BB3" s="43"/>
      <c r="BC3" s="43"/>
      <c r="BD3" s="43"/>
    </row>
    <row r="4">
      <c r="A4" s="43"/>
      <c r="B4" s="43"/>
      <c r="C4" s="43"/>
      <c r="D4" s="43"/>
      <c r="E4" s="43"/>
      <c r="F4" s="43"/>
      <c r="G4" s="43"/>
      <c r="H4" s="43"/>
      <c r="I4" s="43"/>
      <c r="J4" s="43"/>
      <c r="K4" s="59"/>
      <c r="L4" s="59"/>
      <c r="M4" s="59"/>
      <c r="N4" s="99"/>
      <c r="O4" s="99"/>
      <c r="P4" s="100"/>
      <c r="Q4" s="100"/>
      <c r="R4" s="100"/>
      <c r="S4" s="100"/>
      <c r="T4" s="100"/>
      <c r="U4" s="43"/>
      <c r="V4" s="106"/>
      <c r="W4" s="107" t="str">
        <f>Paramètres!D5</f>
        <v xml:space="preserve">Une seule fois dans la page</v>
      </c>
      <c r="X4" s="103">
        <v>4</v>
      </c>
      <c r="Y4" s="103">
        <v>4</v>
      </c>
      <c r="Z4" s="103">
        <v>3</v>
      </c>
      <c r="AA4" s="103">
        <v>1</v>
      </c>
      <c r="AB4" s="104"/>
      <c r="AC4" s="104"/>
      <c r="AD4" s="104"/>
      <c r="AE4" s="43"/>
      <c r="AF4" s="43"/>
      <c r="AG4" s="43"/>
      <c r="AH4" s="43"/>
      <c r="AI4" s="43"/>
      <c r="AJ4" s="43"/>
      <c r="AK4" s="43"/>
      <c r="AL4" s="43"/>
      <c r="AM4" s="43"/>
      <c r="AN4" s="43"/>
      <c r="AO4" s="43"/>
      <c r="AP4" s="43"/>
      <c r="AQ4" s="43"/>
      <c r="AR4" s="43"/>
      <c r="AS4" s="43"/>
      <c r="AT4" s="43"/>
      <c r="AU4" s="43"/>
      <c r="AV4" s="43"/>
      <c r="AW4" s="43"/>
      <c r="AX4" s="43"/>
      <c r="AY4" s="43"/>
      <c r="AZ4" s="43"/>
      <c r="BA4" s="43"/>
      <c r="BB4" s="43"/>
      <c r="BC4" s="43"/>
      <c r="BD4" s="43"/>
    </row>
    <row r="5">
      <c r="A5" s="43"/>
      <c r="B5" s="43"/>
      <c r="C5" s="43"/>
      <c r="D5" s="43"/>
      <c r="E5" s="43"/>
      <c r="F5" s="43"/>
      <c r="G5" s="43"/>
      <c r="H5" s="43"/>
      <c r="I5" s="43"/>
      <c r="J5" s="43"/>
      <c r="K5" s="59"/>
      <c r="L5" s="59"/>
      <c r="M5" s="59"/>
      <c r="N5" s="99"/>
      <c r="O5" s="99"/>
      <c r="P5" s="100"/>
      <c r="Q5" s="100"/>
      <c r="R5" s="100"/>
      <c r="S5" s="100"/>
      <c r="T5" s="100"/>
      <c r="U5" s="43"/>
      <c r="V5" s="108"/>
      <c r="W5" s="109"/>
      <c r="X5" s="110" t="str">
        <f>'Paramètres'!A5</f>
        <v>Mineure</v>
      </c>
      <c r="Y5" s="103" t="str">
        <f>'Paramètres'!A4</f>
        <v>Moyenne</v>
      </c>
      <c r="Z5" s="103" t="str">
        <f>'Paramètres'!A3</f>
        <v>Majeure</v>
      </c>
      <c r="AA5" s="103" t="str">
        <f>'Paramètres'!A2</f>
        <v>Bloquante</v>
      </c>
      <c r="AB5" s="104"/>
      <c r="AC5" s="104"/>
      <c r="AD5" s="104"/>
      <c r="AE5" s="43"/>
      <c r="AF5" s="43"/>
      <c r="AG5" s="43"/>
      <c r="AH5" s="43"/>
      <c r="AI5" s="43"/>
      <c r="AJ5" s="43"/>
      <c r="AK5" s="43"/>
      <c r="AL5" s="43"/>
      <c r="AM5" s="43"/>
      <c r="AN5" s="43"/>
      <c r="AO5" s="43"/>
      <c r="AP5" s="43"/>
      <c r="AQ5" s="43"/>
      <c r="AR5" s="43"/>
      <c r="AS5" s="43"/>
      <c r="AT5" s="43"/>
      <c r="AU5" s="43"/>
      <c r="AV5" s="43"/>
      <c r="AW5" s="43"/>
      <c r="AX5" s="43"/>
      <c r="AY5" s="43"/>
      <c r="AZ5" s="43"/>
      <c r="BA5" s="43"/>
      <c r="BB5" s="43"/>
      <c r="BC5" s="43"/>
      <c r="BD5" s="43"/>
    </row>
    <row r="6">
      <c r="A6" s="43"/>
      <c r="B6" s="43"/>
      <c r="C6" s="43"/>
      <c r="D6" s="43"/>
      <c r="E6" s="43"/>
      <c r="F6" s="43"/>
      <c r="G6" s="43"/>
      <c r="H6" s="43"/>
      <c r="I6" s="43"/>
      <c r="J6" s="43"/>
      <c r="K6" s="59"/>
      <c r="L6" s="59"/>
      <c r="M6" s="59"/>
      <c r="N6" s="99"/>
      <c r="O6" s="99"/>
      <c r="P6" s="111" t="s">
        <v>81</v>
      </c>
      <c r="Q6" s="7"/>
      <c r="R6" s="7"/>
      <c r="S6" s="7"/>
      <c r="T6" s="8"/>
      <c r="U6" s="112"/>
      <c r="V6" s="113"/>
      <c r="W6" s="114"/>
      <c r="X6" s="115" t="s">
        <v>82</v>
      </c>
      <c r="Y6" s="116"/>
      <c r="Z6" s="116"/>
      <c r="AA6" s="117"/>
      <c r="AB6" s="104"/>
      <c r="AC6" s="104"/>
      <c r="AD6" s="104"/>
      <c r="AE6" s="43"/>
      <c r="AF6" s="43"/>
      <c r="AG6" s="43"/>
      <c r="AH6" s="43"/>
      <c r="AI6" s="43"/>
      <c r="AJ6" s="43"/>
      <c r="AK6" s="43"/>
      <c r="AL6" s="43"/>
      <c r="AM6" s="43"/>
      <c r="AN6" s="43"/>
      <c r="AO6" s="43"/>
      <c r="AP6" s="43"/>
      <c r="AQ6" s="43"/>
      <c r="AR6" s="43"/>
      <c r="AS6" s="43"/>
      <c r="AT6" s="43"/>
      <c r="AU6" s="43"/>
      <c r="AV6" s="43"/>
      <c r="AW6" s="43"/>
      <c r="AX6" s="43"/>
      <c r="AY6" s="43"/>
      <c r="AZ6" s="43"/>
      <c r="BA6" s="43"/>
      <c r="BB6" s="43"/>
      <c r="BC6" s="43"/>
      <c r="BD6" s="43"/>
    </row>
    <row r="7" ht="112.5" customHeight="1">
      <c r="A7" s="118" t="s">
        <v>83</v>
      </c>
      <c r="B7" s="118" t="s">
        <v>84</v>
      </c>
      <c r="C7" s="119" t="s">
        <v>85</v>
      </c>
      <c r="D7" s="119" t="str">
        <f>BaseDeCalcul!AJ1</f>
        <v>Résultat</v>
      </c>
      <c r="E7" s="119" t="s">
        <v>86</v>
      </c>
      <c r="F7" s="119" t="s">
        <v>25</v>
      </c>
      <c r="G7" s="119" t="s">
        <v>87</v>
      </c>
      <c r="H7" s="120" t="s">
        <v>88</v>
      </c>
      <c r="I7" s="119" t="s">
        <v>82</v>
      </c>
      <c r="J7" s="121" t="s">
        <v>89</v>
      </c>
      <c r="K7" s="121" t="s">
        <v>90</v>
      </c>
      <c r="L7" s="122" t="s">
        <v>91</v>
      </c>
      <c r="M7" s="122" t="s">
        <v>92</v>
      </c>
      <c r="N7" s="123" t="s">
        <v>93</v>
      </c>
      <c r="O7" s="124" t="s">
        <v>94</v>
      </c>
      <c r="P7" s="125" t="s">
        <v>95</v>
      </c>
      <c r="Q7" s="125" t="s">
        <v>96</v>
      </c>
      <c r="R7" s="125" t="s">
        <v>97</v>
      </c>
      <c r="S7" s="125" t="s">
        <v>98</v>
      </c>
      <c r="T7" s="125" t="s">
        <v>99</v>
      </c>
      <c r="U7" s="126" t="s">
        <v>100</v>
      </c>
      <c r="W7" s="127"/>
      <c r="X7" s="128"/>
      <c r="Y7" s="128"/>
      <c r="Z7" s="128"/>
      <c r="AA7" s="128"/>
      <c r="AB7" s="128"/>
      <c r="AC7" s="128"/>
      <c r="AD7" s="128"/>
      <c r="AE7" s="129" t="s">
        <v>31</v>
      </c>
      <c r="AF7" s="129"/>
      <c r="AG7" s="129" t="s">
        <v>31</v>
      </c>
      <c r="AH7" s="129" t="s">
        <v>34</v>
      </c>
      <c r="AI7" s="129" t="s">
        <v>37</v>
      </c>
      <c r="AJ7" s="129" t="s">
        <v>40</v>
      </c>
      <c r="AK7" s="129" t="s">
        <v>43</v>
      </c>
      <c r="AL7" s="129" t="s">
        <v>46</v>
      </c>
      <c r="AM7" s="129" t="s">
        <v>49</v>
      </c>
      <c r="AN7" s="129" t="s">
        <v>52</v>
      </c>
      <c r="AO7" s="129" t="s">
        <v>55</v>
      </c>
      <c r="AP7" s="129" t="s">
        <v>58</v>
      </c>
      <c r="AQ7" s="129" t="s">
        <v>61</v>
      </c>
      <c r="AR7" s="129" t="s">
        <v>64</v>
      </c>
      <c r="AS7" s="129" t="s">
        <v>67</v>
      </c>
      <c r="AT7" s="129" t="s">
        <v>68</v>
      </c>
      <c r="AU7" s="129" t="s">
        <v>69</v>
      </c>
      <c r="AV7" s="129" t="s">
        <v>70</v>
      </c>
      <c r="AW7" s="129" t="s">
        <v>71</v>
      </c>
      <c r="AX7" s="129" t="s">
        <v>72</v>
      </c>
      <c r="AY7" s="129" t="s">
        <v>73</v>
      </c>
      <c r="AZ7" s="129" t="s">
        <v>74</v>
      </c>
      <c r="BA7" s="129" t="s">
        <v>75</v>
      </c>
      <c r="BB7" s="129" t="s">
        <v>76</v>
      </c>
      <c r="BC7" s="129" t="s">
        <v>77</v>
      </c>
      <c r="BD7" s="129" t="s">
        <v>78</v>
      </c>
    </row>
    <row r="8" hidden="1">
      <c r="A8" s="130" t="s">
        <v>101</v>
      </c>
      <c r="B8" s="131">
        <v>12</v>
      </c>
      <c r="C8" s="132" t="str">
        <f t="shared" ref="C8:C71" ca="1" si="1">INDIRECT($E8 &amp; "!B" &amp; $B8)</f>
        <v>1.1</v>
      </c>
      <c r="D8" s="133" t="str">
        <f t="shared" ref="D8:D71" ca="1" si="2">INDIRECT($E8 &amp; "!F" &amp; $B8)</f>
        <v>na</v>
      </c>
      <c r="E8" s="133" t="s">
        <v>28</v>
      </c>
      <c r="F8" s="134" t="str">
        <f t="shared" ref="F8:F71" ca="1" si="3">INDIRECT($E8 &amp; "!C3")</f>
        <v>https://portail-larochelle.test.entrouvert.org/demarches/</v>
      </c>
      <c r="G8" s="133" t="str">
        <f t="shared" ref="G8:G71" ca="1" si="4">INDIRECT($E8 &amp; "!C" &amp; $B8)</f>
        <v>A</v>
      </c>
      <c r="H8" s="133" t="str">
        <f t="shared" ref="H8:H71" ca="1" si="5">INDIRECT($E8 &amp; "!D" &amp; $B8)</f>
        <v>x</v>
      </c>
      <c r="I8" s="133">
        <f t="shared" ref="I8:I71" ca="1" si="6">INDIRECT($E8 &amp; "!H" &amp; $B8)</f>
        <v>0</v>
      </c>
      <c r="J8" s="135">
        <f t="shared" ref="J8:J71" ca="1" si="7">INDIRECT($E8 &amp; "!I" &amp; $B8)</f>
        <v>0</v>
      </c>
      <c r="K8" s="136" t="str">
        <f t="shared" ref="K8:K71" si="8">IFERROR(VLOOKUP($J8,$W$1:$AA$4,(MATCH($I8,$X$5:$AA$5,0))+1,FALSE), "")</f>
        <v/>
      </c>
      <c r="L8" s="136"/>
      <c r="M8" s="136">
        <f t="shared" ref="M8:M71" si="9">COUNTIFS($C$7:$C$1378, $C8, $D$7:$D$1378, "nc")</f>
        <v>0</v>
      </c>
      <c r="N8" s="137">
        <f t="shared" ref="N8:N71" ca="1" si="10">INDIRECT($E8 &amp; "!J" &amp; $B8)</f>
        <v>0</v>
      </c>
      <c r="O8" s="137"/>
      <c r="P8" s="138"/>
      <c r="Q8" s="138"/>
      <c r="R8" s="138"/>
      <c r="S8" s="138"/>
      <c r="T8" s="138"/>
      <c r="U8" s="139">
        <f t="shared" ref="U8:U71" si="11">SUM($P8:$T8)</f>
        <v>0</v>
      </c>
      <c r="V8" s="140"/>
      <c r="W8" s="43"/>
      <c r="X8" s="59"/>
      <c r="Y8" s="59"/>
      <c r="Z8" s="59"/>
      <c r="AA8" s="59"/>
      <c r="AB8" s="59"/>
      <c r="AC8" s="59"/>
      <c r="AD8" s="59"/>
      <c r="AE8" s="141"/>
      <c r="AF8" s="141"/>
      <c r="AG8" s="141"/>
      <c r="AH8" s="141"/>
      <c r="AI8" s="141"/>
      <c r="AJ8" s="141"/>
      <c r="AK8" s="141"/>
      <c r="AL8" s="141"/>
      <c r="AM8" s="141"/>
      <c r="AN8" s="141"/>
      <c r="AO8" s="141"/>
      <c r="AP8" s="141"/>
      <c r="AQ8" s="141"/>
      <c r="AR8" s="141"/>
      <c r="AS8" s="141"/>
      <c r="AT8" s="141"/>
      <c r="AU8" s="141"/>
      <c r="AV8" s="141"/>
      <c r="AW8" s="141"/>
      <c r="AX8" s="141"/>
      <c r="AY8" s="141"/>
      <c r="AZ8" s="141"/>
      <c r="BA8" s="141"/>
      <c r="BB8" s="141"/>
      <c r="BC8" s="141"/>
      <c r="BD8" s="141"/>
    </row>
    <row r="9" hidden="1">
      <c r="A9" s="142"/>
      <c r="B9" s="131">
        <v>12</v>
      </c>
      <c r="C9" s="132" t="str">
        <f t="shared" ca="1" si="1"/>
        <v>1.1</v>
      </c>
      <c r="D9" s="133" t="str">
        <f t="shared" ca="1" si="2"/>
        <v>na</v>
      </c>
      <c r="E9" s="133" t="s">
        <v>31</v>
      </c>
      <c r="F9" s="134" t="str">
        <f t="shared" ca="1" si="3"/>
        <v>https://portail-larochelle.test.entrouvert.org/liens-footer/accessibilite/</v>
      </c>
      <c r="G9" s="133" t="str">
        <f t="shared" ca="1" si="4"/>
        <v>A</v>
      </c>
      <c r="H9" s="133" t="str">
        <f t="shared" ca="1" si="5"/>
        <v>x</v>
      </c>
      <c r="I9" s="133">
        <f t="shared" ca="1" si="6"/>
        <v>0</v>
      </c>
      <c r="J9" s="135">
        <f t="shared" ca="1" si="7"/>
        <v>0</v>
      </c>
      <c r="K9" s="136" t="str">
        <f t="shared" si="8"/>
        <v/>
      </c>
      <c r="L9" s="136"/>
      <c r="M9" s="136">
        <f t="shared" si="9"/>
        <v>0</v>
      </c>
      <c r="N9" s="137">
        <f t="shared" ca="1" si="10"/>
        <v>0</v>
      </c>
      <c r="O9" s="137"/>
      <c r="P9" s="138"/>
      <c r="Q9" s="138"/>
      <c r="R9" s="138"/>
      <c r="S9" s="138"/>
      <c r="T9" s="138"/>
      <c r="U9" s="139">
        <f t="shared" si="11"/>
        <v>0</v>
      </c>
      <c r="V9" s="140"/>
      <c r="W9" s="43"/>
      <c r="X9" s="59"/>
      <c r="Y9" s="59"/>
      <c r="Z9" s="59"/>
      <c r="AA9" s="59"/>
      <c r="AB9" s="59"/>
      <c r="AC9" s="59"/>
      <c r="AD9" s="59"/>
      <c r="AE9" s="141"/>
      <c r="AF9" s="141"/>
      <c r="AG9" s="141"/>
      <c r="AH9" s="141"/>
      <c r="AI9" s="141"/>
      <c r="AJ9" s="141"/>
      <c r="AK9" s="141"/>
      <c r="AL9" s="141"/>
      <c r="AM9" s="141"/>
      <c r="AN9" s="141"/>
      <c r="AO9" s="141"/>
      <c r="AP9" s="141"/>
      <c r="AQ9" s="141"/>
      <c r="AR9" s="141"/>
      <c r="AS9" s="141"/>
      <c r="AT9" s="141"/>
      <c r="AU9" s="141"/>
      <c r="AV9" s="141"/>
      <c r="AW9" s="141"/>
      <c r="AX9" s="141"/>
      <c r="AY9" s="141"/>
      <c r="AZ9" s="141"/>
      <c r="BA9" s="141"/>
      <c r="BB9" s="141"/>
      <c r="BC9" s="141"/>
      <c r="BD9" s="141"/>
    </row>
    <row r="10" hidden="1">
      <c r="A10" s="142"/>
      <c r="B10" s="131">
        <v>12</v>
      </c>
      <c r="C10" s="132" t="str">
        <f t="shared" ca="1" si="1"/>
        <v>1.1</v>
      </c>
      <c r="D10" s="133" t="str">
        <f t="shared" ca="1" si="2"/>
        <v>na</v>
      </c>
      <c r="E10" s="133" t="s">
        <v>34</v>
      </c>
      <c r="F10" s="134" t="str">
        <f t="shared" ca="1" si="3"/>
        <v>https://portail-larochelle.test.entrouvert.org/liens-footer/mentions-legales/</v>
      </c>
      <c r="G10" s="133" t="str">
        <f t="shared" ca="1" si="4"/>
        <v>A</v>
      </c>
      <c r="H10" s="133" t="str">
        <f t="shared" ca="1" si="5"/>
        <v>x</v>
      </c>
      <c r="I10" s="133">
        <f t="shared" ca="1" si="6"/>
        <v>0</v>
      </c>
      <c r="J10" s="135">
        <f t="shared" ca="1" si="7"/>
        <v>0</v>
      </c>
      <c r="K10" s="136" t="str">
        <f t="shared" si="8"/>
        <v/>
      </c>
      <c r="L10" s="136"/>
      <c r="M10" s="136">
        <f t="shared" si="9"/>
        <v>0</v>
      </c>
      <c r="N10" s="137">
        <f t="shared" ca="1" si="10"/>
        <v>0</v>
      </c>
      <c r="O10" s="137"/>
      <c r="P10" s="138"/>
      <c r="Q10" s="138"/>
      <c r="R10" s="138"/>
      <c r="S10" s="138"/>
      <c r="T10" s="138"/>
      <c r="U10" s="139">
        <f t="shared" si="11"/>
        <v>0</v>
      </c>
      <c r="V10" s="140"/>
      <c r="W10" s="43"/>
      <c r="X10" s="59"/>
      <c r="Y10" s="59"/>
      <c r="Z10" s="59"/>
      <c r="AA10" s="59"/>
      <c r="AB10" s="59"/>
      <c r="AC10" s="59"/>
      <c r="AD10" s="59"/>
      <c r="AE10" s="141"/>
      <c r="AF10" s="141"/>
      <c r="AG10" s="141"/>
      <c r="AH10" s="141"/>
      <c r="AI10" s="141"/>
      <c r="AJ10" s="141"/>
      <c r="AK10" s="141"/>
      <c r="AL10" s="141"/>
      <c r="AM10" s="141"/>
      <c r="AN10" s="141"/>
      <c r="AO10" s="141"/>
      <c r="AP10" s="141"/>
      <c r="AQ10" s="141"/>
      <c r="AR10" s="141"/>
      <c r="AS10" s="141"/>
      <c r="AT10" s="141"/>
      <c r="AU10" s="141"/>
      <c r="AV10" s="141"/>
      <c r="AW10" s="141"/>
      <c r="AX10" s="141"/>
      <c r="AY10" s="141"/>
      <c r="AZ10" s="141"/>
      <c r="BA10" s="141"/>
      <c r="BB10" s="141"/>
      <c r="BC10" s="141"/>
      <c r="BD10" s="141"/>
    </row>
    <row r="11" hidden="1">
      <c r="A11" s="142"/>
      <c r="B11" s="131">
        <v>12</v>
      </c>
      <c r="C11" s="132" t="str">
        <f t="shared" ca="1" si="1"/>
        <v>1.1</v>
      </c>
      <c r="D11" s="133" t="str">
        <f t="shared" ca="1" si="2"/>
        <v>na</v>
      </c>
      <c r="E11" s="133" t="s">
        <v>37</v>
      </c>
      <c r="F11" s="134" t="str">
        <f t="shared" ca="1" si="3"/>
        <v>https://portail-larochelle.test.entrouvert.org/aide/</v>
      </c>
      <c r="G11" s="133" t="str">
        <f t="shared" ca="1" si="4"/>
        <v>A</v>
      </c>
      <c r="H11" s="133" t="str">
        <f t="shared" ca="1" si="5"/>
        <v>x</v>
      </c>
      <c r="I11" s="133">
        <f t="shared" ca="1" si="6"/>
        <v>0</v>
      </c>
      <c r="J11" s="135">
        <f t="shared" ca="1" si="7"/>
        <v>0</v>
      </c>
      <c r="K11" s="136" t="str">
        <f t="shared" si="8"/>
        <v/>
      </c>
      <c r="L11" s="136"/>
      <c r="M11" s="136">
        <f t="shared" si="9"/>
        <v>0</v>
      </c>
      <c r="N11" s="137">
        <f t="shared" ca="1" si="10"/>
        <v>0</v>
      </c>
      <c r="O11" s="137"/>
      <c r="P11" s="138"/>
      <c r="Q11" s="138"/>
      <c r="R11" s="138"/>
      <c r="S11" s="138"/>
      <c r="T11" s="138"/>
      <c r="U11" s="139">
        <f t="shared" si="11"/>
        <v>0</v>
      </c>
      <c r="V11" s="140"/>
      <c r="W11" s="43"/>
      <c r="X11" s="59"/>
      <c r="Y11" s="59"/>
      <c r="Z11" s="59"/>
      <c r="AA11" s="59"/>
      <c r="AB11" s="59"/>
      <c r="AC11" s="59"/>
      <c r="AD11" s="59"/>
      <c r="AE11" s="141"/>
      <c r="AF11" s="141"/>
      <c r="AG11" s="141"/>
      <c r="AH11" s="141"/>
      <c r="AI11" s="141"/>
      <c r="AJ11" s="141"/>
      <c r="AK11" s="141"/>
      <c r="AL11" s="141"/>
      <c r="AM11" s="141"/>
      <c r="AN11" s="141"/>
      <c r="AO11" s="141"/>
      <c r="AP11" s="141"/>
      <c r="AQ11" s="141"/>
      <c r="AR11" s="141"/>
      <c r="AS11" s="141"/>
      <c r="AT11" s="141"/>
      <c r="AU11" s="141"/>
      <c r="AV11" s="141"/>
      <c r="AW11" s="141"/>
      <c r="AX11" s="141"/>
      <c r="AY11" s="141"/>
      <c r="AZ11" s="141"/>
      <c r="BA11" s="141"/>
      <c r="BB11" s="141"/>
      <c r="BC11" s="141"/>
      <c r="BD11" s="141"/>
    </row>
    <row r="12" hidden="1">
      <c r="A12" s="142"/>
      <c r="B12" s="131">
        <v>12</v>
      </c>
      <c r="C12" s="132" t="str">
        <f t="shared" ca="1" si="1"/>
        <v>1.1</v>
      </c>
      <c r="D12" s="133" t="str">
        <f t="shared" ca="1" si="2"/>
        <v>na</v>
      </c>
      <c r="E12" s="133" t="s">
        <v>40</v>
      </c>
      <c r="F12" s="134" t="str">
        <f t="shared" ca="1" si="3"/>
        <v>https://connexion-larochelle.test.entrouvert.org/login/?nonce=_0DC01D458CED32F23A64CDA251907A6D&amp;next=/idp/saml2/continue%3Fnonce%3D_0DC01D458CED32F23A64CDA251907A6D</v>
      </c>
      <c r="G12" s="133" t="str">
        <f t="shared" ca="1" si="4"/>
        <v>A</v>
      </c>
      <c r="H12" s="133" t="str">
        <f t="shared" ca="1" si="5"/>
        <v>x</v>
      </c>
      <c r="I12" s="133">
        <f t="shared" ca="1" si="6"/>
        <v>0</v>
      </c>
      <c r="J12" s="135">
        <f t="shared" ca="1" si="7"/>
        <v>0</v>
      </c>
      <c r="K12" s="136" t="str">
        <f t="shared" si="8"/>
        <v/>
      </c>
      <c r="L12" s="136"/>
      <c r="M12" s="136">
        <f t="shared" si="9"/>
        <v>0</v>
      </c>
      <c r="N12" s="137">
        <f t="shared" ca="1" si="10"/>
        <v>0</v>
      </c>
      <c r="O12" s="137"/>
      <c r="P12" s="138"/>
      <c r="Q12" s="138"/>
      <c r="R12" s="138"/>
      <c r="S12" s="138"/>
      <c r="T12" s="138"/>
      <c r="U12" s="139">
        <f t="shared" si="11"/>
        <v>0</v>
      </c>
      <c r="V12" s="140"/>
      <c r="W12" s="43"/>
      <c r="X12" s="59"/>
      <c r="Y12" s="59"/>
      <c r="Z12" s="59"/>
      <c r="AA12" s="59"/>
      <c r="AB12" s="59"/>
      <c r="AC12" s="59"/>
      <c r="AD12" s="59"/>
      <c r="AE12" s="141"/>
      <c r="AF12" s="141"/>
      <c r="AG12" s="141"/>
      <c r="AH12" s="141"/>
      <c r="AI12" s="141"/>
      <c r="AJ12" s="141"/>
      <c r="AK12" s="141"/>
      <c r="AL12" s="141"/>
      <c r="AM12" s="141"/>
      <c r="AN12" s="141"/>
      <c r="AO12" s="141"/>
      <c r="AP12" s="141"/>
      <c r="AQ12" s="141"/>
      <c r="AR12" s="141"/>
      <c r="AS12" s="141"/>
      <c r="AT12" s="141"/>
      <c r="AU12" s="141"/>
      <c r="AV12" s="141"/>
      <c r="AW12" s="141"/>
      <c r="AX12" s="141"/>
      <c r="AY12" s="141"/>
      <c r="AZ12" s="141"/>
      <c r="BA12" s="141"/>
      <c r="BB12" s="141"/>
      <c r="BC12" s="141"/>
      <c r="BD12" s="141"/>
    </row>
    <row r="13" hidden="1">
      <c r="A13" s="142"/>
      <c r="B13" s="131">
        <v>12</v>
      </c>
      <c r="C13" s="132" t="str">
        <f t="shared" ca="1" si="1"/>
        <v>1.1</v>
      </c>
      <c r="D13" s="133" t="str">
        <f t="shared" ca="1" si="2"/>
        <v>na</v>
      </c>
      <c r="E13" s="133" t="s">
        <v>43</v>
      </c>
      <c r="F13" s="134" t="str">
        <f t="shared" ca="1" si="3"/>
        <v>https://portail-larochelle.test.entrouvert.org/demarches/signalements/</v>
      </c>
      <c r="G13" s="133" t="str">
        <f t="shared" ca="1" si="4"/>
        <v>A</v>
      </c>
      <c r="H13" s="133" t="str">
        <f t="shared" ca="1" si="5"/>
        <v>x</v>
      </c>
      <c r="I13" s="133">
        <f t="shared" ca="1" si="6"/>
        <v>0</v>
      </c>
      <c r="J13" s="135">
        <f t="shared" ca="1" si="7"/>
        <v>0</v>
      </c>
      <c r="K13" s="136" t="str">
        <f t="shared" si="8"/>
        <v/>
      </c>
      <c r="L13" s="136"/>
      <c r="M13" s="136">
        <f t="shared" si="9"/>
        <v>0</v>
      </c>
      <c r="N13" s="137">
        <f t="shared" ca="1" si="10"/>
        <v>0</v>
      </c>
      <c r="O13" s="137"/>
      <c r="P13" s="138"/>
      <c r="Q13" s="138"/>
      <c r="R13" s="138"/>
      <c r="S13" s="138"/>
      <c r="T13" s="138"/>
      <c r="U13" s="139">
        <f t="shared" si="11"/>
        <v>0</v>
      </c>
      <c r="V13" s="140"/>
      <c r="W13" s="43"/>
      <c r="X13" s="59"/>
      <c r="Y13" s="59"/>
      <c r="Z13" s="59"/>
      <c r="AA13" s="59"/>
      <c r="AB13" s="59"/>
      <c r="AC13" s="59"/>
      <c r="AD13" s="59"/>
      <c r="AE13" s="141"/>
      <c r="AF13" s="141"/>
      <c r="AG13" s="141"/>
      <c r="AH13" s="141"/>
      <c r="AI13" s="141"/>
      <c r="AJ13" s="141"/>
      <c r="AK13" s="141"/>
      <c r="AL13" s="141"/>
      <c r="AM13" s="141"/>
      <c r="AN13" s="141"/>
      <c r="AO13" s="141"/>
      <c r="AP13" s="141"/>
      <c r="AQ13" s="141"/>
      <c r="AR13" s="141"/>
      <c r="AS13" s="141"/>
      <c r="AT13" s="141"/>
      <c r="AU13" s="141"/>
      <c r="AV13" s="141"/>
      <c r="AW13" s="141"/>
      <c r="AX13" s="141"/>
      <c r="AY13" s="141"/>
      <c r="AZ13" s="141"/>
      <c r="BA13" s="141"/>
      <c r="BB13" s="141"/>
      <c r="BC13" s="141"/>
      <c r="BD13" s="141"/>
    </row>
    <row r="14" hidden="1">
      <c r="A14" s="142"/>
      <c r="B14" s="131">
        <v>12</v>
      </c>
      <c r="C14" s="132" t="str">
        <f t="shared" ca="1" si="1"/>
        <v>1.1</v>
      </c>
      <c r="D14" s="133" t="str">
        <f t="shared" ca="1" si="2"/>
        <v>na</v>
      </c>
      <c r="E14" s="133" t="s">
        <v>46</v>
      </c>
      <c r="F14" s="134" t="str">
        <f t="shared" ca="1" si="3"/>
        <v>https://connexion-larochelle.test.entrouvert.org/accounts/</v>
      </c>
      <c r="G14" s="133" t="str">
        <f t="shared" ca="1" si="4"/>
        <v>A</v>
      </c>
      <c r="H14" s="133" t="str">
        <f t="shared" ca="1" si="5"/>
        <v>x</v>
      </c>
      <c r="I14" s="133">
        <f t="shared" ca="1" si="6"/>
        <v>0</v>
      </c>
      <c r="J14" s="135">
        <f t="shared" ca="1" si="7"/>
        <v>0</v>
      </c>
      <c r="K14" s="136" t="str">
        <f t="shared" si="8"/>
        <v/>
      </c>
      <c r="L14" s="136"/>
      <c r="M14" s="136">
        <f t="shared" si="9"/>
        <v>0</v>
      </c>
      <c r="N14" s="137">
        <f t="shared" ca="1" si="10"/>
        <v>0</v>
      </c>
      <c r="O14" s="137"/>
      <c r="P14" s="138"/>
      <c r="Q14" s="138"/>
      <c r="R14" s="138"/>
      <c r="S14" s="138"/>
      <c r="T14" s="138"/>
      <c r="U14" s="139">
        <f t="shared" si="11"/>
        <v>0</v>
      </c>
      <c r="V14" s="140"/>
      <c r="W14" s="43"/>
      <c r="X14" s="59"/>
      <c r="Y14" s="59"/>
      <c r="Z14" s="59"/>
      <c r="AA14" s="59"/>
      <c r="AB14" s="59"/>
      <c r="AC14" s="59"/>
      <c r="AD14" s="59"/>
      <c r="AE14" s="141"/>
      <c r="AF14" s="141"/>
      <c r="AG14" s="141"/>
      <c r="AH14" s="141"/>
      <c r="AI14" s="141"/>
      <c r="AJ14" s="141"/>
      <c r="AK14" s="141"/>
      <c r="AL14" s="141"/>
      <c r="AM14" s="141"/>
      <c r="AN14" s="141"/>
      <c r="AO14" s="141"/>
      <c r="AP14" s="141"/>
      <c r="AQ14" s="141"/>
      <c r="AR14" s="141"/>
      <c r="AS14" s="141"/>
      <c r="AT14" s="141"/>
      <c r="AU14" s="141"/>
      <c r="AV14" s="141"/>
      <c r="AW14" s="141"/>
      <c r="AX14" s="141"/>
      <c r="AY14" s="141"/>
      <c r="AZ14" s="141"/>
      <c r="BA14" s="141"/>
      <c r="BB14" s="141"/>
      <c r="BC14" s="141"/>
      <c r="BD14" s="141"/>
    </row>
    <row r="15">
      <c r="A15" s="142"/>
      <c r="B15" s="131">
        <v>12</v>
      </c>
      <c r="C15" s="132" t="str">
        <f t="shared" ca="1" si="1"/>
        <v>1.1</v>
      </c>
      <c r="D15" s="133" t="str">
        <f t="shared" ca="1" si="2"/>
        <v>na</v>
      </c>
      <c r="E15" s="133" t="s">
        <v>49</v>
      </c>
      <c r="F15" s="134" t="str">
        <f t="shared" ca="1" si="3"/>
        <v>https://portail-larochelle.test.entrouvert.org/a-propos/page-editoriale-type/</v>
      </c>
      <c r="G15" s="133" t="str">
        <f t="shared" ca="1" si="4"/>
        <v>A</v>
      </c>
      <c r="H15" s="133" t="str">
        <f t="shared" ca="1" si="5"/>
        <v>x</v>
      </c>
      <c r="I15" s="133" t="str">
        <f t="shared" ca="1" si="6"/>
        <v>Bloquante</v>
      </c>
      <c r="J15" s="135" t="str">
        <f t="shared" ca="1" si="7"/>
        <v xml:space="preserve">Plusieurs fois sur cette page uniquement</v>
      </c>
      <c r="K15" s="136">
        <f t="shared" si="8"/>
        <v>1</v>
      </c>
      <c r="L15" s="136"/>
      <c r="M15" s="136">
        <f t="shared" si="9"/>
        <v>0</v>
      </c>
      <c r="N15" s="137" t="str">
        <f t="shared" ca="1" si="10"/>
        <v xml:space="preserve">Les images &lt;embed&gt; en bas de page ne possède pas d'alternative (le lien de téléchargement qui permet de recupérer les informations dirige vers un autre site. il ne télécharge pas directement l'alternative</v>
      </c>
      <c r="O15" s="137"/>
      <c r="P15" s="138"/>
      <c r="Q15" s="138"/>
      <c r="R15" s="138"/>
      <c r="S15" s="138"/>
      <c r="T15" s="138"/>
      <c r="U15" s="139">
        <f t="shared" si="11"/>
        <v>0</v>
      </c>
      <c r="V15" s="140"/>
      <c r="W15" s="43"/>
      <c r="X15" s="59"/>
      <c r="Y15" s="59"/>
      <c r="Z15" s="59"/>
      <c r="AA15" s="59"/>
      <c r="AB15" s="59"/>
      <c r="AC15" s="59"/>
      <c r="AD15" s="59"/>
      <c r="AE15" s="141"/>
      <c r="AF15" s="141"/>
      <c r="AG15" s="141"/>
      <c r="AH15" s="141"/>
      <c r="AI15" s="141"/>
      <c r="AJ15" s="141"/>
      <c r="AK15" s="141"/>
      <c r="AL15" s="141"/>
      <c r="AM15" s="141"/>
      <c r="AN15" s="141"/>
      <c r="AO15" s="141"/>
      <c r="AP15" s="141"/>
      <c r="AQ15" s="141"/>
      <c r="AR15" s="141"/>
      <c r="AS15" s="141"/>
      <c r="AT15" s="141"/>
      <c r="AU15" s="141"/>
      <c r="AV15" s="141"/>
      <c r="AW15" s="141"/>
      <c r="AX15" s="141"/>
      <c r="AY15" s="141"/>
      <c r="AZ15" s="141"/>
      <c r="BA15" s="141"/>
      <c r="BB15" s="141"/>
      <c r="BC15" s="141"/>
      <c r="BD15" s="141"/>
    </row>
    <row r="16" hidden="1">
      <c r="A16" s="142"/>
      <c r="B16" s="131">
        <v>12</v>
      </c>
      <c r="C16" s="132" t="str">
        <f t="shared" ca="1" si="1"/>
        <v>1.1</v>
      </c>
      <c r="D16" s="133" t="str">
        <f t="shared" ca="1" si="2"/>
        <v>na</v>
      </c>
      <c r="E16" s="133" t="s">
        <v>52</v>
      </c>
      <c r="F16" s="134" t="str">
        <f t="shared" ca="1" si="3"/>
        <v>https://demarches-larochelle.test.entrouvert.org/old-temp/modele-de-formulaire-avec-tous-les-champs/</v>
      </c>
      <c r="G16" s="133" t="str">
        <f t="shared" ca="1" si="4"/>
        <v>A</v>
      </c>
      <c r="H16" s="133" t="str">
        <f t="shared" ca="1" si="5"/>
        <v>x</v>
      </c>
      <c r="I16" s="133">
        <f t="shared" ca="1" si="6"/>
        <v>0</v>
      </c>
      <c r="J16" s="135">
        <f t="shared" ca="1" si="7"/>
        <v>0</v>
      </c>
      <c r="K16" s="136" t="str">
        <f t="shared" si="8"/>
        <v/>
      </c>
      <c r="L16" s="136"/>
      <c r="M16" s="136">
        <f t="shared" si="9"/>
        <v>0</v>
      </c>
      <c r="N16" s="137">
        <f t="shared" ca="1" si="10"/>
        <v>0</v>
      </c>
      <c r="O16" s="137"/>
      <c r="P16" s="138"/>
      <c r="Q16" s="138"/>
      <c r="R16" s="138"/>
      <c r="S16" s="138"/>
      <c r="T16" s="138"/>
      <c r="U16" s="139">
        <f t="shared" si="11"/>
        <v>0</v>
      </c>
      <c r="V16" s="140"/>
      <c r="W16" s="43"/>
      <c r="X16" s="59"/>
      <c r="Y16" s="59"/>
      <c r="Z16" s="59"/>
      <c r="AA16" s="59"/>
      <c r="AB16" s="59"/>
      <c r="AC16" s="59"/>
      <c r="AD16" s="59"/>
      <c r="AE16" s="141"/>
      <c r="AF16" s="141"/>
      <c r="AG16" s="141"/>
      <c r="AH16" s="141"/>
      <c r="AI16" s="141"/>
      <c r="AJ16" s="141"/>
      <c r="AK16" s="141"/>
      <c r="AL16" s="141"/>
      <c r="AM16" s="141"/>
      <c r="AN16" s="141"/>
      <c r="AO16" s="141"/>
      <c r="AP16" s="141"/>
      <c r="AQ16" s="141"/>
      <c r="AR16" s="141"/>
      <c r="AS16" s="141"/>
      <c r="AT16" s="141"/>
      <c r="AU16" s="141"/>
      <c r="AV16" s="141"/>
      <c r="AW16" s="141"/>
      <c r="AX16" s="141"/>
      <c r="AY16" s="141"/>
      <c r="AZ16" s="141"/>
      <c r="BA16" s="141"/>
      <c r="BB16" s="141"/>
      <c r="BC16" s="141"/>
      <c r="BD16" s="141"/>
    </row>
    <row r="17" hidden="1">
      <c r="A17" s="142"/>
      <c r="B17" s="131">
        <v>12</v>
      </c>
      <c r="C17" s="132" t="str">
        <f t="shared" ca="1" si="1"/>
        <v>1.1</v>
      </c>
      <c r="D17" s="133" t="str">
        <f t="shared" ca="1" si="2"/>
        <v>na</v>
      </c>
      <c r="E17" s="133" t="s">
        <v>55</v>
      </c>
      <c r="F17" s="134" t="str">
        <f t="shared" ca="1" si="3"/>
        <v>https://portail-larochelle.test.entrouvert.org/mon-espace/mes-demandes/</v>
      </c>
      <c r="G17" s="133" t="str">
        <f t="shared" ca="1" si="4"/>
        <v>A</v>
      </c>
      <c r="H17" s="133" t="str">
        <f t="shared" ca="1" si="5"/>
        <v>x</v>
      </c>
      <c r="I17" s="133">
        <f t="shared" ca="1" si="6"/>
        <v>0</v>
      </c>
      <c r="J17" s="135">
        <f t="shared" ca="1" si="7"/>
        <v>0</v>
      </c>
      <c r="K17" s="136" t="str">
        <f t="shared" si="8"/>
        <v/>
      </c>
      <c r="L17" s="136"/>
      <c r="M17" s="136">
        <f t="shared" si="9"/>
        <v>0</v>
      </c>
      <c r="N17" s="137">
        <f t="shared" ca="1" si="10"/>
        <v>0</v>
      </c>
      <c r="O17" s="137"/>
      <c r="P17" s="138"/>
      <c r="Q17" s="138"/>
      <c r="R17" s="138"/>
      <c r="S17" s="138"/>
      <c r="T17" s="138"/>
      <c r="U17" s="139">
        <f t="shared" si="11"/>
        <v>0</v>
      </c>
      <c r="V17" s="140"/>
      <c r="W17" s="43"/>
      <c r="X17" s="59"/>
      <c r="Y17" s="59"/>
      <c r="Z17" s="59"/>
      <c r="AA17" s="59"/>
      <c r="AB17" s="59"/>
      <c r="AC17" s="59"/>
      <c r="AD17" s="59"/>
      <c r="AE17" s="141"/>
      <c r="AF17" s="141"/>
      <c r="AG17" s="141"/>
      <c r="AH17" s="141"/>
      <c r="AI17" s="141"/>
      <c r="AJ17" s="141"/>
      <c r="AK17" s="141"/>
      <c r="AL17" s="141"/>
      <c r="AM17" s="141"/>
      <c r="AN17" s="141"/>
      <c r="AO17" s="141"/>
      <c r="AP17" s="141"/>
      <c r="AQ17" s="141"/>
      <c r="AR17" s="141"/>
      <c r="AS17" s="141"/>
      <c r="AT17" s="141"/>
      <c r="AU17" s="141"/>
      <c r="AV17" s="141"/>
      <c r="AW17" s="141"/>
      <c r="AX17" s="141"/>
      <c r="AY17" s="141"/>
      <c r="AZ17" s="141"/>
      <c r="BA17" s="141"/>
      <c r="BB17" s="141"/>
      <c r="BC17" s="141"/>
      <c r="BD17" s="141"/>
    </row>
    <row r="18" hidden="1">
      <c r="A18" s="142"/>
      <c r="B18" s="131">
        <v>12</v>
      </c>
      <c r="C18" s="132" t="str">
        <f t="shared" ca="1" si="1"/>
        <v>1.1</v>
      </c>
      <c r="D18" s="133" t="str">
        <f t="shared" ca="1" si="2"/>
        <v>na</v>
      </c>
      <c r="E18" s="133" t="s">
        <v>58</v>
      </c>
      <c r="F18" s="134" t="str">
        <f t="shared" ca="1" si="3"/>
        <v>https://demarches-larochelle.test.entrouvert.org/signalements/arbres-espaces-verts-naturels-aires-de-jeux/?cancelurl=https%3A//portail-larochelle.test.entrouvert.org/demarches/signalements/</v>
      </c>
      <c r="G18" s="133" t="str">
        <f t="shared" ca="1" si="4"/>
        <v>A</v>
      </c>
      <c r="H18" s="133" t="str">
        <f t="shared" ca="1" si="5"/>
        <v>x</v>
      </c>
      <c r="I18" s="133">
        <f t="shared" ca="1" si="6"/>
        <v>0</v>
      </c>
      <c r="J18" s="135">
        <f t="shared" ca="1" si="7"/>
        <v>0</v>
      </c>
      <c r="K18" s="136" t="str">
        <f t="shared" si="8"/>
        <v/>
      </c>
      <c r="L18" s="136"/>
      <c r="M18" s="136">
        <f t="shared" si="9"/>
        <v>0</v>
      </c>
      <c r="N18" s="137">
        <f t="shared" ca="1" si="10"/>
        <v>0</v>
      </c>
      <c r="O18" s="137"/>
      <c r="P18" s="138"/>
      <c r="Q18" s="138"/>
      <c r="R18" s="138"/>
      <c r="S18" s="138"/>
      <c r="T18" s="138"/>
      <c r="U18" s="139">
        <f t="shared" si="11"/>
        <v>0</v>
      </c>
      <c r="V18" s="140"/>
      <c r="W18" s="43"/>
      <c r="X18" s="59"/>
      <c r="Y18" s="59"/>
      <c r="Z18" s="59"/>
      <c r="AA18" s="59"/>
      <c r="AB18" s="59"/>
      <c r="AC18" s="59"/>
      <c r="AD18" s="59"/>
      <c r="AE18" s="141"/>
      <c r="AF18" s="141"/>
      <c r="AG18" s="141"/>
      <c r="AH18" s="141"/>
      <c r="AI18" s="141"/>
      <c r="AJ18" s="141"/>
      <c r="AK18" s="141"/>
      <c r="AL18" s="141"/>
      <c r="AM18" s="141"/>
      <c r="AN18" s="141"/>
      <c r="AO18" s="141"/>
      <c r="AP18" s="141"/>
      <c r="AQ18" s="141"/>
      <c r="AR18" s="141"/>
      <c r="AS18" s="141"/>
      <c r="AT18" s="141"/>
      <c r="AU18" s="141"/>
      <c r="AV18" s="141"/>
      <c r="AW18" s="141"/>
      <c r="AX18" s="141"/>
      <c r="AY18" s="141"/>
      <c r="AZ18" s="141"/>
      <c r="BA18" s="141"/>
      <c r="BB18" s="141"/>
      <c r="BC18" s="141"/>
      <c r="BD18" s="141"/>
    </row>
    <row r="19" hidden="1">
      <c r="A19" s="142"/>
      <c r="B19" s="131">
        <v>12</v>
      </c>
      <c r="C19" s="132" t="str">
        <f t="shared" ca="1" si="1"/>
        <v>1.1</v>
      </c>
      <c r="D19" s="133" t="str">
        <f t="shared" ca="1" si="2"/>
        <v>na</v>
      </c>
      <c r="E19" s="133" t="s">
        <v>61</v>
      </c>
      <c r="F19" s="134" t="str">
        <f t="shared" ca="1" si="3"/>
        <v>https://demarches-larochelle.test.entrouvert.org/signalements/proprete-urbaine/118/</v>
      </c>
      <c r="G19" s="133" t="str">
        <f t="shared" ca="1" si="4"/>
        <v>A</v>
      </c>
      <c r="H19" s="133" t="str">
        <f t="shared" ca="1" si="5"/>
        <v>x</v>
      </c>
      <c r="I19" s="133">
        <f t="shared" ca="1" si="6"/>
        <v>0</v>
      </c>
      <c r="J19" s="135">
        <f t="shared" ca="1" si="7"/>
        <v>0</v>
      </c>
      <c r="K19" s="136" t="str">
        <f t="shared" si="8"/>
        <v/>
      </c>
      <c r="L19" s="136"/>
      <c r="M19" s="136">
        <f t="shared" si="9"/>
        <v>0</v>
      </c>
      <c r="N19" s="137">
        <f t="shared" ca="1" si="10"/>
        <v>0</v>
      </c>
      <c r="O19" s="137"/>
      <c r="P19" s="138"/>
      <c r="Q19" s="138"/>
      <c r="R19" s="138"/>
      <c r="S19" s="138"/>
      <c r="T19" s="138"/>
      <c r="U19" s="139">
        <f t="shared" si="11"/>
        <v>0</v>
      </c>
      <c r="V19" s="140"/>
      <c r="W19" s="43"/>
      <c r="X19" s="59"/>
      <c r="Y19" s="59"/>
      <c r="Z19" s="59"/>
      <c r="AA19" s="59"/>
      <c r="AB19" s="59"/>
      <c r="AC19" s="59"/>
      <c r="AD19" s="59"/>
      <c r="AE19" s="141"/>
      <c r="AF19" s="141"/>
      <c r="AG19" s="141"/>
      <c r="AH19" s="141"/>
      <c r="AI19" s="141"/>
      <c r="AJ19" s="141"/>
      <c r="AK19" s="141"/>
      <c r="AL19" s="141"/>
      <c r="AM19" s="141"/>
      <c r="AN19" s="141"/>
      <c r="AO19" s="141"/>
      <c r="AP19" s="141"/>
      <c r="AQ19" s="141"/>
      <c r="AR19" s="141"/>
      <c r="AS19" s="141"/>
      <c r="AT19" s="141"/>
      <c r="AU19" s="141"/>
      <c r="AV19" s="141"/>
      <c r="AW19" s="141"/>
      <c r="AX19" s="141"/>
      <c r="AY19" s="141"/>
      <c r="AZ19" s="141"/>
      <c r="BA19" s="141"/>
      <c r="BB19" s="141"/>
      <c r="BC19" s="141"/>
      <c r="BD19" s="141"/>
    </row>
    <row r="20" hidden="1">
      <c r="A20" s="142"/>
      <c r="B20" s="131">
        <v>12</v>
      </c>
      <c r="C20" s="132" t="str">
        <f t="shared" ca="1" si="1"/>
        <v>1.1</v>
      </c>
      <c r="D20" s="133" t="str">
        <f t="shared" ca="1" si="2"/>
        <v>na</v>
      </c>
      <c r="E20" s="133" t="s">
        <v>64</v>
      </c>
      <c r="F20" s="134" t="str">
        <f t="shared" ca="1" si="3"/>
        <v>https://connexion-larochelle.test.entrouvert.org/accounts/password/change/</v>
      </c>
      <c r="G20" s="133" t="str">
        <f t="shared" ca="1" si="4"/>
        <v>A</v>
      </c>
      <c r="H20" s="133" t="str">
        <f t="shared" ca="1" si="5"/>
        <v>x</v>
      </c>
      <c r="I20" s="133">
        <f t="shared" ca="1" si="6"/>
        <v>0</v>
      </c>
      <c r="J20" s="135">
        <f t="shared" ca="1" si="7"/>
        <v>0</v>
      </c>
      <c r="K20" s="136" t="str">
        <f t="shared" si="8"/>
        <v/>
      </c>
      <c r="L20" s="136"/>
      <c r="M20" s="136">
        <f t="shared" si="9"/>
        <v>0</v>
      </c>
      <c r="N20" s="137">
        <f t="shared" ca="1" si="10"/>
        <v>0</v>
      </c>
      <c r="O20" s="137"/>
      <c r="P20" s="138"/>
      <c r="Q20" s="138"/>
      <c r="R20" s="138"/>
      <c r="S20" s="138"/>
      <c r="T20" s="138"/>
      <c r="U20" s="139">
        <f t="shared" si="11"/>
        <v>0</v>
      </c>
      <c r="V20" s="140"/>
      <c r="W20" s="43"/>
      <c r="X20" s="59"/>
      <c r="Y20" s="59"/>
      <c r="Z20" s="59"/>
      <c r="AA20" s="59"/>
      <c r="AB20" s="59"/>
      <c r="AC20" s="59"/>
      <c r="AD20" s="59"/>
      <c r="AE20" s="141"/>
      <c r="AF20" s="141"/>
      <c r="AG20" s="141"/>
      <c r="AH20" s="141"/>
      <c r="AI20" s="141"/>
      <c r="AJ20" s="141"/>
      <c r="AK20" s="141"/>
      <c r="AL20" s="141"/>
      <c r="AM20" s="141"/>
      <c r="AN20" s="141"/>
      <c r="AO20" s="141"/>
      <c r="AP20" s="141"/>
      <c r="AQ20" s="141"/>
      <c r="AR20" s="141"/>
      <c r="AS20" s="141"/>
      <c r="AT20" s="141"/>
      <c r="AU20" s="141"/>
      <c r="AV20" s="141"/>
      <c r="AW20" s="141"/>
      <c r="AX20" s="141"/>
      <c r="AY20" s="141"/>
      <c r="AZ20" s="141"/>
      <c r="BA20" s="141"/>
      <c r="BB20" s="141"/>
      <c r="BC20" s="141"/>
      <c r="BD20" s="141"/>
    </row>
    <row r="21" hidden="1">
      <c r="A21" s="142"/>
      <c r="B21" s="131">
        <v>13</v>
      </c>
      <c r="C21" s="132" t="str">
        <f t="shared" ca="1" si="1"/>
        <v>1.2</v>
      </c>
      <c r="D21" s="133" t="str">
        <f t="shared" ca="1" si="2"/>
        <v>c</v>
      </c>
      <c r="E21" s="133" t="s">
        <v>28</v>
      </c>
      <c r="F21" s="134" t="str">
        <f t="shared" ca="1" si="3"/>
        <v>https://portail-larochelle.test.entrouvert.org/demarches/</v>
      </c>
      <c r="G21" s="133" t="str">
        <f t="shared" ca="1" si="4"/>
        <v>A</v>
      </c>
      <c r="H21" s="133" t="str">
        <f t="shared" ca="1" si="5"/>
        <v/>
      </c>
      <c r="I21" s="133">
        <f t="shared" ca="1" si="6"/>
        <v>0</v>
      </c>
      <c r="J21" s="135">
        <f t="shared" ca="1" si="7"/>
        <v>0</v>
      </c>
      <c r="K21" s="136" t="str">
        <f t="shared" si="8"/>
        <v/>
      </c>
      <c r="L21" s="136"/>
      <c r="M21" s="136">
        <f t="shared" si="9"/>
        <v>0</v>
      </c>
      <c r="N21" s="137">
        <f t="shared" ca="1" si="10"/>
        <v>0</v>
      </c>
      <c r="O21" s="137"/>
      <c r="P21" s="138"/>
      <c r="Q21" s="138"/>
      <c r="R21" s="138"/>
      <c r="S21" s="138"/>
      <c r="T21" s="138"/>
      <c r="U21" s="139">
        <f t="shared" si="11"/>
        <v>0</v>
      </c>
      <c r="V21" s="140"/>
      <c r="W21" s="43"/>
      <c r="X21" s="59"/>
      <c r="Y21" s="59"/>
      <c r="Z21" s="59"/>
      <c r="AA21" s="59"/>
      <c r="AB21" s="59"/>
      <c r="AC21" s="59"/>
      <c r="AD21" s="59"/>
      <c r="AE21" s="141"/>
      <c r="AF21" s="141"/>
      <c r="AG21" s="141"/>
      <c r="AH21" s="141"/>
      <c r="AI21" s="141"/>
      <c r="AJ21" s="141"/>
      <c r="AK21" s="141"/>
      <c r="AL21" s="141"/>
      <c r="AM21" s="141"/>
      <c r="AN21" s="141"/>
      <c r="AO21" s="141"/>
      <c r="AP21" s="141"/>
      <c r="AQ21" s="141"/>
      <c r="AR21" s="141"/>
      <c r="AS21" s="141"/>
      <c r="AT21" s="141"/>
      <c r="AU21" s="141"/>
      <c r="AV21" s="141"/>
      <c r="AW21" s="141"/>
      <c r="AX21" s="141"/>
      <c r="AY21" s="141"/>
      <c r="AZ21" s="141"/>
      <c r="BA21" s="141"/>
      <c r="BB21" s="141"/>
      <c r="BC21" s="141"/>
      <c r="BD21" s="141"/>
    </row>
    <row r="22" hidden="1">
      <c r="A22" s="142"/>
      <c r="B22" s="131">
        <v>13</v>
      </c>
      <c r="C22" s="132" t="str">
        <f t="shared" ca="1" si="1"/>
        <v>1.2</v>
      </c>
      <c r="D22" s="133" t="str">
        <f t="shared" ca="1" si="2"/>
        <v>c</v>
      </c>
      <c r="E22" s="133" t="s">
        <v>31</v>
      </c>
      <c r="F22" s="134" t="str">
        <f t="shared" ca="1" si="3"/>
        <v>https://portail-larochelle.test.entrouvert.org/liens-footer/accessibilite/</v>
      </c>
      <c r="G22" s="133" t="str">
        <f t="shared" ca="1" si="4"/>
        <v>A</v>
      </c>
      <c r="H22" s="133" t="str">
        <f t="shared" ca="1" si="5"/>
        <v/>
      </c>
      <c r="I22" s="133">
        <f t="shared" ca="1" si="6"/>
        <v>0</v>
      </c>
      <c r="J22" s="135">
        <f t="shared" ca="1" si="7"/>
        <v>0</v>
      </c>
      <c r="K22" s="136" t="str">
        <f t="shared" si="8"/>
        <v/>
      </c>
      <c r="L22" s="136"/>
      <c r="M22" s="136">
        <f t="shared" si="9"/>
        <v>0</v>
      </c>
      <c r="N22" s="137">
        <f t="shared" ca="1" si="10"/>
        <v>0</v>
      </c>
      <c r="O22" s="137"/>
      <c r="P22" s="138"/>
      <c r="Q22" s="138"/>
      <c r="R22" s="138"/>
      <c r="S22" s="138"/>
      <c r="T22" s="138"/>
      <c r="U22" s="139">
        <f t="shared" si="11"/>
        <v>0</v>
      </c>
      <c r="V22" s="140"/>
      <c r="W22" s="43"/>
      <c r="X22" s="59"/>
      <c r="Y22" s="59"/>
      <c r="Z22" s="59"/>
      <c r="AA22" s="59"/>
      <c r="AB22" s="59"/>
      <c r="AC22" s="59"/>
      <c r="AD22" s="59"/>
      <c r="AE22" s="141"/>
      <c r="AF22" s="141"/>
      <c r="AG22" s="141"/>
      <c r="AH22" s="141"/>
      <c r="AI22" s="141"/>
      <c r="AJ22" s="141"/>
      <c r="AK22" s="141"/>
      <c r="AL22" s="141"/>
      <c r="AM22" s="141"/>
      <c r="AN22" s="141"/>
      <c r="AO22" s="141"/>
      <c r="AP22" s="141"/>
      <c r="AQ22" s="141"/>
      <c r="AR22" s="141"/>
      <c r="AS22" s="141"/>
      <c r="AT22" s="141"/>
      <c r="AU22" s="141"/>
      <c r="AV22" s="141"/>
      <c r="AW22" s="141"/>
      <c r="AX22" s="141"/>
      <c r="AY22" s="141"/>
      <c r="AZ22" s="141"/>
      <c r="BA22" s="141"/>
      <c r="BB22" s="141"/>
      <c r="BC22" s="141"/>
      <c r="BD22" s="141"/>
    </row>
    <row r="23" hidden="1">
      <c r="A23" s="142"/>
      <c r="B23" s="131">
        <v>13</v>
      </c>
      <c r="C23" s="132" t="str">
        <f t="shared" ca="1" si="1"/>
        <v>1.2</v>
      </c>
      <c r="D23" s="133" t="str">
        <f t="shared" ca="1" si="2"/>
        <v>c</v>
      </c>
      <c r="E23" s="133" t="s">
        <v>34</v>
      </c>
      <c r="F23" s="134" t="str">
        <f t="shared" ca="1" si="3"/>
        <v>https://portail-larochelle.test.entrouvert.org/liens-footer/mentions-legales/</v>
      </c>
      <c r="G23" s="133" t="str">
        <f t="shared" ca="1" si="4"/>
        <v>A</v>
      </c>
      <c r="H23" s="133" t="str">
        <f t="shared" ca="1" si="5"/>
        <v/>
      </c>
      <c r="I23" s="133">
        <f t="shared" ca="1" si="6"/>
        <v>0</v>
      </c>
      <c r="J23" s="135">
        <f t="shared" ca="1" si="7"/>
        <v>0</v>
      </c>
      <c r="K23" s="136" t="str">
        <f t="shared" si="8"/>
        <v/>
      </c>
      <c r="L23" s="136"/>
      <c r="M23" s="136">
        <f t="shared" si="9"/>
        <v>0</v>
      </c>
      <c r="N23" s="137">
        <f t="shared" ca="1" si="10"/>
        <v>0</v>
      </c>
      <c r="O23" s="137"/>
      <c r="P23" s="138"/>
      <c r="Q23" s="138"/>
      <c r="R23" s="138"/>
      <c r="S23" s="138"/>
      <c r="T23" s="138"/>
      <c r="U23" s="139">
        <f t="shared" si="11"/>
        <v>0</v>
      </c>
      <c r="V23" s="140"/>
      <c r="W23" s="43"/>
      <c r="X23" s="59"/>
      <c r="Y23" s="59"/>
      <c r="Z23" s="59"/>
      <c r="AA23" s="59"/>
      <c r="AB23" s="59"/>
      <c r="AC23" s="59"/>
      <c r="AD23" s="59"/>
      <c r="AE23" s="141"/>
      <c r="AF23" s="141"/>
      <c r="AG23" s="141"/>
      <c r="AH23" s="141"/>
      <c r="AI23" s="141"/>
      <c r="AJ23" s="141"/>
      <c r="AK23" s="141"/>
      <c r="AL23" s="141"/>
      <c r="AM23" s="141"/>
      <c r="AN23" s="141"/>
      <c r="AO23" s="141"/>
      <c r="AP23" s="141"/>
      <c r="AQ23" s="141"/>
      <c r="AR23" s="141"/>
      <c r="AS23" s="141"/>
      <c r="AT23" s="141"/>
      <c r="AU23" s="141"/>
      <c r="AV23" s="141"/>
      <c r="AW23" s="141"/>
      <c r="AX23" s="141"/>
      <c r="AY23" s="141"/>
      <c r="AZ23" s="141"/>
      <c r="BA23" s="141"/>
      <c r="BB23" s="141"/>
      <c r="BC23" s="141"/>
      <c r="BD23" s="141"/>
    </row>
    <row r="24" hidden="1">
      <c r="A24" s="142"/>
      <c r="B24" s="131">
        <v>13</v>
      </c>
      <c r="C24" s="132" t="str">
        <f t="shared" ca="1" si="1"/>
        <v>1.2</v>
      </c>
      <c r="D24" s="133" t="str">
        <f t="shared" ca="1" si="2"/>
        <v>c</v>
      </c>
      <c r="E24" s="133" t="s">
        <v>37</v>
      </c>
      <c r="F24" s="134" t="str">
        <f t="shared" ca="1" si="3"/>
        <v>https://portail-larochelle.test.entrouvert.org/aide/</v>
      </c>
      <c r="G24" s="133" t="str">
        <f t="shared" ca="1" si="4"/>
        <v>A</v>
      </c>
      <c r="H24" s="133" t="str">
        <f t="shared" ca="1" si="5"/>
        <v/>
      </c>
      <c r="I24" s="133">
        <f t="shared" ca="1" si="6"/>
        <v>0</v>
      </c>
      <c r="J24" s="135">
        <f t="shared" ca="1" si="7"/>
        <v>0</v>
      </c>
      <c r="K24" s="136" t="str">
        <f t="shared" si="8"/>
        <v/>
      </c>
      <c r="L24" s="136"/>
      <c r="M24" s="136">
        <f t="shared" si="9"/>
        <v>0</v>
      </c>
      <c r="N24" s="137">
        <f t="shared" ca="1" si="10"/>
        <v>0</v>
      </c>
      <c r="O24" s="137"/>
      <c r="P24" s="138"/>
      <c r="Q24" s="138"/>
      <c r="R24" s="138"/>
      <c r="S24" s="138"/>
      <c r="T24" s="138"/>
      <c r="U24" s="139">
        <f t="shared" si="11"/>
        <v>0</v>
      </c>
      <c r="V24" s="140"/>
      <c r="W24" s="43"/>
      <c r="X24" s="59"/>
      <c r="Y24" s="59"/>
      <c r="Z24" s="59"/>
      <c r="AA24" s="59"/>
      <c r="AB24" s="59"/>
      <c r="AC24" s="59"/>
      <c r="AD24" s="59"/>
      <c r="AE24" s="141"/>
      <c r="AF24" s="141"/>
      <c r="AG24" s="141"/>
      <c r="AH24" s="141"/>
      <c r="AI24" s="141"/>
      <c r="AJ24" s="141"/>
      <c r="AK24" s="141"/>
      <c r="AL24" s="141"/>
      <c r="AM24" s="141"/>
      <c r="AN24" s="141"/>
      <c r="AO24" s="141"/>
      <c r="AP24" s="141"/>
      <c r="AQ24" s="141"/>
      <c r="AR24" s="141"/>
      <c r="AS24" s="141"/>
      <c r="AT24" s="141"/>
      <c r="AU24" s="141"/>
      <c r="AV24" s="141"/>
      <c r="AW24" s="141"/>
      <c r="AX24" s="141"/>
      <c r="AY24" s="141"/>
      <c r="AZ24" s="141"/>
      <c r="BA24" s="141"/>
      <c r="BB24" s="141"/>
      <c r="BC24" s="141"/>
      <c r="BD24" s="141"/>
    </row>
    <row r="25" hidden="1">
      <c r="A25" s="142"/>
      <c r="B25" s="131">
        <v>13</v>
      </c>
      <c r="C25" s="132" t="str">
        <f t="shared" ca="1" si="1"/>
        <v>1.2</v>
      </c>
      <c r="D25" s="133" t="str">
        <f t="shared" ca="1" si="2"/>
        <v>c</v>
      </c>
      <c r="E25" s="133" t="s">
        <v>40</v>
      </c>
      <c r="F25" s="134" t="str">
        <f t="shared" ca="1" si="3"/>
        <v>https://connexion-larochelle.test.entrouvert.org/login/?nonce=_0DC01D458CED32F23A64CDA251907A6D&amp;next=/idp/saml2/continue%3Fnonce%3D_0DC01D458CED32F23A64CDA251907A6D</v>
      </c>
      <c r="G25" s="133" t="str">
        <f t="shared" ca="1" si="4"/>
        <v>A</v>
      </c>
      <c r="H25" s="133" t="str">
        <f t="shared" ca="1" si="5"/>
        <v/>
      </c>
      <c r="I25" s="133">
        <f t="shared" ca="1" si="6"/>
        <v>0</v>
      </c>
      <c r="J25" s="135">
        <f t="shared" ca="1" si="7"/>
        <v>0</v>
      </c>
      <c r="K25" s="136" t="str">
        <f t="shared" si="8"/>
        <v/>
      </c>
      <c r="L25" s="136"/>
      <c r="M25" s="136">
        <f t="shared" si="9"/>
        <v>0</v>
      </c>
      <c r="N25" s="137">
        <f t="shared" ca="1" si="10"/>
        <v>0</v>
      </c>
      <c r="O25" s="137"/>
      <c r="P25" s="138"/>
      <c r="Q25" s="138"/>
      <c r="R25" s="138"/>
      <c r="S25" s="138"/>
      <c r="T25" s="138"/>
      <c r="U25" s="139">
        <f t="shared" si="11"/>
        <v>0</v>
      </c>
      <c r="V25" s="140"/>
      <c r="W25" s="43"/>
      <c r="X25" s="59"/>
      <c r="Y25" s="59"/>
      <c r="Z25" s="59"/>
      <c r="AA25" s="59"/>
      <c r="AB25" s="59"/>
      <c r="AC25" s="59"/>
      <c r="AD25" s="59"/>
      <c r="AE25" s="141"/>
      <c r="AF25" s="141"/>
      <c r="AG25" s="141"/>
      <c r="AH25" s="141"/>
      <c r="AI25" s="141"/>
      <c r="AJ25" s="141"/>
      <c r="AK25" s="141"/>
      <c r="AL25" s="141"/>
      <c r="AM25" s="141"/>
      <c r="AN25" s="141"/>
      <c r="AO25" s="141"/>
      <c r="AP25" s="141"/>
      <c r="AQ25" s="141"/>
      <c r="AR25" s="141"/>
      <c r="AS25" s="141"/>
      <c r="AT25" s="141"/>
      <c r="AU25" s="141"/>
      <c r="AV25" s="141"/>
      <c r="AW25" s="141"/>
      <c r="AX25" s="141"/>
      <c r="AY25" s="141"/>
      <c r="AZ25" s="141"/>
      <c r="BA25" s="141"/>
      <c r="BB25" s="141"/>
      <c r="BC25" s="141"/>
      <c r="BD25" s="141"/>
    </row>
    <row r="26" hidden="1">
      <c r="A26" s="142"/>
      <c r="B26" s="131">
        <v>13</v>
      </c>
      <c r="C26" s="132" t="str">
        <f t="shared" ca="1" si="1"/>
        <v>1.2</v>
      </c>
      <c r="D26" s="133" t="str">
        <f t="shared" ca="1" si="2"/>
        <v>c</v>
      </c>
      <c r="E26" s="133" t="s">
        <v>43</v>
      </c>
      <c r="F26" s="134" t="str">
        <f t="shared" ca="1" si="3"/>
        <v>https://portail-larochelle.test.entrouvert.org/demarches/signalements/</v>
      </c>
      <c r="G26" s="133" t="str">
        <f t="shared" ca="1" si="4"/>
        <v>A</v>
      </c>
      <c r="H26" s="133" t="str">
        <f t="shared" ca="1" si="5"/>
        <v/>
      </c>
      <c r="I26" s="133">
        <f t="shared" ca="1" si="6"/>
        <v>0</v>
      </c>
      <c r="J26" s="135">
        <f t="shared" ca="1" si="7"/>
        <v>0</v>
      </c>
      <c r="K26" s="136" t="str">
        <f t="shared" si="8"/>
        <v/>
      </c>
      <c r="L26" s="136"/>
      <c r="M26" s="136">
        <f t="shared" si="9"/>
        <v>0</v>
      </c>
      <c r="N26" s="137">
        <f t="shared" ca="1" si="10"/>
        <v>0</v>
      </c>
      <c r="O26" s="137"/>
      <c r="P26" s="138"/>
      <c r="Q26" s="138"/>
      <c r="R26" s="138"/>
      <c r="S26" s="138"/>
      <c r="T26" s="138"/>
      <c r="U26" s="139">
        <f t="shared" si="11"/>
        <v>0</v>
      </c>
      <c r="V26" s="140"/>
      <c r="W26" s="43"/>
      <c r="X26" s="59"/>
      <c r="Y26" s="59"/>
      <c r="Z26" s="59"/>
      <c r="AA26" s="59"/>
      <c r="AB26" s="59"/>
      <c r="AC26" s="59"/>
      <c r="AD26" s="59"/>
      <c r="AE26" s="141"/>
      <c r="AF26" s="141"/>
      <c r="AG26" s="141"/>
      <c r="AH26" s="141"/>
      <c r="AI26" s="141"/>
      <c r="AJ26" s="141"/>
      <c r="AK26" s="141"/>
      <c r="AL26" s="141"/>
      <c r="AM26" s="141"/>
      <c r="AN26" s="141"/>
      <c r="AO26" s="141"/>
      <c r="AP26" s="141"/>
      <c r="AQ26" s="141"/>
      <c r="AR26" s="141"/>
      <c r="AS26" s="141"/>
      <c r="AT26" s="141"/>
      <c r="AU26" s="141"/>
      <c r="AV26" s="141"/>
      <c r="AW26" s="141"/>
      <c r="AX26" s="141"/>
      <c r="AY26" s="141"/>
      <c r="AZ26" s="141"/>
      <c r="BA26" s="141"/>
      <c r="BB26" s="141"/>
      <c r="BC26" s="141"/>
      <c r="BD26" s="141"/>
    </row>
    <row r="27" hidden="1">
      <c r="A27" s="142"/>
      <c r="B27" s="131">
        <v>13</v>
      </c>
      <c r="C27" s="132" t="str">
        <f t="shared" ca="1" si="1"/>
        <v>1.2</v>
      </c>
      <c r="D27" s="133" t="str">
        <f t="shared" ca="1" si="2"/>
        <v>c</v>
      </c>
      <c r="E27" s="133" t="s">
        <v>46</v>
      </c>
      <c r="F27" s="134" t="str">
        <f t="shared" ca="1" si="3"/>
        <v>https://connexion-larochelle.test.entrouvert.org/accounts/</v>
      </c>
      <c r="G27" s="133" t="str">
        <f t="shared" ca="1" si="4"/>
        <v>A</v>
      </c>
      <c r="H27" s="133" t="str">
        <f t="shared" ca="1" si="5"/>
        <v/>
      </c>
      <c r="I27" s="133">
        <f t="shared" ca="1" si="6"/>
        <v>0</v>
      </c>
      <c r="J27" s="135">
        <f t="shared" ca="1" si="7"/>
        <v>0</v>
      </c>
      <c r="K27" s="136" t="str">
        <f t="shared" si="8"/>
        <v/>
      </c>
      <c r="L27" s="136"/>
      <c r="M27" s="136">
        <f t="shared" si="9"/>
        <v>0</v>
      </c>
      <c r="N27" s="137">
        <f t="shared" ca="1" si="10"/>
        <v>0</v>
      </c>
      <c r="O27" s="137"/>
      <c r="P27" s="138"/>
      <c r="Q27" s="138"/>
      <c r="R27" s="138"/>
      <c r="S27" s="138"/>
      <c r="T27" s="138"/>
      <c r="U27" s="139">
        <f t="shared" si="11"/>
        <v>0</v>
      </c>
      <c r="V27" s="140"/>
      <c r="W27" s="43"/>
      <c r="X27" s="59"/>
      <c r="Y27" s="59"/>
      <c r="Z27" s="59"/>
      <c r="AA27" s="59"/>
      <c r="AB27" s="59"/>
      <c r="AC27" s="59"/>
      <c r="AD27" s="59"/>
      <c r="AE27" s="141"/>
      <c r="AF27" s="141"/>
      <c r="AG27" s="141"/>
      <c r="AH27" s="141"/>
      <c r="AI27" s="141"/>
      <c r="AJ27" s="141"/>
      <c r="AK27" s="141"/>
      <c r="AL27" s="141"/>
      <c r="AM27" s="141"/>
      <c r="AN27" s="141"/>
      <c r="AO27" s="141"/>
      <c r="AP27" s="141"/>
      <c r="AQ27" s="141"/>
      <c r="AR27" s="141"/>
      <c r="AS27" s="141"/>
      <c r="AT27" s="141"/>
      <c r="AU27" s="141"/>
      <c r="AV27" s="141"/>
      <c r="AW27" s="141"/>
      <c r="AX27" s="141"/>
      <c r="AY27" s="141"/>
      <c r="AZ27" s="141"/>
      <c r="BA27" s="141"/>
      <c r="BB27" s="141"/>
      <c r="BC27" s="141"/>
      <c r="BD27" s="141"/>
    </row>
    <row r="28" hidden="1">
      <c r="A28" s="142"/>
      <c r="B28" s="131">
        <v>13</v>
      </c>
      <c r="C28" s="132" t="str">
        <f t="shared" ca="1" si="1"/>
        <v>1.2</v>
      </c>
      <c r="D28" s="133" t="str">
        <f t="shared" ca="1" si="2"/>
        <v>c</v>
      </c>
      <c r="E28" s="133" t="s">
        <v>49</v>
      </c>
      <c r="F28" s="134" t="str">
        <f t="shared" ca="1" si="3"/>
        <v>https://portail-larochelle.test.entrouvert.org/a-propos/page-editoriale-type/</v>
      </c>
      <c r="G28" s="133" t="str">
        <f t="shared" ca="1" si="4"/>
        <v>A</v>
      </c>
      <c r="H28" s="133" t="str">
        <f t="shared" ca="1" si="5"/>
        <v/>
      </c>
      <c r="I28" s="133">
        <f t="shared" ca="1" si="6"/>
        <v>0</v>
      </c>
      <c r="J28" s="135">
        <f t="shared" ca="1" si="7"/>
        <v>0</v>
      </c>
      <c r="K28" s="136" t="str">
        <f t="shared" si="8"/>
        <v/>
      </c>
      <c r="L28" s="136"/>
      <c r="M28" s="136">
        <f t="shared" si="9"/>
        <v>0</v>
      </c>
      <c r="N28" s="137">
        <f t="shared" ca="1" si="10"/>
        <v>0</v>
      </c>
      <c r="O28" s="137"/>
      <c r="P28" s="138"/>
      <c r="Q28" s="138"/>
      <c r="R28" s="138"/>
      <c r="S28" s="138"/>
      <c r="T28" s="138"/>
      <c r="U28" s="139">
        <f t="shared" si="11"/>
        <v>0</v>
      </c>
      <c r="V28" s="140"/>
      <c r="W28" s="43"/>
      <c r="X28" s="59"/>
      <c r="Y28" s="59"/>
      <c r="Z28" s="59"/>
      <c r="AA28" s="59"/>
      <c r="AB28" s="59"/>
      <c r="AC28" s="59"/>
      <c r="AD28" s="59"/>
      <c r="AE28" s="141"/>
      <c r="AF28" s="141"/>
      <c r="AG28" s="141"/>
      <c r="AH28" s="141"/>
      <c r="AI28" s="141"/>
      <c r="AJ28" s="141"/>
      <c r="AK28" s="141"/>
      <c r="AL28" s="141"/>
      <c r="AM28" s="141"/>
      <c r="AN28" s="141"/>
      <c r="AO28" s="141"/>
      <c r="AP28" s="141"/>
      <c r="AQ28" s="141"/>
      <c r="AR28" s="141"/>
      <c r="AS28" s="141"/>
      <c r="AT28" s="141"/>
      <c r="AU28" s="141"/>
      <c r="AV28" s="141"/>
      <c r="AW28" s="141"/>
      <c r="AX28" s="141"/>
      <c r="AY28" s="141"/>
      <c r="AZ28" s="141"/>
      <c r="BA28" s="141"/>
      <c r="BB28" s="141"/>
      <c r="BC28" s="141"/>
      <c r="BD28" s="141"/>
    </row>
    <row r="29" hidden="1">
      <c r="A29" s="142"/>
      <c r="B29" s="131">
        <v>13</v>
      </c>
      <c r="C29" s="132" t="str">
        <f t="shared" ca="1" si="1"/>
        <v>1.2</v>
      </c>
      <c r="D29" s="133" t="str">
        <f t="shared" ca="1" si="2"/>
        <v>c</v>
      </c>
      <c r="E29" s="133" t="s">
        <v>52</v>
      </c>
      <c r="F29" s="134" t="str">
        <f t="shared" ca="1" si="3"/>
        <v>https://demarches-larochelle.test.entrouvert.org/old-temp/modele-de-formulaire-avec-tous-les-champs/</v>
      </c>
      <c r="G29" s="133" t="str">
        <f t="shared" ca="1" si="4"/>
        <v>A</v>
      </c>
      <c r="H29" s="133" t="str">
        <f t="shared" ca="1" si="5"/>
        <v/>
      </c>
      <c r="I29" s="133">
        <f t="shared" ca="1" si="6"/>
        <v>0</v>
      </c>
      <c r="J29" s="135">
        <f t="shared" ca="1" si="7"/>
        <v>0</v>
      </c>
      <c r="K29" s="136" t="str">
        <f t="shared" si="8"/>
        <v/>
      </c>
      <c r="L29" s="136"/>
      <c r="M29" s="136">
        <f t="shared" si="9"/>
        <v>0</v>
      </c>
      <c r="N29" s="137">
        <f t="shared" ca="1" si="10"/>
        <v>0</v>
      </c>
      <c r="O29" s="137"/>
      <c r="P29" s="138"/>
      <c r="Q29" s="138"/>
      <c r="R29" s="138"/>
      <c r="S29" s="138"/>
      <c r="T29" s="138"/>
      <c r="U29" s="139">
        <f t="shared" si="11"/>
        <v>0</v>
      </c>
      <c r="V29" s="140"/>
      <c r="W29" s="43"/>
      <c r="X29" s="59"/>
      <c r="Y29" s="59"/>
      <c r="Z29" s="59"/>
      <c r="AA29" s="59"/>
      <c r="AB29" s="59"/>
      <c r="AC29" s="59"/>
      <c r="AD29" s="59"/>
      <c r="AE29" s="141"/>
      <c r="AF29" s="141"/>
      <c r="AG29" s="141"/>
      <c r="AH29" s="141"/>
      <c r="AI29" s="141"/>
      <c r="AJ29" s="141"/>
      <c r="AK29" s="141"/>
      <c r="AL29" s="141"/>
      <c r="AM29" s="141"/>
      <c r="AN29" s="141"/>
      <c r="AO29" s="141"/>
      <c r="AP29" s="141"/>
      <c r="AQ29" s="141"/>
      <c r="AR29" s="141"/>
      <c r="AS29" s="141"/>
      <c r="AT29" s="141"/>
      <c r="AU29" s="141"/>
      <c r="AV29" s="141"/>
      <c r="AW29" s="141"/>
      <c r="AX29" s="141"/>
      <c r="AY29" s="141"/>
      <c r="AZ29" s="141"/>
      <c r="BA29" s="141"/>
      <c r="BB29" s="141"/>
      <c r="BC29" s="141"/>
      <c r="BD29" s="141"/>
    </row>
    <row r="30" hidden="1">
      <c r="A30" s="142"/>
      <c r="B30" s="131">
        <v>13</v>
      </c>
      <c r="C30" s="132" t="str">
        <f t="shared" ca="1" si="1"/>
        <v>1.2</v>
      </c>
      <c r="D30" s="133" t="str">
        <f t="shared" ca="1" si="2"/>
        <v>c</v>
      </c>
      <c r="E30" s="133" t="s">
        <v>55</v>
      </c>
      <c r="F30" s="134" t="str">
        <f t="shared" ca="1" si="3"/>
        <v>https://portail-larochelle.test.entrouvert.org/mon-espace/mes-demandes/</v>
      </c>
      <c r="G30" s="133" t="str">
        <f t="shared" ca="1" si="4"/>
        <v>A</v>
      </c>
      <c r="H30" s="133" t="str">
        <f t="shared" ca="1" si="5"/>
        <v/>
      </c>
      <c r="I30" s="133">
        <f t="shared" ca="1" si="6"/>
        <v>0</v>
      </c>
      <c r="J30" s="135">
        <f t="shared" ca="1" si="7"/>
        <v>0</v>
      </c>
      <c r="K30" s="136" t="str">
        <f t="shared" si="8"/>
        <v/>
      </c>
      <c r="L30" s="136"/>
      <c r="M30" s="136">
        <f t="shared" si="9"/>
        <v>0</v>
      </c>
      <c r="N30" s="137">
        <f t="shared" ca="1" si="10"/>
        <v>0</v>
      </c>
      <c r="O30" s="137"/>
      <c r="P30" s="138"/>
      <c r="Q30" s="138"/>
      <c r="R30" s="138"/>
      <c r="S30" s="138"/>
      <c r="T30" s="138"/>
      <c r="U30" s="139">
        <f t="shared" si="11"/>
        <v>0</v>
      </c>
      <c r="V30" s="140"/>
      <c r="W30" s="43"/>
      <c r="X30" s="59"/>
      <c r="Y30" s="59"/>
      <c r="Z30" s="59"/>
      <c r="AA30" s="59"/>
      <c r="AB30" s="59"/>
      <c r="AC30" s="59"/>
      <c r="AD30" s="59"/>
      <c r="AE30" s="141"/>
      <c r="AF30" s="141"/>
      <c r="AG30" s="141"/>
      <c r="AH30" s="141"/>
      <c r="AI30" s="141"/>
      <c r="AJ30" s="141"/>
      <c r="AK30" s="141"/>
      <c r="AL30" s="141"/>
      <c r="AM30" s="141"/>
      <c r="AN30" s="141"/>
      <c r="AO30" s="141"/>
      <c r="AP30" s="141"/>
      <c r="AQ30" s="141"/>
      <c r="AR30" s="141"/>
      <c r="AS30" s="141"/>
      <c r="AT30" s="141"/>
      <c r="AU30" s="141"/>
      <c r="AV30" s="141"/>
      <c r="AW30" s="141"/>
      <c r="AX30" s="141"/>
      <c r="AY30" s="141"/>
      <c r="AZ30" s="141"/>
      <c r="BA30" s="141"/>
      <c r="BB30" s="141"/>
      <c r="BC30" s="141"/>
      <c r="BD30" s="141"/>
    </row>
    <row r="31" hidden="1">
      <c r="A31" s="142"/>
      <c r="B31" s="131">
        <v>13</v>
      </c>
      <c r="C31" s="132" t="str">
        <f t="shared" ca="1" si="1"/>
        <v>1.2</v>
      </c>
      <c r="D31" s="133" t="str">
        <f t="shared" ca="1" si="2"/>
        <v>c</v>
      </c>
      <c r="E31" s="133" t="s">
        <v>58</v>
      </c>
      <c r="F31" s="134" t="str">
        <f t="shared" ca="1" si="3"/>
        <v>https://demarches-larochelle.test.entrouvert.org/signalements/arbres-espaces-verts-naturels-aires-de-jeux/?cancelurl=https%3A//portail-larochelle.test.entrouvert.org/demarches/signalements/</v>
      </c>
      <c r="G31" s="133" t="str">
        <f t="shared" ca="1" si="4"/>
        <v>A</v>
      </c>
      <c r="H31" s="133" t="str">
        <f t="shared" ca="1" si="5"/>
        <v/>
      </c>
      <c r="I31" s="133">
        <f t="shared" ca="1" si="6"/>
        <v>0</v>
      </c>
      <c r="J31" s="135">
        <f t="shared" ca="1" si="7"/>
        <v>0</v>
      </c>
      <c r="K31" s="136" t="str">
        <f t="shared" si="8"/>
        <v/>
      </c>
      <c r="L31" s="136"/>
      <c r="M31" s="136">
        <f t="shared" si="9"/>
        <v>0</v>
      </c>
      <c r="N31" s="137">
        <f t="shared" ca="1" si="10"/>
        <v>0</v>
      </c>
      <c r="O31" s="137"/>
      <c r="P31" s="138"/>
      <c r="Q31" s="138"/>
      <c r="R31" s="138"/>
      <c r="S31" s="138"/>
      <c r="T31" s="138"/>
      <c r="U31" s="139">
        <f t="shared" si="11"/>
        <v>0</v>
      </c>
      <c r="V31" s="140"/>
      <c r="W31" s="43"/>
      <c r="X31" s="59"/>
      <c r="Y31" s="59"/>
      <c r="Z31" s="59"/>
      <c r="AA31" s="59"/>
      <c r="AB31" s="59"/>
      <c r="AC31" s="59"/>
      <c r="AD31" s="59"/>
      <c r="AE31" s="141"/>
      <c r="AF31" s="141"/>
      <c r="AG31" s="141"/>
      <c r="AH31" s="141"/>
      <c r="AI31" s="141"/>
      <c r="AJ31" s="141"/>
      <c r="AK31" s="141"/>
      <c r="AL31" s="141"/>
      <c r="AM31" s="141"/>
      <c r="AN31" s="141"/>
      <c r="AO31" s="141"/>
      <c r="AP31" s="141"/>
      <c r="AQ31" s="141"/>
      <c r="AR31" s="141"/>
      <c r="AS31" s="141"/>
      <c r="AT31" s="141"/>
      <c r="AU31" s="141"/>
      <c r="AV31" s="141"/>
      <c r="AW31" s="141"/>
      <c r="AX31" s="141"/>
      <c r="AY31" s="141"/>
      <c r="AZ31" s="141"/>
      <c r="BA31" s="141"/>
      <c r="BB31" s="141"/>
      <c r="BC31" s="141"/>
      <c r="BD31" s="141"/>
    </row>
    <row r="32" hidden="1">
      <c r="A32" s="142"/>
      <c r="B32" s="131">
        <v>13</v>
      </c>
      <c r="C32" s="132" t="str">
        <f t="shared" ca="1" si="1"/>
        <v>1.2</v>
      </c>
      <c r="D32" s="133" t="str">
        <f t="shared" ca="1" si="2"/>
        <v>c</v>
      </c>
      <c r="E32" s="133" t="s">
        <v>61</v>
      </c>
      <c r="F32" s="134" t="str">
        <f t="shared" ca="1" si="3"/>
        <v>https://demarches-larochelle.test.entrouvert.org/signalements/proprete-urbaine/118/</v>
      </c>
      <c r="G32" s="133" t="str">
        <f t="shared" ca="1" si="4"/>
        <v>A</v>
      </c>
      <c r="H32" s="133" t="str">
        <f t="shared" ca="1" si="5"/>
        <v/>
      </c>
      <c r="I32" s="133">
        <f t="shared" ca="1" si="6"/>
        <v>0</v>
      </c>
      <c r="J32" s="135">
        <f t="shared" ca="1" si="7"/>
        <v>0</v>
      </c>
      <c r="K32" s="136" t="str">
        <f t="shared" si="8"/>
        <v/>
      </c>
      <c r="L32" s="136"/>
      <c r="M32" s="136">
        <f t="shared" si="9"/>
        <v>0</v>
      </c>
      <c r="N32" s="137">
        <f t="shared" ca="1" si="10"/>
        <v>0</v>
      </c>
      <c r="O32" s="137"/>
      <c r="P32" s="138"/>
      <c r="Q32" s="138"/>
      <c r="R32" s="138"/>
      <c r="S32" s="138"/>
      <c r="T32" s="138"/>
      <c r="U32" s="139">
        <f t="shared" si="11"/>
        <v>0</v>
      </c>
      <c r="V32" s="140"/>
      <c r="W32" s="43"/>
      <c r="X32" s="59"/>
      <c r="Y32" s="59"/>
      <c r="Z32" s="59"/>
      <c r="AA32" s="59"/>
      <c r="AB32" s="59"/>
      <c r="AC32" s="59"/>
      <c r="AD32" s="59"/>
      <c r="AE32" s="141"/>
      <c r="AF32" s="141"/>
      <c r="AG32" s="141"/>
      <c r="AH32" s="141"/>
      <c r="AI32" s="141"/>
      <c r="AJ32" s="141"/>
      <c r="AK32" s="141"/>
      <c r="AL32" s="141"/>
      <c r="AM32" s="141"/>
      <c r="AN32" s="141"/>
      <c r="AO32" s="141"/>
      <c r="AP32" s="141"/>
      <c r="AQ32" s="141"/>
      <c r="AR32" s="141"/>
      <c r="AS32" s="141"/>
      <c r="AT32" s="141"/>
      <c r="AU32" s="141"/>
      <c r="AV32" s="141"/>
      <c r="AW32" s="141"/>
      <c r="AX32" s="141"/>
      <c r="AY32" s="141"/>
      <c r="AZ32" s="141"/>
      <c r="BA32" s="141"/>
      <c r="BB32" s="141"/>
      <c r="BC32" s="141"/>
      <c r="BD32" s="141"/>
    </row>
    <row r="33" hidden="1">
      <c r="A33" s="142"/>
      <c r="B33" s="131">
        <v>13</v>
      </c>
      <c r="C33" s="132" t="str">
        <f t="shared" ca="1" si="1"/>
        <v>1.2</v>
      </c>
      <c r="D33" s="133" t="str">
        <f t="shared" ca="1" si="2"/>
        <v>c</v>
      </c>
      <c r="E33" s="133" t="s">
        <v>64</v>
      </c>
      <c r="F33" s="134" t="str">
        <f t="shared" ca="1" si="3"/>
        <v>https://connexion-larochelle.test.entrouvert.org/accounts/password/change/</v>
      </c>
      <c r="G33" s="133" t="str">
        <f t="shared" ca="1" si="4"/>
        <v>A</v>
      </c>
      <c r="H33" s="133" t="str">
        <f t="shared" ca="1" si="5"/>
        <v/>
      </c>
      <c r="I33" s="133">
        <f t="shared" ca="1" si="6"/>
        <v>0</v>
      </c>
      <c r="J33" s="135">
        <f t="shared" ca="1" si="7"/>
        <v>0</v>
      </c>
      <c r="K33" s="136" t="str">
        <f t="shared" si="8"/>
        <v/>
      </c>
      <c r="L33" s="136"/>
      <c r="M33" s="136">
        <f t="shared" si="9"/>
        <v>0</v>
      </c>
      <c r="N33" s="137">
        <f t="shared" ca="1" si="10"/>
        <v>0</v>
      </c>
      <c r="O33" s="137"/>
      <c r="P33" s="138"/>
      <c r="Q33" s="138"/>
      <c r="R33" s="138"/>
      <c r="S33" s="138"/>
      <c r="T33" s="138"/>
      <c r="U33" s="139">
        <f t="shared" si="11"/>
        <v>0</v>
      </c>
      <c r="V33" s="140"/>
      <c r="W33" s="43"/>
      <c r="X33" s="59"/>
      <c r="Y33" s="59"/>
      <c r="Z33" s="59"/>
      <c r="AA33" s="59"/>
      <c r="AB33" s="59"/>
      <c r="AC33" s="59"/>
      <c r="AD33" s="59"/>
      <c r="AE33" s="141"/>
      <c r="AF33" s="141"/>
      <c r="AG33" s="141"/>
      <c r="AH33" s="141"/>
      <c r="AI33" s="141"/>
      <c r="AJ33" s="141"/>
      <c r="AK33" s="141"/>
      <c r="AL33" s="141"/>
      <c r="AM33" s="141"/>
      <c r="AN33" s="141"/>
      <c r="AO33" s="141"/>
      <c r="AP33" s="141"/>
      <c r="AQ33" s="141"/>
      <c r="AR33" s="141"/>
      <c r="AS33" s="141"/>
      <c r="AT33" s="141"/>
      <c r="AU33" s="141"/>
      <c r="AV33" s="141"/>
      <c r="AW33" s="141"/>
      <c r="AX33" s="141"/>
      <c r="AY33" s="141"/>
      <c r="AZ33" s="141"/>
      <c r="BA33" s="141"/>
      <c r="BB33" s="141"/>
      <c r="BC33" s="141"/>
      <c r="BD33" s="141"/>
    </row>
    <row r="34" hidden="1">
      <c r="A34" s="142"/>
      <c r="B34" s="131">
        <v>14</v>
      </c>
      <c r="C34" s="132" t="str">
        <f t="shared" ca="1" si="1"/>
        <v>1.3</v>
      </c>
      <c r="D34" s="133" t="str">
        <f t="shared" ca="1" si="2"/>
        <v>na</v>
      </c>
      <c r="E34" s="133" t="s">
        <v>28</v>
      </c>
      <c r="F34" s="134" t="str">
        <f t="shared" ca="1" si="3"/>
        <v>https://portail-larochelle.test.entrouvert.org/demarches/</v>
      </c>
      <c r="G34" s="133" t="str">
        <f t="shared" ca="1" si="4"/>
        <v>A</v>
      </c>
      <c r="H34" s="133" t="str">
        <f t="shared" ca="1" si="5"/>
        <v/>
      </c>
      <c r="I34" s="133">
        <f t="shared" ca="1" si="6"/>
        <v>0</v>
      </c>
      <c r="J34" s="135">
        <f t="shared" ca="1" si="7"/>
        <v>0</v>
      </c>
      <c r="K34" s="136" t="str">
        <f t="shared" si="8"/>
        <v/>
      </c>
      <c r="L34" s="136"/>
      <c r="M34" s="136">
        <f t="shared" si="9"/>
        <v>0</v>
      </c>
      <c r="N34" s="137">
        <f t="shared" ca="1" si="10"/>
        <v>0</v>
      </c>
      <c r="O34" s="137"/>
      <c r="P34" s="138"/>
      <c r="Q34" s="138"/>
      <c r="R34" s="138"/>
      <c r="S34" s="138"/>
      <c r="T34" s="138"/>
      <c r="U34" s="139">
        <f t="shared" si="11"/>
        <v>0</v>
      </c>
      <c r="V34" s="140"/>
      <c r="W34" s="43"/>
      <c r="X34" s="59"/>
      <c r="Y34" s="59"/>
      <c r="Z34" s="59"/>
      <c r="AA34" s="59"/>
      <c r="AB34" s="59"/>
      <c r="AC34" s="59"/>
      <c r="AD34" s="59"/>
      <c r="AE34" s="141"/>
      <c r="AF34" s="141"/>
      <c r="AG34" s="141"/>
      <c r="AH34" s="141"/>
      <c r="AI34" s="141"/>
      <c r="AJ34" s="141"/>
      <c r="AK34" s="141"/>
      <c r="AL34" s="141"/>
      <c r="AM34" s="141"/>
      <c r="AN34" s="141"/>
      <c r="AO34" s="141"/>
      <c r="AP34" s="141"/>
      <c r="AQ34" s="141"/>
      <c r="AR34" s="141"/>
      <c r="AS34" s="141"/>
      <c r="AT34" s="141"/>
      <c r="AU34" s="141"/>
      <c r="AV34" s="141"/>
      <c r="AW34" s="141"/>
      <c r="AX34" s="141"/>
      <c r="AY34" s="141"/>
      <c r="AZ34" s="141"/>
      <c r="BA34" s="141"/>
      <c r="BB34" s="141"/>
      <c r="BC34" s="141"/>
      <c r="BD34" s="141"/>
    </row>
    <row r="35" hidden="1">
      <c r="A35" s="142"/>
      <c r="B35" s="131">
        <v>14</v>
      </c>
      <c r="C35" s="132" t="str">
        <f t="shared" ca="1" si="1"/>
        <v>1.3</v>
      </c>
      <c r="D35" s="133" t="str">
        <f t="shared" ca="1" si="2"/>
        <v>na</v>
      </c>
      <c r="E35" s="133" t="s">
        <v>31</v>
      </c>
      <c r="F35" s="134" t="str">
        <f t="shared" ca="1" si="3"/>
        <v>https://portail-larochelle.test.entrouvert.org/liens-footer/accessibilite/</v>
      </c>
      <c r="G35" s="133" t="str">
        <f t="shared" ca="1" si="4"/>
        <v>A</v>
      </c>
      <c r="H35" s="133" t="str">
        <f t="shared" ca="1" si="5"/>
        <v/>
      </c>
      <c r="I35" s="133">
        <f t="shared" ca="1" si="6"/>
        <v>0</v>
      </c>
      <c r="J35" s="135">
        <f t="shared" ca="1" si="7"/>
        <v>0</v>
      </c>
      <c r="K35" s="136" t="str">
        <f t="shared" si="8"/>
        <v/>
      </c>
      <c r="L35" s="136"/>
      <c r="M35" s="136">
        <f t="shared" si="9"/>
        <v>0</v>
      </c>
      <c r="N35" s="137">
        <f t="shared" ca="1" si="10"/>
        <v>0</v>
      </c>
      <c r="O35" s="137"/>
      <c r="P35" s="138"/>
      <c r="Q35" s="138"/>
      <c r="R35" s="138"/>
      <c r="S35" s="138"/>
      <c r="T35" s="138"/>
      <c r="U35" s="139">
        <f t="shared" si="11"/>
        <v>0</v>
      </c>
      <c r="V35" s="140"/>
      <c r="W35" s="43"/>
      <c r="X35" s="59"/>
      <c r="Y35" s="59"/>
      <c r="Z35" s="59"/>
      <c r="AA35" s="59"/>
      <c r="AB35" s="59"/>
      <c r="AC35" s="59"/>
      <c r="AD35" s="59"/>
      <c r="AE35" s="141"/>
      <c r="AF35" s="141"/>
      <c r="AG35" s="141"/>
      <c r="AH35" s="141"/>
      <c r="AI35" s="141"/>
      <c r="AJ35" s="141"/>
      <c r="AK35" s="141"/>
      <c r="AL35" s="141"/>
      <c r="AM35" s="141"/>
      <c r="AN35" s="141"/>
      <c r="AO35" s="141"/>
      <c r="AP35" s="141"/>
      <c r="AQ35" s="141"/>
      <c r="AR35" s="141"/>
      <c r="AS35" s="141"/>
      <c r="AT35" s="141"/>
      <c r="AU35" s="141"/>
      <c r="AV35" s="141"/>
      <c r="AW35" s="141"/>
      <c r="AX35" s="141"/>
      <c r="AY35" s="141"/>
      <c r="AZ35" s="141"/>
      <c r="BA35" s="141"/>
      <c r="BB35" s="141"/>
      <c r="BC35" s="141"/>
      <c r="BD35" s="141"/>
    </row>
    <row r="36" hidden="1">
      <c r="A36" s="142"/>
      <c r="B36" s="131">
        <v>14</v>
      </c>
      <c r="C36" s="132" t="str">
        <f t="shared" ca="1" si="1"/>
        <v>1.3</v>
      </c>
      <c r="D36" s="133" t="str">
        <f t="shared" ca="1" si="2"/>
        <v>na</v>
      </c>
      <c r="E36" s="133" t="s">
        <v>34</v>
      </c>
      <c r="F36" s="134" t="str">
        <f t="shared" ca="1" si="3"/>
        <v>https://portail-larochelle.test.entrouvert.org/liens-footer/mentions-legales/</v>
      </c>
      <c r="G36" s="133" t="str">
        <f t="shared" ca="1" si="4"/>
        <v>A</v>
      </c>
      <c r="H36" s="133" t="str">
        <f t="shared" ca="1" si="5"/>
        <v/>
      </c>
      <c r="I36" s="133">
        <f t="shared" ca="1" si="6"/>
        <v>0</v>
      </c>
      <c r="J36" s="135">
        <f t="shared" ca="1" si="7"/>
        <v>0</v>
      </c>
      <c r="K36" s="136" t="str">
        <f t="shared" si="8"/>
        <v/>
      </c>
      <c r="L36" s="136"/>
      <c r="M36" s="136">
        <f t="shared" si="9"/>
        <v>0</v>
      </c>
      <c r="N36" s="137">
        <f t="shared" ca="1" si="10"/>
        <v>0</v>
      </c>
      <c r="O36" s="137"/>
      <c r="P36" s="138"/>
      <c r="Q36" s="138"/>
      <c r="R36" s="138"/>
      <c r="S36" s="138"/>
      <c r="T36" s="138"/>
      <c r="U36" s="139">
        <f t="shared" si="11"/>
        <v>0</v>
      </c>
      <c r="V36" s="140"/>
      <c r="W36" s="43"/>
      <c r="X36" s="59"/>
      <c r="Y36" s="59"/>
      <c r="Z36" s="59"/>
      <c r="AA36" s="59"/>
      <c r="AB36" s="59"/>
      <c r="AC36" s="59"/>
      <c r="AD36" s="59"/>
      <c r="AE36" s="141"/>
      <c r="AF36" s="141"/>
      <c r="AG36" s="141"/>
      <c r="AH36" s="141"/>
      <c r="AI36" s="141"/>
      <c r="AJ36" s="141"/>
      <c r="AK36" s="141"/>
      <c r="AL36" s="141"/>
      <c r="AM36" s="141"/>
      <c r="AN36" s="141"/>
      <c r="AO36" s="141"/>
      <c r="AP36" s="141"/>
      <c r="AQ36" s="141"/>
      <c r="AR36" s="141"/>
      <c r="AS36" s="141"/>
      <c r="AT36" s="141"/>
      <c r="AU36" s="141"/>
      <c r="AV36" s="141"/>
      <c r="AW36" s="141"/>
      <c r="AX36" s="141"/>
      <c r="AY36" s="141"/>
      <c r="AZ36" s="141"/>
      <c r="BA36" s="141"/>
      <c r="BB36" s="141"/>
      <c r="BC36" s="141"/>
      <c r="BD36" s="141"/>
    </row>
    <row r="37" hidden="1">
      <c r="A37" s="142"/>
      <c r="B37" s="131">
        <v>14</v>
      </c>
      <c r="C37" s="132" t="str">
        <f t="shared" ca="1" si="1"/>
        <v>1.3</v>
      </c>
      <c r="D37" s="133" t="str">
        <f t="shared" ca="1" si="2"/>
        <v>na</v>
      </c>
      <c r="E37" s="133" t="s">
        <v>37</v>
      </c>
      <c r="F37" s="134" t="str">
        <f t="shared" ca="1" si="3"/>
        <v>https://portail-larochelle.test.entrouvert.org/aide/</v>
      </c>
      <c r="G37" s="133" t="str">
        <f t="shared" ca="1" si="4"/>
        <v>A</v>
      </c>
      <c r="H37" s="133" t="str">
        <f t="shared" ca="1" si="5"/>
        <v/>
      </c>
      <c r="I37" s="133">
        <f t="shared" ca="1" si="6"/>
        <v>0</v>
      </c>
      <c r="J37" s="135">
        <f t="shared" ca="1" si="7"/>
        <v>0</v>
      </c>
      <c r="K37" s="136" t="str">
        <f t="shared" si="8"/>
        <v/>
      </c>
      <c r="L37" s="136"/>
      <c r="M37" s="136">
        <f t="shared" si="9"/>
        <v>0</v>
      </c>
      <c r="N37" s="137">
        <f t="shared" ca="1" si="10"/>
        <v>0</v>
      </c>
      <c r="O37" s="137"/>
      <c r="P37" s="138"/>
      <c r="Q37" s="138"/>
      <c r="R37" s="138"/>
      <c r="S37" s="138"/>
      <c r="T37" s="138"/>
      <c r="U37" s="139">
        <f t="shared" si="11"/>
        <v>0</v>
      </c>
      <c r="V37" s="140"/>
      <c r="W37" s="43"/>
      <c r="X37" s="59"/>
      <c r="Y37" s="59"/>
      <c r="Z37" s="59"/>
      <c r="AA37" s="59"/>
      <c r="AB37" s="59"/>
      <c r="AC37" s="59"/>
      <c r="AD37" s="59"/>
      <c r="AE37" s="141"/>
      <c r="AF37" s="141"/>
      <c r="AG37" s="141"/>
      <c r="AH37" s="141"/>
      <c r="AI37" s="141"/>
      <c r="AJ37" s="141"/>
      <c r="AK37" s="141"/>
      <c r="AL37" s="141"/>
      <c r="AM37" s="141"/>
      <c r="AN37" s="141"/>
      <c r="AO37" s="141"/>
      <c r="AP37" s="141"/>
      <c r="AQ37" s="141"/>
      <c r="AR37" s="141"/>
      <c r="AS37" s="141"/>
      <c r="AT37" s="141"/>
      <c r="AU37" s="141"/>
      <c r="AV37" s="141"/>
      <c r="AW37" s="141"/>
      <c r="AX37" s="141"/>
      <c r="AY37" s="141"/>
      <c r="AZ37" s="141"/>
      <c r="BA37" s="141"/>
      <c r="BB37" s="141"/>
      <c r="BC37" s="141"/>
      <c r="BD37" s="141"/>
    </row>
    <row r="38" hidden="1">
      <c r="A38" s="142"/>
      <c r="B38" s="131">
        <v>14</v>
      </c>
      <c r="C38" s="132" t="str">
        <f t="shared" ca="1" si="1"/>
        <v>1.3</v>
      </c>
      <c r="D38" s="133" t="str">
        <f t="shared" ca="1" si="2"/>
        <v>na</v>
      </c>
      <c r="E38" s="133" t="s">
        <v>40</v>
      </c>
      <c r="F38" s="134" t="str">
        <f t="shared" ca="1" si="3"/>
        <v>https://connexion-larochelle.test.entrouvert.org/login/?nonce=_0DC01D458CED32F23A64CDA251907A6D&amp;next=/idp/saml2/continue%3Fnonce%3D_0DC01D458CED32F23A64CDA251907A6D</v>
      </c>
      <c r="G38" s="133" t="str">
        <f t="shared" ca="1" si="4"/>
        <v>A</v>
      </c>
      <c r="H38" s="133" t="str">
        <f t="shared" ca="1" si="5"/>
        <v/>
      </c>
      <c r="I38" s="133">
        <f t="shared" ca="1" si="6"/>
        <v>0</v>
      </c>
      <c r="J38" s="135">
        <f t="shared" ca="1" si="7"/>
        <v>0</v>
      </c>
      <c r="K38" s="136" t="str">
        <f t="shared" si="8"/>
        <v/>
      </c>
      <c r="L38" s="136"/>
      <c r="M38" s="136">
        <f t="shared" si="9"/>
        <v>0</v>
      </c>
      <c r="N38" s="137">
        <f t="shared" ca="1" si="10"/>
        <v>0</v>
      </c>
      <c r="O38" s="137"/>
      <c r="P38" s="138"/>
      <c r="Q38" s="138"/>
      <c r="R38" s="138"/>
      <c r="S38" s="138"/>
      <c r="T38" s="138"/>
      <c r="U38" s="139">
        <f t="shared" si="11"/>
        <v>0</v>
      </c>
      <c r="V38" s="140"/>
      <c r="W38" s="43"/>
      <c r="X38" s="59"/>
      <c r="Y38" s="59"/>
      <c r="Z38" s="59"/>
      <c r="AA38" s="59"/>
      <c r="AB38" s="59"/>
      <c r="AC38" s="59"/>
      <c r="AD38" s="59"/>
      <c r="AE38" s="141"/>
      <c r="AF38" s="141"/>
      <c r="AG38" s="141"/>
      <c r="AH38" s="141"/>
      <c r="AI38" s="141"/>
      <c r="AJ38" s="141"/>
      <c r="AK38" s="141"/>
      <c r="AL38" s="141"/>
      <c r="AM38" s="141"/>
      <c r="AN38" s="141"/>
      <c r="AO38" s="141"/>
      <c r="AP38" s="141"/>
      <c r="AQ38" s="141"/>
      <c r="AR38" s="141"/>
      <c r="AS38" s="141"/>
      <c r="AT38" s="141"/>
      <c r="AU38" s="141"/>
      <c r="AV38" s="141"/>
      <c r="AW38" s="141"/>
      <c r="AX38" s="141"/>
      <c r="AY38" s="141"/>
      <c r="AZ38" s="141"/>
      <c r="BA38" s="141"/>
      <c r="BB38" s="141"/>
      <c r="BC38" s="141"/>
      <c r="BD38" s="141"/>
    </row>
    <row r="39" hidden="1">
      <c r="A39" s="142"/>
      <c r="B39" s="131">
        <v>14</v>
      </c>
      <c r="C39" s="132" t="str">
        <f t="shared" ca="1" si="1"/>
        <v>1.3</v>
      </c>
      <c r="D39" s="133" t="str">
        <f t="shared" ca="1" si="2"/>
        <v>na</v>
      </c>
      <c r="E39" s="133" t="s">
        <v>43</v>
      </c>
      <c r="F39" s="134" t="str">
        <f t="shared" ca="1" si="3"/>
        <v>https://portail-larochelle.test.entrouvert.org/demarches/signalements/</v>
      </c>
      <c r="G39" s="133" t="str">
        <f t="shared" ca="1" si="4"/>
        <v>A</v>
      </c>
      <c r="H39" s="133" t="str">
        <f t="shared" ca="1" si="5"/>
        <v/>
      </c>
      <c r="I39" s="133">
        <f t="shared" ca="1" si="6"/>
        <v>0</v>
      </c>
      <c r="J39" s="135">
        <f t="shared" ca="1" si="7"/>
        <v>0</v>
      </c>
      <c r="K39" s="136" t="str">
        <f t="shared" si="8"/>
        <v/>
      </c>
      <c r="L39" s="136"/>
      <c r="M39" s="136">
        <f t="shared" si="9"/>
        <v>0</v>
      </c>
      <c r="N39" s="137">
        <f t="shared" ca="1" si="10"/>
        <v>0</v>
      </c>
      <c r="O39" s="137"/>
      <c r="P39" s="138"/>
      <c r="Q39" s="138"/>
      <c r="R39" s="138"/>
      <c r="S39" s="138"/>
      <c r="T39" s="138"/>
      <c r="U39" s="139">
        <f t="shared" si="11"/>
        <v>0</v>
      </c>
      <c r="V39" s="140"/>
      <c r="W39" s="43"/>
      <c r="X39" s="59"/>
      <c r="Y39" s="59"/>
      <c r="Z39" s="59"/>
      <c r="AA39" s="59"/>
      <c r="AB39" s="59"/>
      <c r="AC39" s="59"/>
      <c r="AD39" s="59"/>
      <c r="AE39" s="141"/>
      <c r="AF39" s="141"/>
      <c r="AG39" s="141"/>
      <c r="AH39" s="141"/>
      <c r="AI39" s="141"/>
      <c r="AJ39" s="141"/>
      <c r="AK39" s="141"/>
      <c r="AL39" s="141"/>
      <c r="AM39" s="141"/>
      <c r="AN39" s="141"/>
      <c r="AO39" s="141"/>
      <c r="AP39" s="141"/>
      <c r="AQ39" s="141"/>
      <c r="AR39" s="141"/>
      <c r="AS39" s="141"/>
      <c r="AT39" s="141"/>
      <c r="AU39" s="141"/>
      <c r="AV39" s="141"/>
      <c r="AW39" s="141"/>
      <c r="AX39" s="141"/>
      <c r="AY39" s="141"/>
      <c r="AZ39" s="141"/>
      <c r="BA39" s="141"/>
      <c r="BB39" s="141"/>
      <c r="BC39" s="141"/>
      <c r="BD39" s="141"/>
    </row>
    <row r="40" hidden="1">
      <c r="A40" s="142"/>
      <c r="B40" s="131">
        <v>14</v>
      </c>
      <c r="C40" s="132" t="str">
        <f t="shared" ca="1" si="1"/>
        <v>1.3</v>
      </c>
      <c r="D40" s="133" t="str">
        <f t="shared" ca="1" si="2"/>
        <v>na</v>
      </c>
      <c r="E40" s="133" t="s">
        <v>46</v>
      </c>
      <c r="F40" s="134" t="str">
        <f t="shared" ca="1" si="3"/>
        <v>https://connexion-larochelle.test.entrouvert.org/accounts/</v>
      </c>
      <c r="G40" s="133" t="str">
        <f t="shared" ca="1" si="4"/>
        <v>A</v>
      </c>
      <c r="H40" s="133" t="str">
        <f t="shared" ca="1" si="5"/>
        <v/>
      </c>
      <c r="I40" s="133">
        <f t="shared" ca="1" si="6"/>
        <v>0</v>
      </c>
      <c r="J40" s="135">
        <f t="shared" ca="1" si="7"/>
        <v>0</v>
      </c>
      <c r="K40" s="136" t="str">
        <f t="shared" si="8"/>
        <v/>
      </c>
      <c r="L40" s="136"/>
      <c r="M40" s="136">
        <f t="shared" si="9"/>
        <v>0</v>
      </c>
      <c r="N40" s="137">
        <f t="shared" ca="1" si="10"/>
        <v>0</v>
      </c>
      <c r="O40" s="137"/>
      <c r="P40" s="138"/>
      <c r="Q40" s="138"/>
      <c r="R40" s="138"/>
      <c r="S40" s="138"/>
      <c r="T40" s="138"/>
      <c r="U40" s="139">
        <f t="shared" si="11"/>
        <v>0</v>
      </c>
      <c r="V40" s="140"/>
      <c r="W40" s="43"/>
      <c r="X40" s="59"/>
      <c r="Y40" s="59"/>
      <c r="Z40" s="59"/>
      <c r="AA40" s="59"/>
      <c r="AB40" s="59"/>
      <c r="AC40" s="59"/>
      <c r="AD40" s="59"/>
      <c r="AE40" s="141"/>
      <c r="AF40" s="141"/>
      <c r="AG40" s="141"/>
      <c r="AH40" s="141"/>
      <c r="AI40" s="141"/>
      <c r="AJ40" s="141"/>
      <c r="AK40" s="141"/>
      <c r="AL40" s="141"/>
      <c r="AM40" s="141"/>
      <c r="AN40" s="141"/>
      <c r="AO40" s="141"/>
      <c r="AP40" s="141"/>
      <c r="AQ40" s="141"/>
      <c r="AR40" s="141"/>
      <c r="AS40" s="141"/>
      <c r="AT40" s="141"/>
      <c r="AU40" s="141"/>
      <c r="AV40" s="141"/>
      <c r="AW40" s="141"/>
      <c r="AX40" s="141"/>
      <c r="AY40" s="141"/>
      <c r="AZ40" s="141"/>
      <c r="BA40" s="141"/>
      <c r="BB40" s="141"/>
      <c r="BC40" s="141"/>
      <c r="BD40" s="141"/>
    </row>
    <row r="41" hidden="1">
      <c r="A41" s="142"/>
      <c r="B41" s="131">
        <v>14</v>
      </c>
      <c r="C41" s="132" t="str">
        <f t="shared" ca="1" si="1"/>
        <v>1.3</v>
      </c>
      <c r="D41" s="133" t="str">
        <f t="shared" ca="1" si="2"/>
        <v>na</v>
      </c>
      <c r="E41" s="133" t="s">
        <v>49</v>
      </c>
      <c r="F41" s="134" t="str">
        <f t="shared" ca="1" si="3"/>
        <v>https://portail-larochelle.test.entrouvert.org/a-propos/page-editoriale-type/</v>
      </c>
      <c r="G41" s="133" t="str">
        <f t="shared" ca="1" si="4"/>
        <v>A</v>
      </c>
      <c r="H41" s="133" t="str">
        <f t="shared" ca="1" si="5"/>
        <v/>
      </c>
      <c r="I41" s="133">
        <f t="shared" ca="1" si="6"/>
        <v>0</v>
      </c>
      <c r="J41" s="135">
        <f t="shared" ca="1" si="7"/>
        <v>0</v>
      </c>
      <c r="K41" s="136" t="str">
        <f t="shared" si="8"/>
        <v/>
      </c>
      <c r="L41" s="136"/>
      <c r="M41" s="136">
        <f t="shared" si="9"/>
        <v>0</v>
      </c>
      <c r="N41" s="137">
        <f t="shared" ca="1" si="10"/>
        <v>0</v>
      </c>
      <c r="O41" s="137"/>
      <c r="P41" s="138"/>
      <c r="Q41" s="138"/>
      <c r="R41" s="138"/>
      <c r="S41" s="138"/>
      <c r="T41" s="138"/>
      <c r="U41" s="139">
        <f t="shared" si="11"/>
        <v>0</v>
      </c>
      <c r="V41" s="140"/>
      <c r="W41" s="43"/>
      <c r="X41" s="59"/>
      <c r="Y41" s="59"/>
      <c r="Z41" s="59"/>
      <c r="AA41" s="59"/>
      <c r="AB41" s="59"/>
      <c r="AC41" s="59"/>
      <c r="AD41" s="59"/>
      <c r="AE41" s="141"/>
      <c r="AF41" s="141"/>
      <c r="AG41" s="141"/>
      <c r="AH41" s="141"/>
      <c r="AI41" s="141"/>
      <c r="AJ41" s="141"/>
      <c r="AK41" s="141"/>
      <c r="AL41" s="141"/>
      <c r="AM41" s="141"/>
      <c r="AN41" s="141"/>
      <c r="AO41" s="141"/>
      <c r="AP41" s="141"/>
      <c r="AQ41" s="141"/>
      <c r="AR41" s="141"/>
      <c r="AS41" s="141"/>
      <c r="AT41" s="141"/>
      <c r="AU41" s="141"/>
      <c r="AV41" s="141"/>
      <c r="AW41" s="141"/>
      <c r="AX41" s="141"/>
      <c r="AY41" s="141"/>
      <c r="AZ41" s="141"/>
      <c r="BA41" s="141"/>
      <c r="BB41" s="141"/>
      <c r="BC41" s="141"/>
      <c r="BD41" s="141"/>
    </row>
    <row r="42" hidden="1">
      <c r="A42" s="142"/>
      <c r="B42" s="131">
        <v>14</v>
      </c>
      <c r="C42" s="132" t="str">
        <f t="shared" ca="1" si="1"/>
        <v>1.3</v>
      </c>
      <c r="D42" s="133" t="str">
        <f t="shared" ca="1" si="2"/>
        <v>na</v>
      </c>
      <c r="E42" s="133" t="s">
        <v>52</v>
      </c>
      <c r="F42" s="134" t="str">
        <f t="shared" ca="1" si="3"/>
        <v>https://demarches-larochelle.test.entrouvert.org/old-temp/modele-de-formulaire-avec-tous-les-champs/</v>
      </c>
      <c r="G42" s="133" t="str">
        <f t="shared" ca="1" si="4"/>
        <v>A</v>
      </c>
      <c r="H42" s="133" t="str">
        <f t="shared" ca="1" si="5"/>
        <v/>
      </c>
      <c r="I42" s="133">
        <f t="shared" ca="1" si="6"/>
        <v>0</v>
      </c>
      <c r="J42" s="135">
        <f t="shared" ca="1" si="7"/>
        <v>0</v>
      </c>
      <c r="K42" s="136" t="str">
        <f t="shared" si="8"/>
        <v/>
      </c>
      <c r="L42" s="136"/>
      <c r="M42" s="136">
        <f t="shared" si="9"/>
        <v>0</v>
      </c>
      <c r="N42" s="137">
        <f t="shared" ca="1" si="10"/>
        <v>0</v>
      </c>
      <c r="O42" s="137"/>
      <c r="P42" s="138"/>
      <c r="Q42" s="138"/>
      <c r="R42" s="138"/>
      <c r="S42" s="138"/>
      <c r="T42" s="138"/>
      <c r="U42" s="139">
        <f t="shared" si="11"/>
        <v>0</v>
      </c>
      <c r="V42" s="140"/>
      <c r="W42" s="43"/>
      <c r="X42" s="59"/>
      <c r="Y42" s="59"/>
      <c r="Z42" s="59"/>
      <c r="AA42" s="59"/>
      <c r="AB42" s="59"/>
      <c r="AC42" s="59"/>
      <c r="AD42" s="59"/>
      <c r="AE42" s="141"/>
      <c r="AF42" s="141"/>
      <c r="AG42" s="141"/>
      <c r="AH42" s="141"/>
      <c r="AI42" s="141"/>
      <c r="AJ42" s="141"/>
      <c r="AK42" s="141"/>
      <c r="AL42" s="141"/>
      <c r="AM42" s="141"/>
      <c r="AN42" s="141"/>
      <c r="AO42" s="141"/>
      <c r="AP42" s="141"/>
      <c r="AQ42" s="141"/>
      <c r="AR42" s="141"/>
      <c r="AS42" s="141"/>
      <c r="AT42" s="141"/>
      <c r="AU42" s="141"/>
      <c r="AV42" s="141"/>
      <c r="AW42" s="141"/>
      <c r="AX42" s="141"/>
      <c r="AY42" s="141"/>
      <c r="AZ42" s="141"/>
      <c r="BA42" s="141"/>
      <c r="BB42" s="141"/>
      <c r="BC42" s="141"/>
      <c r="BD42" s="141"/>
    </row>
    <row r="43" hidden="1">
      <c r="A43" s="142"/>
      <c r="B43" s="131">
        <v>14</v>
      </c>
      <c r="C43" s="132" t="str">
        <f t="shared" ca="1" si="1"/>
        <v>1.3</v>
      </c>
      <c r="D43" s="133" t="str">
        <f t="shared" ca="1" si="2"/>
        <v>na</v>
      </c>
      <c r="E43" s="133" t="s">
        <v>55</v>
      </c>
      <c r="F43" s="134" t="str">
        <f t="shared" ca="1" si="3"/>
        <v>https://portail-larochelle.test.entrouvert.org/mon-espace/mes-demandes/</v>
      </c>
      <c r="G43" s="133" t="str">
        <f t="shared" ca="1" si="4"/>
        <v>A</v>
      </c>
      <c r="H43" s="133" t="str">
        <f t="shared" ca="1" si="5"/>
        <v/>
      </c>
      <c r="I43" s="133">
        <f t="shared" ca="1" si="6"/>
        <v>0</v>
      </c>
      <c r="J43" s="135">
        <f t="shared" ca="1" si="7"/>
        <v>0</v>
      </c>
      <c r="K43" s="136" t="str">
        <f t="shared" si="8"/>
        <v/>
      </c>
      <c r="L43" s="136"/>
      <c r="M43" s="136">
        <f t="shared" si="9"/>
        <v>0</v>
      </c>
      <c r="N43" s="137">
        <f t="shared" ca="1" si="10"/>
        <v>0</v>
      </c>
      <c r="O43" s="137"/>
      <c r="P43" s="138"/>
      <c r="Q43" s="138"/>
      <c r="R43" s="138"/>
      <c r="S43" s="138"/>
      <c r="T43" s="138"/>
      <c r="U43" s="139">
        <f t="shared" si="11"/>
        <v>0</v>
      </c>
      <c r="V43" s="140"/>
      <c r="W43" s="43"/>
      <c r="X43" s="59"/>
      <c r="Y43" s="59"/>
      <c r="Z43" s="59"/>
      <c r="AA43" s="59"/>
      <c r="AB43" s="59"/>
      <c r="AC43" s="59"/>
      <c r="AD43" s="59"/>
      <c r="AE43" s="141"/>
      <c r="AF43" s="141"/>
      <c r="AG43" s="141"/>
      <c r="AH43" s="141"/>
      <c r="AI43" s="141"/>
      <c r="AJ43" s="141"/>
      <c r="AK43" s="141"/>
      <c r="AL43" s="141"/>
      <c r="AM43" s="141"/>
      <c r="AN43" s="141"/>
      <c r="AO43" s="141"/>
      <c r="AP43" s="141"/>
      <c r="AQ43" s="141"/>
      <c r="AR43" s="141"/>
      <c r="AS43" s="141"/>
      <c r="AT43" s="141"/>
      <c r="AU43" s="141"/>
      <c r="AV43" s="141"/>
      <c r="AW43" s="141"/>
      <c r="AX43" s="141"/>
      <c r="AY43" s="141"/>
      <c r="AZ43" s="141"/>
      <c r="BA43" s="141"/>
      <c r="BB43" s="141"/>
      <c r="BC43" s="141"/>
      <c r="BD43" s="141"/>
    </row>
    <row r="44" hidden="1">
      <c r="A44" s="142"/>
      <c r="B44" s="131">
        <v>14</v>
      </c>
      <c r="C44" s="132" t="str">
        <f t="shared" ca="1" si="1"/>
        <v>1.3</v>
      </c>
      <c r="D44" s="133" t="str">
        <f t="shared" ca="1" si="2"/>
        <v>na</v>
      </c>
      <c r="E44" s="133" t="s">
        <v>58</v>
      </c>
      <c r="F44" s="134" t="str">
        <f t="shared" ca="1" si="3"/>
        <v>https://demarches-larochelle.test.entrouvert.org/signalements/arbres-espaces-verts-naturels-aires-de-jeux/?cancelurl=https%3A//portail-larochelle.test.entrouvert.org/demarches/signalements/</v>
      </c>
      <c r="G44" s="133" t="str">
        <f t="shared" ca="1" si="4"/>
        <v>A</v>
      </c>
      <c r="H44" s="133" t="str">
        <f t="shared" ca="1" si="5"/>
        <v/>
      </c>
      <c r="I44" s="133">
        <f t="shared" ca="1" si="6"/>
        <v>0</v>
      </c>
      <c r="J44" s="135">
        <f t="shared" ca="1" si="7"/>
        <v>0</v>
      </c>
      <c r="K44" s="136" t="str">
        <f t="shared" si="8"/>
        <v/>
      </c>
      <c r="L44" s="136"/>
      <c r="M44" s="136">
        <f t="shared" si="9"/>
        <v>0</v>
      </c>
      <c r="N44" s="137">
        <f t="shared" ca="1" si="10"/>
        <v>0</v>
      </c>
      <c r="O44" s="137"/>
      <c r="P44" s="138"/>
      <c r="Q44" s="138"/>
      <c r="R44" s="138"/>
      <c r="S44" s="138"/>
      <c r="T44" s="138"/>
      <c r="U44" s="139">
        <f t="shared" si="11"/>
        <v>0</v>
      </c>
      <c r="V44" s="140"/>
      <c r="W44" s="43"/>
      <c r="X44" s="59"/>
      <c r="Y44" s="59"/>
      <c r="Z44" s="59"/>
      <c r="AA44" s="59"/>
      <c r="AB44" s="59"/>
      <c r="AC44" s="59"/>
      <c r="AD44" s="59"/>
      <c r="AE44" s="141"/>
      <c r="AF44" s="141"/>
      <c r="AG44" s="141"/>
      <c r="AH44" s="141"/>
      <c r="AI44" s="141"/>
      <c r="AJ44" s="141"/>
      <c r="AK44" s="141"/>
      <c r="AL44" s="141"/>
      <c r="AM44" s="141"/>
      <c r="AN44" s="141"/>
      <c r="AO44" s="141"/>
      <c r="AP44" s="141"/>
      <c r="AQ44" s="141"/>
      <c r="AR44" s="141"/>
      <c r="AS44" s="141"/>
      <c r="AT44" s="141"/>
      <c r="AU44" s="141"/>
      <c r="AV44" s="141"/>
      <c r="AW44" s="141"/>
      <c r="AX44" s="141"/>
      <c r="AY44" s="141"/>
      <c r="AZ44" s="141"/>
      <c r="BA44" s="141"/>
      <c r="BB44" s="141"/>
      <c r="BC44" s="141"/>
      <c r="BD44" s="141"/>
    </row>
    <row r="45" hidden="1">
      <c r="A45" s="142"/>
      <c r="B45" s="131">
        <v>14</v>
      </c>
      <c r="C45" s="132" t="str">
        <f t="shared" ca="1" si="1"/>
        <v>1.3</v>
      </c>
      <c r="D45" s="133" t="str">
        <f t="shared" ca="1" si="2"/>
        <v>na</v>
      </c>
      <c r="E45" s="133" t="s">
        <v>61</v>
      </c>
      <c r="F45" s="134" t="str">
        <f t="shared" ca="1" si="3"/>
        <v>https://demarches-larochelle.test.entrouvert.org/signalements/proprete-urbaine/118/</v>
      </c>
      <c r="G45" s="133" t="str">
        <f t="shared" ca="1" si="4"/>
        <v>A</v>
      </c>
      <c r="H45" s="133" t="str">
        <f t="shared" ca="1" si="5"/>
        <v/>
      </c>
      <c r="I45" s="133">
        <f t="shared" ca="1" si="6"/>
        <v>0</v>
      </c>
      <c r="J45" s="135">
        <f t="shared" ca="1" si="7"/>
        <v>0</v>
      </c>
      <c r="K45" s="136" t="str">
        <f t="shared" si="8"/>
        <v/>
      </c>
      <c r="L45" s="136"/>
      <c r="M45" s="136">
        <f t="shared" si="9"/>
        <v>0</v>
      </c>
      <c r="N45" s="137">
        <f t="shared" ca="1" si="10"/>
        <v>0</v>
      </c>
      <c r="O45" s="137"/>
      <c r="P45" s="138"/>
      <c r="Q45" s="138"/>
      <c r="R45" s="138"/>
      <c r="S45" s="138"/>
      <c r="T45" s="138"/>
      <c r="U45" s="139">
        <f t="shared" si="11"/>
        <v>0</v>
      </c>
      <c r="V45" s="140"/>
      <c r="W45" s="43"/>
      <c r="X45" s="59"/>
      <c r="Y45" s="59"/>
      <c r="Z45" s="59"/>
      <c r="AA45" s="59"/>
      <c r="AB45" s="59"/>
      <c r="AC45" s="59"/>
      <c r="AD45" s="59"/>
      <c r="AE45" s="141"/>
      <c r="AF45" s="141"/>
      <c r="AG45" s="141"/>
      <c r="AH45" s="141"/>
      <c r="AI45" s="141"/>
      <c r="AJ45" s="141"/>
      <c r="AK45" s="141"/>
      <c r="AL45" s="141"/>
      <c r="AM45" s="141"/>
      <c r="AN45" s="141"/>
      <c r="AO45" s="141"/>
      <c r="AP45" s="141"/>
      <c r="AQ45" s="141"/>
      <c r="AR45" s="141"/>
      <c r="AS45" s="141"/>
      <c r="AT45" s="141"/>
      <c r="AU45" s="141"/>
      <c r="AV45" s="141"/>
      <c r="AW45" s="141"/>
      <c r="AX45" s="141"/>
      <c r="AY45" s="141"/>
      <c r="AZ45" s="141"/>
      <c r="BA45" s="141"/>
      <c r="BB45" s="141"/>
      <c r="BC45" s="141"/>
      <c r="BD45" s="141"/>
    </row>
    <row r="46" hidden="1">
      <c r="A46" s="142"/>
      <c r="B46" s="131">
        <v>14</v>
      </c>
      <c r="C46" s="132" t="str">
        <f t="shared" ca="1" si="1"/>
        <v>1.3</v>
      </c>
      <c r="D46" s="133" t="str">
        <f t="shared" ca="1" si="2"/>
        <v>na</v>
      </c>
      <c r="E46" s="133" t="s">
        <v>64</v>
      </c>
      <c r="F46" s="134" t="str">
        <f t="shared" ca="1" si="3"/>
        <v>https://connexion-larochelle.test.entrouvert.org/accounts/password/change/</v>
      </c>
      <c r="G46" s="133" t="str">
        <f t="shared" ca="1" si="4"/>
        <v>A</v>
      </c>
      <c r="H46" s="133" t="str">
        <f t="shared" ca="1" si="5"/>
        <v/>
      </c>
      <c r="I46" s="133">
        <f t="shared" ca="1" si="6"/>
        <v>0</v>
      </c>
      <c r="J46" s="135">
        <f t="shared" ca="1" si="7"/>
        <v>0</v>
      </c>
      <c r="K46" s="136" t="str">
        <f t="shared" si="8"/>
        <v/>
      </c>
      <c r="L46" s="136"/>
      <c r="M46" s="136">
        <f t="shared" si="9"/>
        <v>0</v>
      </c>
      <c r="N46" s="137">
        <f t="shared" ca="1" si="10"/>
        <v>0</v>
      </c>
      <c r="O46" s="137"/>
      <c r="P46" s="138"/>
      <c r="Q46" s="138"/>
      <c r="R46" s="138"/>
      <c r="S46" s="138"/>
      <c r="T46" s="138"/>
      <c r="U46" s="139">
        <f t="shared" si="11"/>
        <v>0</v>
      </c>
      <c r="V46" s="140"/>
      <c r="W46" s="43"/>
      <c r="X46" s="59"/>
      <c r="Y46" s="59"/>
      <c r="Z46" s="59"/>
      <c r="AA46" s="59"/>
      <c r="AB46" s="59"/>
      <c r="AC46" s="59"/>
      <c r="AD46" s="59"/>
      <c r="AE46" s="141"/>
      <c r="AF46" s="141"/>
      <c r="AG46" s="141"/>
      <c r="AH46" s="141"/>
      <c r="AI46" s="141"/>
      <c r="AJ46" s="141"/>
      <c r="AK46" s="141"/>
      <c r="AL46" s="141"/>
      <c r="AM46" s="141"/>
      <c r="AN46" s="141"/>
      <c r="AO46" s="141"/>
      <c r="AP46" s="141"/>
      <c r="AQ46" s="141"/>
      <c r="AR46" s="141"/>
      <c r="AS46" s="141"/>
      <c r="AT46" s="141"/>
      <c r="AU46" s="141"/>
      <c r="AV46" s="141"/>
      <c r="AW46" s="141"/>
      <c r="AX46" s="141"/>
      <c r="AY46" s="141"/>
      <c r="AZ46" s="141"/>
      <c r="BA46" s="141"/>
      <c r="BB46" s="141"/>
      <c r="BC46" s="141"/>
      <c r="BD46" s="141"/>
    </row>
    <row r="47" hidden="1">
      <c r="A47" s="142"/>
      <c r="B47" s="131">
        <v>15</v>
      </c>
      <c r="C47" s="132" t="str">
        <f t="shared" ca="1" si="1"/>
        <v>1.4</v>
      </c>
      <c r="D47" s="133" t="str">
        <f t="shared" ca="1" si="2"/>
        <v>na</v>
      </c>
      <c r="E47" s="133" t="s">
        <v>28</v>
      </c>
      <c r="F47" s="134" t="str">
        <f t="shared" ca="1" si="3"/>
        <v>https://portail-larochelle.test.entrouvert.org/demarches/</v>
      </c>
      <c r="G47" s="133" t="str">
        <f t="shared" ca="1" si="4"/>
        <v>A</v>
      </c>
      <c r="H47" s="133" t="str">
        <f t="shared" ca="1" si="5"/>
        <v/>
      </c>
      <c r="I47" s="133">
        <f t="shared" ca="1" si="6"/>
        <v>0</v>
      </c>
      <c r="J47" s="135">
        <f t="shared" ca="1" si="7"/>
        <v>0</v>
      </c>
      <c r="K47" s="136" t="str">
        <f t="shared" si="8"/>
        <v/>
      </c>
      <c r="L47" s="136"/>
      <c r="M47" s="136">
        <f t="shared" si="9"/>
        <v>0</v>
      </c>
      <c r="N47" s="137">
        <f t="shared" ca="1" si="10"/>
        <v>0</v>
      </c>
      <c r="O47" s="137"/>
      <c r="P47" s="138"/>
      <c r="Q47" s="138"/>
      <c r="R47" s="138"/>
      <c r="S47" s="138"/>
      <c r="T47" s="138"/>
      <c r="U47" s="139">
        <f t="shared" si="11"/>
        <v>0</v>
      </c>
      <c r="V47" s="140"/>
      <c r="W47" s="43"/>
      <c r="X47" s="59"/>
      <c r="Y47" s="59"/>
      <c r="Z47" s="59"/>
      <c r="AA47" s="59"/>
      <c r="AB47" s="59"/>
      <c r="AC47" s="59"/>
      <c r="AD47" s="59"/>
      <c r="AE47" s="141"/>
      <c r="AF47" s="141"/>
      <c r="AG47" s="141"/>
      <c r="AH47" s="141"/>
      <c r="AI47" s="141"/>
      <c r="AJ47" s="141"/>
      <c r="AK47" s="141"/>
      <c r="AL47" s="141"/>
      <c r="AM47" s="141"/>
      <c r="AN47" s="141"/>
      <c r="AO47" s="141"/>
      <c r="AP47" s="141"/>
      <c r="AQ47" s="141"/>
      <c r="AR47" s="141"/>
      <c r="AS47" s="141"/>
      <c r="AT47" s="141"/>
      <c r="AU47" s="141"/>
      <c r="AV47" s="141"/>
      <c r="AW47" s="141"/>
      <c r="AX47" s="141"/>
      <c r="AY47" s="141"/>
      <c r="AZ47" s="141"/>
      <c r="BA47" s="141"/>
      <c r="BB47" s="141"/>
      <c r="BC47" s="141"/>
      <c r="BD47" s="141"/>
    </row>
    <row r="48" hidden="1">
      <c r="A48" s="142"/>
      <c r="B48" s="131">
        <v>15</v>
      </c>
      <c r="C48" s="132" t="str">
        <f t="shared" ca="1" si="1"/>
        <v>1.4</v>
      </c>
      <c r="D48" s="133" t="str">
        <f t="shared" ca="1" si="2"/>
        <v>na</v>
      </c>
      <c r="E48" s="133" t="s">
        <v>31</v>
      </c>
      <c r="F48" s="134" t="str">
        <f t="shared" ca="1" si="3"/>
        <v>https://portail-larochelle.test.entrouvert.org/liens-footer/accessibilite/</v>
      </c>
      <c r="G48" s="133" t="str">
        <f t="shared" ca="1" si="4"/>
        <v>A</v>
      </c>
      <c r="H48" s="133" t="str">
        <f t="shared" ca="1" si="5"/>
        <v/>
      </c>
      <c r="I48" s="133">
        <f t="shared" ca="1" si="6"/>
        <v>0</v>
      </c>
      <c r="J48" s="135">
        <f t="shared" ca="1" si="7"/>
        <v>0</v>
      </c>
      <c r="K48" s="136" t="str">
        <f t="shared" si="8"/>
        <v/>
      </c>
      <c r="L48" s="136"/>
      <c r="M48" s="136">
        <f t="shared" si="9"/>
        <v>0</v>
      </c>
      <c r="N48" s="137">
        <f t="shared" ca="1" si="10"/>
        <v>0</v>
      </c>
      <c r="O48" s="137"/>
      <c r="P48" s="138"/>
      <c r="Q48" s="138"/>
      <c r="R48" s="138"/>
      <c r="S48" s="138"/>
      <c r="T48" s="138"/>
      <c r="U48" s="139">
        <f t="shared" si="11"/>
        <v>0</v>
      </c>
      <c r="V48" s="140"/>
      <c r="W48" s="43"/>
      <c r="X48" s="59"/>
      <c r="Y48" s="59"/>
      <c r="Z48" s="59"/>
      <c r="AA48" s="59"/>
      <c r="AB48" s="59"/>
      <c r="AC48" s="59"/>
      <c r="AD48" s="59"/>
      <c r="AE48" s="141"/>
      <c r="AF48" s="141"/>
      <c r="AG48" s="141"/>
      <c r="AH48" s="141"/>
      <c r="AI48" s="141"/>
      <c r="AJ48" s="141"/>
      <c r="AK48" s="141"/>
      <c r="AL48" s="141"/>
      <c r="AM48" s="141"/>
      <c r="AN48" s="141"/>
      <c r="AO48" s="141"/>
      <c r="AP48" s="141"/>
      <c r="AQ48" s="141"/>
      <c r="AR48" s="141"/>
      <c r="AS48" s="141"/>
      <c r="AT48" s="141"/>
      <c r="AU48" s="141"/>
      <c r="AV48" s="141"/>
      <c r="AW48" s="141"/>
      <c r="AX48" s="141"/>
      <c r="AY48" s="141"/>
      <c r="AZ48" s="141"/>
      <c r="BA48" s="141"/>
      <c r="BB48" s="141"/>
      <c r="BC48" s="141"/>
      <c r="BD48" s="141"/>
    </row>
    <row r="49" hidden="1">
      <c r="A49" s="142"/>
      <c r="B49" s="131">
        <v>15</v>
      </c>
      <c r="C49" s="132" t="str">
        <f t="shared" ca="1" si="1"/>
        <v>1.4</v>
      </c>
      <c r="D49" s="133" t="str">
        <f t="shared" ca="1" si="2"/>
        <v>na</v>
      </c>
      <c r="E49" s="133" t="s">
        <v>34</v>
      </c>
      <c r="F49" s="134" t="str">
        <f t="shared" ca="1" si="3"/>
        <v>https://portail-larochelle.test.entrouvert.org/liens-footer/mentions-legales/</v>
      </c>
      <c r="G49" s="133" t="str">
        <f t="shared" ca="1" si="4"/>
        <v>A</v>
      </c>
      <c r="H49" s="133" t="str">
        <f t="shared" ca="1" si="5"/>
        <v/>
      </c>
      <c r="I49" s="133">
        <f t="shared" ca="1" si="6"/>
        <v>0</v>
      </c>
      <c r="J49" s="135">
        <f t="shared" ca="1" si="7"/>
        <v>0</v>
      </c>
      <c r="K49" s="136" t="str">
        <f t="shared" si="8"/>
        <v/>
      </c>
      <c r="L49" s="136"/>
      <c r="M49" s="136">
        <f t="shared" si="9"/>
        <v>0</v>
      </c>
      <c r="N49" s="137">
        <f t="shared" ca="1" si="10"/>
        <v>0</v>
      </c>
      <c r="O49" s="137"/>
      <c r="P49" s="138"/>
      <c r="Q49" s="138"/>
      <c r="R49" s="138"/>
      <c r="S49" s="138"/>
      <c r="T49" s="138"/>
      <c r="U49" s="139">
        <f t="shared" si="11"/>
        <v>0</v>
      </c>
      <c r="V49" s="140"/>
      <c r="W49" s="43"/>
      <c r="X49" s="59"/>
      <c r="Y49" s="59"/>
      <c r="Z49" s="59"/>
      <c r="AA49" s="59"/>
      <c r="AB49" s="59"/>
      <c r="AC49" s="59"/>
      <c r="AD49" s="59"/>
      <c r="AE49" s="141"/>
      <c r="AF49" s="141"/>
      <c r="AG49" s="141"/>
      <c r="AH49" s="141"/>
      <c r="AI49" s="141"/>
      <c r="AJ49" s="141"/>
      <c r="AK49" s="141"/>
      <c r="AL49" s="141"/>
      <c r="AM49" s="141"/>
      <c r="AN49" s="141"/>
      <c r="AO49" s="141"/>
      <c r="AP49" s="141"/>
      <c r="AQ49" s="141"/>
      <c r="AR49" s="141"/>
      <c r="AS49" s="141"/>
      <c r="AT49" s="141"/>
      <c r="AU49" s="141"/>
      <c r="AV49" s="141"/>
      <c r="AW49" s="141"/>
      <c r="AX49" s="141"/>
      <c r="AY49" s="141"/>
      <c r="AZ49" s="141"/>
      <c r="BA49" s="141"/>
      <c r="BB49" s="141"/>
      <c r="BC49" s="141"/>
      <c r="BD49" s="141"/>
    </row>
    <row r="50" hidden="1">
      <c r="A50" s="142"/>
      <c r="B50" s="131">
        <v>15</v>
      </c>
      <c r="C50" s="132" t="str">
        <f t="shared" ca="1" si="1"/>
        <v>1.4</v>
      </c>
      <c r="D50" s="133" t="str">
        <f t="shared" ca="1" si="2"/>
        <v>na</v>
      </c>
      <c r="E50" s="133" t="s">
        <v>37</v>
      </c>
      <c r="F50" s="134" t="str">
        <f t="shared" ca="1" si="3"/>
        <v>https://portail-larochelle.test.entrouvert.org/aide/</v>
      </c>
      <c r="G50" s="133" t="str">
        <f t="shared" ca="1" si="4"/>
        <v>A</v>
      </c>
      <c r="H50" s="133" t="str">
        <f t="shared" ca="1" si="5"/>
        <v/>
      </c>
      <c r="I50" s="133">
        <f t="shared" ca="1" si="6"/>
        <v>0</v>
      </c>
      <c r="J50" s="135">
        <f t="shared" ca="1" si="7"/>
        <v>0</v>
      </c>
      <c r="K50" s="136" t="str">
        <f t="shared" si="8"/>
        <v/>
      </c>
      <c r="L50" s="136"/>
      <c r="M50" s="136">
        <f t="shared" si="9"/>
        <v>0</v>
      </c>
      <c r="N50" s="137">
        <f t="shared" ca="1" si="10"/>
        <v>0</v>
      </c>
      <c r="O50" s="137"/>
      <c r="P50" s="138"/>
      <c r="Q50" s="138"/>
      <c r="R50" s="138"/>
      <c r="S50" s="138"/>
      <c r="T50" s="138"/>
      <c r="U50" s="139">
        <f t="shared" si="11"/>
        <v>0</v>
      </c>
      <c r="V50" s="140"/>
      <c r="W50" s="43"/>
      <c r="X50" s="59"/>
      <c r="Y50" s="59"/>
      <c r="Z50" s="59"/>
      <c r="AA50" s="59"/>
      <c r="AB50" s="59"/>
      <c r="AC50" s="59"/>
      <c r="AD50" s="59"/>
      <c r="AE50" s="141"/>
      <c r="AF50" s="141"/>
      <c r="AG50" s="141"/>
      <c r="AH50" s="141"/>
      <c r="AI50" s="141"/>
      <c r="AJ50" s="141"/>
      <c r="AK50" s="141"/>
      <c r="AL50" s="141"/>
      <c r="AM50" s="141"/>
      <c r="AN50" s="141"/>
      <c r="AO50" s="141"/>
      <c r="AP50" s="141"/>
      <c r="AQ50" s="141"/>
      <c r="AR50" s="141"/>
      <c r="AS50" s="141"/>
      <c r="AT50" s="141"/>
      <c r="AU50" s="141"/>
      <c r="AV50" s="141"/>
      <c r="AW50" s="141"/>
      <c r="AX50" s="141"/>
      <c r="AY50" s="141"/>
      <c r="AZ50" s="141"/>
      <c r="BA50" s="141"/>
      <c r="BB50" s="141"/>
      <c r="BC50" s="141"/>
      <c r="BD50" s="141"/>
    </row>
    <row r="51" hidden="1">
      <c r="A51" s="142"/>
      <c r="B51" s="131">
        <v>15</v>
      </c>
      <c r="C51" s="132" t="str">
        <f t="shared" ca="1" si="1"/>
        <v>1.4</v>
      </c>
      <c r="D51" s="133" t="str">
        <f t="shared" ca="1" si="2"/>
        <v>na</v>
      </c>
      <c r="E51" s="133" t="s">
        <v>40</v>
      </c>
      <c r="F51" s="134" t="str">
        <f t="shared" ca="1" si="3"/>
        <v>https://connexion-larochelle.test.entrouvert.org/login/?nonce=_0DC01D458CED32F23A64CDA251907A6D&amp;next=/idp/saml2/continue%3Fnonce%3D_0DC01D458CED32F23A64CDA251907A6D</v>
      </c>
      <c r="G51" s="133" t="str">
        <f t="shared" ca="1" si="4"/>
        <v>A</v>
      </c>
      <c r="H51" s="133" t="str">
        <f t="shared" ca="1" si="5"/>
        <v/>
      </c>
      <c r="I51" s="133">
        <f t="shared" ca="1" si="6"/>
        <v>0</v>
      </c>
      <c r="J51" s="135">
        <f t="shared" ca="1" si="7"/>
        <v>0</v>
      </c>
      <c r="K51" s="136" t="str">
        <f t="shared" si="8"/>
        <v/>
      </c>
      <c r="L51" s="136"/>
      <c r="M51" s="136">
        <f t="shared" si="9"/>
        <v>0</v>
      </c>
      <c r="N51" s="137">
        <f t="shared" ca="1" si="10"/>
        <v>0</v>
      </c>
      <c r="O51" s="137"/>
      <c r="P51" s="138"/>
      <c r="Q51" s="138"/>
      <c r="R51" s="138"/>
      <c r="S51" s="138"/>
      <c r="T51" s="138"/>
      <c r="U51" s="139">
        <f t="shared" si="11"/>
        <v>0</v>
      </c>
      <c r="V51" s="140"/>
      <c r="W51" s="43"/>
      <c r="X51" s="59"/>
      <c r="Y51" s="59"/>
      <c r="Z51" s="59"/>
      <c r="AA51" s="59"/>
      <c r="AB51" s="59"/>
      <c r="AC51" s="59"/>
      <c r="AD51" s="59"/>
      <c r="AE51" s="141"/>
      <c r="AF51" s="141"/>
      <c r="AG51" s="141"/>
      <c r="AH51" s="141"/>
      <c r="AI51" s="141"/>
      <c r="AJ51" s="141"/>
      <c r="AK51" s="141"/>
      <c r="AL51" s="141"/>
      <c r="AM51" s="141"/>
      <c r="AN51" s="141"/>
      <c r="AO51" s="141"/>
      <c r="AP51" s="141"/>
      <c r="AQ51" s="141"/>
      <c r="AR51" s="141"/>
      <c r="AS51" s="141"/>
      <c r="AT51" s="141"/>
      <c r="AU51" s="141"/>
      <c r="AV51" s="141"/>
      <c r="AW51" s="141"/>
      <c r="AX51" s="141"/>
      <c r="AY51" s="141"/>
      <c r="AZ51" s="141"/>
      <c r="BA51" s="141"/>
      <c r="BB51" s="141"/>
      <c r="BC51" s="141"/>
      <c r="BD51" s="141"/>
    </row>
    <row r="52" hidden="1">
      <c r="A52" s="142"/>
      <c r="B52" s="131">
        <v>15</v>
      </c>
      <c r="C52" s="132" t="str">
        <f t="shared" ca="1" si="1"/>
        <v>1.4</v>
      </c>
      <c r="D52" s="133" t="str">
        <f t="shared" ca="1" si="2"/>
        <v>na</v>
      </c>
      <c r="E52" s="133" t="s">
        <v>43</v>
      </c>
      <c r="F52" s="134" t="str">
        <f t="shared" ca="1" si="3"/>
        <v>https://portail-larochelle.test.entrouvert.org/demarches/signalements/</v>
      </c>
      <c r="G52" s="133" t="str">
        <f t="shared" ca="1" si="4"/>
        <v>A</v>
      </c>
      <c r="H52" s="133" t="str">
        <f t="shared" ca="1" si="5"/>
        <v/>
      </c>
      <c r="I52" s="133">
        <f t="shared" ca="1" si="6"/>
        <v>0</v>
      </c>
      <c r="J52" s="135">
        <f t="shared" ca="1" si="7"/>
        <v>0</v>
      </c>
      <c r="K52" s="136" t="str">
        <f t="shared" si="8"/>
        <v/>
      </c>
      <c r="L52" s="136"/>
      <c r="M52" s="136">
        <f t="shared" si="9"/>
        <v>0</v>
      </c>
      <c r="N52" s="137">
        <f t="shared" ca="1" si="10"/>
        <v>0</v>
      </c>
      <c r="O52" s="137"/>
      <c r="P52" s="138"/>
      <c r="Q52" s="138"/>
      <c r="R52" s="138"/>
      <c r="S52" s="138"/>
      <c r="T52" s="138"/>
      <c r="U52" s="139">
        <f t="shared" si="11"/>
        <v>0</v>
      </c>
      <c r="V52" s="140"/>
      <c r="W52" s="43"/>
      <c r="X52" s="59"/>
      <c r="Y52" s="59"/>
      <c r="Z52" s="59"/>
      <c r="AA52" s="59"/>
      <c r="AB52" s="59"/>
      <c r="AC52" s="59"/>
      <c r="AD52" s="59"/>
      <c r="AE52" s="141"/>
      <c r="AF52" s="141"/>
      <c r="AG52" s="141"/>
      <c r="AH52" s="141"/>
      <c r="AI52" s="141"/>
      <c r="AJ52" s="141"/>
      <c r="AK52" s="141"/>
      <c r="AL52" s="141"/>
      <c r="AM52" s="141"/>
      <c r="AN52" s="141"/>
      <c r="AO52" s="141"/>
      <c r="AP52" s="141"/>
      <c r="AQ52" s="141"/>
      <c r="AR52" s="141"/>
      <c r="AS52" s="141"/>
      <c r="AT52" s="141"/>
      <c r="AU52" s="141"/>
      <c r="AV52" s="141"/>
      <c r="AW52" s="141"/>
      <c r="AX52" s="141"/>
      <c r="AY52" s="141"/>
      <c r="AZ52" s="141"/>
      <c r="BA52" s="141"/>
      <c r="BB52" s="141"/>
      <c r="BC52" s="141"/>
      <c r="BD52" s="141"/>
    </row>
    <row r="53" hidden="1">
      <c r="A53" s="142"/>
      <c r="B53" s="131">
        <v>15</v>
      </c>
      <c r="C53" s="132" t="str">
        <f t="shared" ca="1" si="1"/>
        <v>1.4</v>
      </c>
      <c r="D53" s="133" t="str">
        <f t="shared" ca="1" si="2"/>
        <v>na</v>
      </c>
      <c r="E53" s="133" t="s">
        <v>46</v>
      </c>
      <c r="F53" s="134" t="str">
        <f t="shared" ca="1" si="3"/>
        <v>https://connexion-larochelle.test.entrouvert.org/accounts/</v>
      </c>
      <c r="G53" s="133" t="str">
        <f t="shared" ca="1" si="4"/>
        <v>A</v>
      </c>
      <c r="H53" s="133" t="str">
        <f t="shared" ca="1" si="5"/>
        <v/>
      </c>
      <c r="I53" s="133">
        <f t="shared" ca="1" si="6"/>
        <v>0</v>
      </c>
      <c r="J53" s="135">
        <f t="shared" ca="1" si="7"/>
        <v>0</v>
      </c>
      <c r="K53" s="136" t="str">
        <f t="shared" si="8"/>
        <v/>
      </c>
      <c r="L53" s="136"/>
      <c r="M53" s="136">
        <f t="shared" si="9"/>
        <v>0</v>
      </c>
      <c r="N53" s="137">
        <f t="shared" ca="1" si="10"/>
        <v>0</v>
      </c>
      <c r="O53" s="137"/>
      <c r="P53" s="138"/>
      <c r="Q53" s="138"/>
      <c r="R53" s="138"/>
      <c r="S53" s="138"/>
      <c r="T53" s="138"/>
      <c r="U53" s="139">
        <f t="shared" si="11"/>
        <v>0</v>
      </c>
      <c r="V53" s="140"/>
      <c r="W53" s="43"/>
      <c r="X53" s="59"/>
      <c r="Y53" s="59"/>
      <c r="Z53" s="59"/>
      <c r="AA53" s="59"/>
      <c r="AB53" s="59"/>
      <c r="AC53" s="59"/>
      <c r="AD53" s="59"/>
      <c r="AE53" s="141"/>
      <c r="AF53" s="141"/>
      <c r="AG53" s="141"/>
      <c r="AH53" s="141"/>
      <c r="AI53" s="141"/>
      <c r="AJ53" s="141"/>
      <c r="AK53" s="141"/>
      <c r="AL53" s="141"/>
      <c r="AM53" s="141"/>
      <c r="AN53" s="141"/>
      <c r="AO53" s="141"/>
      <c r="AP53" s="141"/>
      <c r="AQ53" s="141"/>
      <c r="AR53" s="141"/>
      <c r="AS53" s="141"/>
      <c r="AT53" s="141"/>
      <c r="AU53" s="141"/>
      <c r="AV53" s="141"/>
      <c r="AW53" s="141"/>
      <c r="AX53" s="141"/>
      <c r="AY53" s="141"/>
      <c r="AZ53" s="141"/>
      <c r="BA53" s="141"/>
      <c r="BB53" s="141"/>
      <c r="BC53" s="141"/>
      <c r="BD53" s="141"/>
    </row>
    <row r="54" hidden="1">
      <c r="A54" s="142"/>
      <c r="B54" s="131">
        <v>15</v>
      </c>
      <c r="C54" s="132" t="str">
        <f t="shared" ca="1" si="1"/>
        <v>1.4</v>
      </c>
      <c r="D54" s="133" t="str">
        <f t="shared" ca="1" si="2"/>
        <v>na</v>
      </c>
      <c r="E54" s="133" t="s">
        <v>49</v>
      </c>
      <c r="F54" s="134" t="str">
        <f t="shared" ca="1" si="3"/>
        <v>https://portail-larochelle.test.entrouvert.org/a-propos/page-editoriale-type/</v>
      </c>
      <c r="G54" s="133" t="str">
        <f t="shared" ca="1" si="4"/>
        <v>A</v>
      </c>
      <c r="H54" s="133" t="str">
        <f t="shared" ca="1" si="5"/>
        <v/>
      </c>
      <c r="I54" s="133">
        <f t="shared" ca="1" si="6"/>
        <v>0</v>
      </c>
      <c r="J54" s="135">
        <f t="shared" ca="1" si="7"/>
        <v>0</v>
      </c>
      <c r="K54" s="136" t="str">
        <f t="shared" si="8"/>
        <v/>
      </c>
      <c r="L54" s="136"/>
      <c r="M54" s="136">
        <f t="shared" si="9"/>
        <v>0</v>
      </c>
      <c r="N54" s="137">
        <f t="shared" ca="1" si="10"/>
        <v>0</v>
      </c>
      <c r="O54" s="137"/>
      <c r="P54" s="138"/>
      <c r="Q54" s="138"/>
      <c r="R54" s="138"/>
      <c r="S54" s="138"/>
      <c r="T54" s="138"/>
      <c r="U54" s="139">
        <f t="shared" si="11"/>
        <v>0</v>
      </c>
      <c r="V54" s="140"/>
      <c r="W54" s="43"/>
      <c r="X54" s="59"/>
      <c r="Y54" s="59"/>
      <c r="Z54" s="59"/>
      <c r="AA54" s="59"/>
      <c r="AB54" s="59"/>
      <c r="AC54" s="59"/>
      <c r="AD54" s="59"/>
      <c r="AE54" s="141"/>
      <c r="AF54" s="141"/>
      <c r="AG54" s="141"/>
      <c r="AH54" s="141"/>
      <c r="AI54" s="141"/>
      <c r="AJ54" s="141"/>
      <c r="AK54" s="141"/>
      <c r="AL54" s="141"/>
      <c r="AM54" s="141"/>
      <c r="AN54" s="141"/>
      <c r="AO54" s="141"/>
      <c r="AP54" s="141"/>
      <c r="AQ54" s="141"/>
      <c r="AR54" s="141"/>
      <c r="AS54" s="141"/>
      <c r="AT54" s="141"/>
      <c r="AU54" s="141"/>
      <c r="AV54" s="141"/>
      <c r="AW54" s="141"/>
      <c r="AX54" s="141"/>
      <c r="AY54" s="141"/>
      <c r="AZ54" s="141"/>
      <c r="BA54" s="141"/>
      <c r="BB54" s="141"/>
      <c r="BC54" s="141"/>
      <c r="BD54" s="141"/>
    </row>
    <row r="55" hidden="1">
      <c r="A55" s="142"/>
      <c r="B55" s="131">
        <v>15</v>
      </c>
      <c r="C55" s="132" t="str">
        <f t="shared" ca="1" si="1"/>
        <v>1.4</v>
      </c>
      <c r="D55" s="133" t="str">
        <f t="shared" ca="1" si="2"/>
        <v>na</v>
      </c>
      <c r="E55" s="133" t="s">
        <v>52</v>
      </c>
      <c r="F55" s="134" t="str">
        <f t="shared" ca="1" si="3"/>
        <v>https://demarches-larochelle.test.entrouvert.org/old-temp/modele-de-formulaire-avec-tous-les-champs/</v>
      </c>
      <c r="G55" s="133" t="str">
        <f t="shared" ca="1" si="4"/>
        <v>A</v>
      </c>
      <c r="H55" s="133" t="str">
        <f t="shared" ca="1" si="5"/>
        <v/>
      </c>
      <c r="I55" s="133">
        <f t="shared" ca="1" si="6"/>
        <v>0</v>
      </c>
      <c r="J55" s="135">
        <f t="shared" ca="1" si="7"/>
        <v>0</v>
      </c>
      <c r="K55" s="136" t="str">
        <f t="shared" si="8"/>
        <v/>
      </c>
      <c r="L55" s="136"/>
      <c r="M55" s="136">
        <f t="shared" si="9"/>
        <v>0</v>
      </c>
      <c r="N55" s="137">
        <f t="shared" ca="1" si="10"/>
        <v>0</v>
      </c>
      <c r="O55" s="137"/>
      <c r="P55" s="138"/>
      <c r="Q55" s="138"/>
      <c r="R55" s="138"/>
      <c r="S55" s="138"/>
      <c r="T55" s="138"/>
      <c r="U55" s="139">
        <f t="shared" si="11"/>
        <v>0</v>
      </c>
      <c r="V55" s="140"/>
      <c r="W55" s="43"/>
      <c r="X55" s="59"/>
      <c r="Y55" s="59"/>
      <c r="Z55" s="59"/>
      <c r="AA55" s="59"/>
      <c r="AB55" s="59"/>
      <c r="AC55" s="59"/>
      <c r="AD55" s="59"/>
      <c r="AE55" s="141"/>
      <c r="AF55" s="141"/>
      <c r="AG55" s="141"/>
      <c r="AH55" s="141"/>
      <c r="AI55" s="141"/>
      <c r="AJ55" s="141"/>
      <c r="AK55" s="141"/>
      <c r="AL55" s="141"/>
      <c r="AM55" s="141"/>
      <c r="AN55" s="141"/>
      <c r="AO55" s="141"/>
      <c r="AP55" s="141"/>
      <c r="AQ55" s="141"/>
      <c r="AR55" s="141"/>
      <c r="AS55" s="141"/>
      <c r="AT55" s="141"/>
      <c r="AU55" s="141"/>
      <c r="AV55" s="141"/>
      <c r="AW55" s="141"/>
      <c r="AX55" s="141"/>
      <c r="AY55" s="141"/>
      <c r="AZ55" s="141"/>
      <c r="BA55" s="141"/>
      <c r="BB55" s="141"/>
      <c r="BC55" s="141"/>
      <c r="BD55" s="141"/>
    </row>
    <row r="56" hidden="1">
      <c r="A56" s="142"/>
      <c r="B56" s="131">
        <v>15</v>
      </c>
      <c r="C56" s="132" t="str">
        <f t="shared" ca="1" si="1"/>
        <v>1.4</v>
      </c>
      <c r="D56" s="133" t="str">
        <f t="shared" ca="1" si="2"/>
        <v>na</v>
      </c>
      <c r="E56" s="133" t="s">
        <v>55</v>
      </c>
      <c r="F56" s="134" t="str">
        <f t="shared" ca="1" si="3"/>
        <v>https://portail-larochelle.test.entrouvert.org/mon-espace/mes-demandes/</v>
      </c>
      <c r="G56" s="133" t="str">
        <f t="shared" ca="1" si="4"/>
        <v>A</v>
      </c>
      <c r="H56" s="133" t="str">
        <f t="shared" ca="1" si="5"/>
        <v/>
      </c>
      <c r="I56" s="133">
        <f t="shared" ca="1" si="6"/>
        <v>0</v>
      </c>
      <c r="J56" s="135">
        <f t="shared" ca="1" si="7"/>
        <v>0</v>
      </c>
      <c r="K56" s="136" t="str">
        <f t="shared" si="8"/>
        <v/>
      </c>
      <c r="L56" s="136"/>
      <c r="M56" s="136">
        <f t="shared" si="9"/>
        <v>0</v>
      </c>
      <c r="N56" s="137">
        <f t="shared" ca="1" si="10"/>
        <v>0</v>
      </c>
      <c r="O56" s="137"/>
      <c r="P56" s="138"/>
      <c r="Q56" s="138"/>
      <c r="R56" s="138"/>
      <c r="S56" s="138"/>
      <c r="T56" s="138"/>
      <c r="U56" s="139">
        <f t="shared" si="11"/>
        <v>0</v>
      </c>
      <c r="V56" s="140"/>
      <c r="W56" s="43"/>
      <c r="X56" s="59"/>
      <c r="Y56" s="59"/>
      <c r="Z56" s="59"/>
      <c r="AA56" s="59"/>
      <c r="AB56" s="59"/>
      <c r="AC56" s="59"/>
      <c r="AD56" s="59"/>
      <c r="AE56" s="141"/>
      <c r="AF56" s="141"/>
      <c r="AG56" s="141"/>
      <c r="AH56" s="141"/>
      <c r="AI56" s="141"/>
      <c r="AJ56" s="141"/>
      <c r="AK56" s="141"/>
      <c r="AL56" s="141"/>
      <c r="AM56" s="141"/>
      <c r="AN56" s="141"/>
      <c r="AO56" s="141"/>
      <c r="AP56" s="141"/>
      <c r="AQ56" s="141"/>
      <c r="AR56" s="141"/>
      <c r="AS56" s="141"/>
      <c r="AT56" s="141"/>
      <c r="AU56" s="141"/>
      <c r="AV56" s="141"/>
      <c r="AW56" s="141"/>
      <c r="AX56" s="141"/>
      <c r="AY56" s="141"/>
      <c r="AZ56" s="141"/>
      <c r="BA56" s="141"/>
      <c r="BB56" s="141"/>
      <c r="BC56" s="141"/>
      <c r="BD56" s="141"/>
    </row>
    <row r="57" hidden="1">
      <c r="A57" s="142"/>
      <c r="B57" s="131">
        <v>15</v>
      </c>
      <c r="C57" s="132" t="str">
        <f t="shared" ca="1" si="1"/>
        <v>1.4</v>
      </c>
      <c r="D57" s="133" t="str">
        <f t="shared" ca="1" si="2"/>
        <v>na</v>
      </c>
      <c r="E57" s="133" t="s">
        <v>58</v>
      </c>
      <c r="F57" s="134" t="str">
        <f t="shared" ca="1" si="3"/>
        <v>https://demarches-larochelle.test.entrouvert.org/signalements/arbres-espaces-verts-naturels-aires-de-jeux/?cancelurl=https%3A//portail-larochelle.test.entrouvert.org/demarches/signalements/</v>
      </c>
      <c r="G57" s="133" t="str">
        <f t="shared" ca="1" si="4"/>
        <v>A</v>
      </c>
      <c r="H57" s="133" t="str">
        <f t="shared" ca="1" si="5"/>
        <v/>
      </c>
      <c r="I57" s="133">
        <f t="shared" ca="1" si="6"/>
        <v>0</v>
      </c>
      <c r="J57" s="135">
        <f t="shared" ca="1" si="7"/>
        <v>0</v>
      </c>
      <c r="K57" s="136" t="str">
        <f t="shared" si="8"/>
        <v/>
      </c>
      <c r="L57" s="136"/>
      <c r="M57" s="136">
        <f t="shared" si="9"/>
        <v>0</v>
      </c>
      <c r="N57" s="137">
        <f t="shared" ca="1" si="10"/>
        <v>0</v>
      </c>
      <c r="O57" s="137"/>
      <c r="P57" s="138"/>
      <c r="Q57" s="138"/>
      <c r="R57" s="138"/>
      <c r="S57" s="138"/>
      <c r="T57" s="138"/>
      <c r="U57" s="139">
        <f t="shared" si="11"/>
        <v>0</v>
      </c>
      <c r="V57" s="140"/>
      <c r="W57" s="43"/>
      <c r="X57" s="59"/>
      <c r="Y57" s="59"/>
      <c r="Z57" s="59"/>
      <c r="AA57" s="59"/>
      <c r="AB57" s="59"/>
      <c r="AC57" s="59"/>
      <c r="AD57" s="59"/>
      <c r="AE57" s="141"/>
      <c r="AF57" s="141"/>
      <c r="AG57" s="141"/>
      <c r="AH57" s="141"/>
      <c r="AI57" s="141"/>
      <c r="AJ57" s="141"/>
      <c r="AK57" s="141"/>
      <c r="AL57" s="141"/>
      <c r="AM57" s="141"/>
      <c r="AN57" s="141"/>
      <c r="AO57" s="141"/>
      <c r="AP57" s="141"/>
      <c r="AQ57" s="141"/>
      <c r="AR57" s="141"/>
      <c r="AS57" s="141"/>
      <c r="AT57" s="141"/>
      <c r="AU57" s="141"/>
      <c r="AV57" s="141"/>
      <c r="AW57" s="141"/>
      <c r="AX57" s="141"/>
      <c r="AY57" s="141"/>
      <c r="AZ57" s="141"/>
      <c r="BA57" s="141"/>
      <c r="BB57" s="141"/>
      <c r="BC57" s="141"/>
      <c r="BD57" s="141"/>
    </row>
    <row r="58" hidden="1">
      <c r="A58" s="142"/>
      <c r="B58" s="131">
        <v>15</v>
      </c>
      <c r="C58" s="132" t="str">
        <f t="shared" ca="1" si="1"/>
        <v>1.4</v>
      </c>
      <c r="D58" s="133" t="str">
        <f t="shared" ca="1" si="2"/>
        <v>na</v>
      </c>
      <c r="E58" s="133" t="s">
        <v>61</v>
      </c>
      <c r="F58" s="134" t="str">
        <f t="shared" ca="1" si="3"/>
        <v>https://demarches-larochelle.test.entrouvert.org/signalements/proprete-urbaine/118/</v>
      </c>
      <c r="G58" s="133" t="str">
        <f t="shared" ca="1" si="4"/>
        <v>A</v>
      </c>
      <c r="H58" s="133" t="str">
        <f t="shared" ca="1" si="5"/>
        <v/>
      </c>
      <c r="I58" s="133">
        <f t="shared" ca="1" si="6"/>
        <v>0</v>
      </c>
      <c r="J58" s="135">
        <f t="shared" ca="1" si="7"/>
        <v>0</v>
      </c>
      <c r="K58" s="136" t="str">
        <f t="shared" si="8"/>
        <v/>
      </c>
      <c r="L58" s="136"/>
      <c r="M58" s="136">
        <f t="shared" si="9"/>
        <v>0</v>
      </c>
      <c r="N58" s="137">
        <f t="shared" ca="1" si="10"/>
        <v>0</v>
      </c>
      <c r="O58" s="137"/>
      <c r="P58" s="138"/>
      <c r="Q58" s="138"/>
      <c r="R58" s="138"/>
      <c r="S58" s="138"/>
      <c r="T58" s="138"/>
      <c r="U58" s="139">
        <f t="shared" si="11"/>
        <v>0</v>
      </c>
      <c r="V58" s="140"/>
      <c r="W58" s="43"/>
      <c r="X58" s="59"/>
      <c r="Y58" s="59"/>
      <c r="Z58" s="59"/>
      <c r="AA58" s="59"/>
      <c r="AB58" s="59"/>
      <c r="AC58" s="59"/>
      <c r="AD58" s="59"/>
      <c r="AE58" s="141"/>
      <c r="AF58" s="141"/>
      <c r="AG58" s="141"/>
      <c r="AH58" s="141"/>
      <c r="AI58" s="141"/>
      <c r="AJ58" s="141"/>
      <c r="AK58" s="141"/>
      <c r="AL58" s="141"/>
      <c r="AM58" s="141"/>
      <c r="AN58" s="141"/>
      <c r="AO58" s="141"/>
      <c r="AP58" s="141"/>
      <c r="AQ58" s="141"/>
      <c r="AR58" s="141"/>
      <c r="AS58" s="141"/>
      <c r="AT58" s="141"/>
      <c r="AU58" s="141"/>
      <c r="AV58" s="141"/>
      <c r="AW58" s="141"/>
      <c r="AX58" s="141"/>
      <c r="AY58" s="141"/>
      <c r="AZ58" s="141"/>
      <c r="BA58" s="141"/>
      <c r="BB58" s="141"/>
      <c r="BC58" s="141"/>
      <c r="BD58" s="141"/>
    </row>
    <row r="59" hidden="1">
      <c r="A59" s="142"/>
      <c r="B59" s="131">
        <v>15</v>
      </c>
      <c r="C59" s="132" t="str">
        <f t="shared" ca="1" si="1"/>
        <v>1.4</v>
      </c>
      <c r="D59" s="133" t="str">
        <f t="shared" ca="1" si="2"/>
        <v>na</v>
      </c>
      <c r="E59" s="133" t="s">
        <v>64</v>
      </c>
      <c r="F59" s="134" t="str">
        <f t="shared" ca="1" si="3"/>
        <v>https://connexion-larochelle.test.entrouvert.org/accounts/password/change/</v>
      </c>
      <c r="G59" s="133" t="str">
        <f t="shared" ca="1" si="4"/>
        <v>A</v>
      </c>
      <c r="H59" s="133" t="str">
        <f t="shared" ca="1" si="5"/>
        <v/>
      </c>
      <c r="I59" s="133">
        <f t="shared" ca="1" si="6"/>
        <v>0</v>
      </c>
      <c r="J59" s="135">
        <f t="shared" ca="1" si="7"/>
        <v>0</v>
      </c>
      <c r="K59" s="136" t="str">
        <f t="shared" si="8"/>
        <v/>
      </c>
      <c r="L59" s="136"/>
      <c r="M59" s="136">
        <f t="shared" si="9"/>
        <v>0</v>
      </c>
      <c r="N59" s="137">
        <f t="shared" ca="1" si="10"/>
        <v>0</v>
      </c>
      <c r="O59" s="137"/>
      <c r="P59" s="138"/>
      <c r="Q59" s="138"/>
      <c r="R59" s="138"/>
      <c r="S59" s="138"/>
      <c r="T59" s="138"/>
      <c r="U59" s="139">
        <f t="shared" si="11"/>
        <v>0</v>
      </c>
      <c r="V59" s="140"/>
      <c r="W59" s="43"/>
      <c r="X59" s="59"/>
      <c r="Y59" s="59"/>
      <c r="Z59" s="59"/>
      <c r="AA59" s="59"/>
      <c r="AB59" s="59"/>
      <c r="AC59" s="59"/>
      <c r="AD59" s="59"/>
      <c r="AE59" s="141"/>
      <c r="AF59" s="141"/>
      <c r="AG59" s="141"/>
      <c r="AH59" s="141"/>
      <c r="AI59" s="141"/>
      <c r="AJ59" s="141"/>
      <c r="AK59" s="141"/>
      <c r="AL59" s="141"/>
      <c r="AM59" s="141"/>
      <c r="AN59" s="141"/>
      <c r="AO59" s="141"/>
      <c r="AP59" s="141"/>
      <c r="AQ59" s="141"/>
      <c r="AR59" s="141"/>
      <c r="AS59" s="141"/>
      <c r="AT59" s="141"/>
      <c r="AU59" s="141"/>
      <c r="AV59" s="141"/>
      <c r="AW59" s="141"/>
      <c r="AX59" s="141"/>
      <c r="AY59" s="141"/>
      <c r="AZ59" s="141"/>
      <c r="BA59" s="141"/>
      <c r="BB59" s="141"/>
      <c r="BC59" s="141"/>
      <c r="BD59" s="141"/>
    </row>
    <row r="60" hidden="1">
      <c r="A60" s="142"/>
      <c r="B60" s="131">
        <v>16</v>
      </c>
      <c r="C60" s="132" t="str">
        <f t="shared" ca="1" si="1"/>
        <v>1.5</v>
      </c>
      <c r="D60" s="133" t="str">
        <f t="shared" ca="1" si="2"/>
        <v>na</v>
      </c>
      <c r="E60" s="133" t="s">
        <v>28</v>
      </c>
      <c r="F60" s="134" t="str">
        <f t="shared" ca="1" si="3"/>
        <v>https://portail-larochelle.test.entrouvert.org/demarches/</v>
      </c>
      <c r="G60" s="133" t="str">
        <f t="shared" ca="1" si="4"/>
        <v>A</v>
      </c>
      <c r="H60" s="133" t="str">
        <f t="shared" ca="1" si="5"/>
        <v/>
      </c>
      <c r="I60" s="133">
        <f t="shared" ca="1" si="6"/>
        <v>0</v>
      </c>
      <c r="J60" s="135">
        <f t="shared" ca="1" si="7"/>
        <v>0</v>
      </c>
      <c r="K60" s="136" t="str">
        <f t="shared" si="8"/>
        <v/>
      </c>
      <c r="L60" s="136"/>
      <c r="M60" s="136">
        <f t="shared" si="9"/>
        <v>0</v>
      </c>
      <c r="N60" s="137">
        <f t="shared" ca="1" si="10"/>
        <v>0</v>
      </c>
      <c r="O60" s="137"/>
      <c r="P60" s="138"/>
      <c r="Q60" s="138"/>
      <c r="R60" s="138"/>
      <c r="S60" s="138"/>
      <c r="T60" s="138"/>
      <c r="U60" s="139">
        <f t="shared" si="11"/>
        <v>0</v>
      </c>
      <c r="V60" s="140"/>
      <c r="W60" s="43"/>
      <c r="X60" s="59"/>
      <c r="Y60" s="59"/>
      <c r="Z60" s="59"/>
      <c r="AA60" s="59"/>
      <c r="AB60" s="59"/>
      <c r="AC60" s="59"/>
      <c r="AD60" s="59"/>
      <c r="AE60" s="141"/>
      <c r="AF60" s="141"/>
      <c r="AG60" s="141"/>
      <c r="AH60" s="141"/>
      <c r="AI60" s="141"/>
      <c r="AJ60" s="141"/>
      <c r="AK60" s="141"/>
      <c r="AL60" s="141"/>
      <c r="AM60" s="141"/>
      <c r="AN60" s="141"/>
      <c r="AO60" s="141"/>
      <c r="AP60" s="141"/>
      <c r="AQ60" s="141"/>
      <c r="AR60" s="141"/>
      <c r="AS60" s="141"/>
      <c r="AT60" s="141"/>
      <c r="AU60" s="141"/>
      <c r="AV60" s="141"/>
      <c r="AW60" s="141"/>
      <c r="AX60" s="141"/>
      <c r="AY60" s="141"/>
      <c r="AZ60" s="141"/>
      <c r="BA60" s="141"/>
      <c r="BB60" s="141"/>
      <c r="BC60" s="141"/>
      <c r="BD60" s="141"/>
    </row>
    <row r="61" hidden="1">
      <c r="A61" s="142"/>
      <c r="B61" s="131">
        <v>16</v>
      </c>
      <c r="C61" s="132" t="str">
        <f t="shared" ca="1" si="1"/>
        <v>1.5</v>
      </c>
      <c r="D61" s="133" t="str">
        <f t="shared" ca="1" si="2"/>
        <v>na</v>
      </c>
      <c r="E61" s="133" t="s">
        <v>31</v>
      </c>
      <c r="F61" s="134" t="str">
        <f t="shared" ca="1" si="3"/>
        <v>https://portail-larochelle.test.entrouvert.org/liens-footer/accessibilite/</v>
      </c>
      <c r="G61" s="133" t="str">
        <f t="shared" ca="1" si="4"/>
        <v>A</v>
      </c>
      <c r="H61" s="133" t="str">
        <f t="shared" ca="1" si="5"/>
        <v/>
      </c>
      <c r="I61" s="133">
        <f t="shared" ca="1" si="6"/>
        <v>0</v>
      </c>
      <c r="J61" s="135">
        <f t="shared" ca="1" si="7"/>
        <v>0</v>
      </c>
      <c r="K61" s="136" t="str">
        <f t="shared" si="8"/>
        <v/>
      </c>
      <c r="L61" s="136"/>
      <c r="M61" s="136">
        <f t="shared" si="9"/>
        <v>0</v>
      </c>
      <c r="N61" s="137">
        <f t="shared" ca="1" si="10"/>
        <v>0</v>
      </c>
      <c r="O61" s="137"/>
      <c r="P61" s="138"/>
      <c r="Q61" s="138"/>
      <c r="R61" s="138"/>
      <c r="S61" s="138"/>
      <c r="T61" s="138"/>
      <c r="U61" s="139">
        <f t="shared" si="11"/>
        <v>0</v>
      </c>
      <c r="V61" s="140"/>
      <c r="W61" s="43"/>
      <c r="X61" s="59"/>
      <c r="Y61" s="59"/>
      <c r="Z61" s="59"/>
      <c r="AA61" s="59"/>
      <c r="AB61" s="59"/>
      <c r="AC61" s="59"/>
      <c r="AD61" s="59"/>
      <c r="AE61" s="141"/>
      <c r="AF61" s="141"/>
      <c r="AG61" s="141"/>
      <c r="AH61" s="141"/>
      <c r="AI61" s="141"/>
      <c r="AJ61" s="141"/>
      <c r="AK61" s="141"/>
      <c r="AL61" s="141"/>
      <c r="AM61" s="141"/>
      <c r="AN61" s="141"/>
      <c r="AO61" s="141"/>
      <c r="AP61" s="141"/>
      <c r="AQ61" s="141"/>
      <c r="AR61" s="141"/>
      <c r="AS61" s="141"/>
      <c r="AT61" s="141"/>
      <c r="AU61" s="141"/>
      <c r="AV61" s="141"/>
      <c r="AW61" s="141"/>
      <c r="AX61" s="141"/>
      <c r="AY61" s="141"/>
      <c r="AZ61" s="141"/>
      <c r="BA61" s="141"/>
      <c r="BB61" s="141"/>
      <c r="BC61" s="141"/>
      <c r="BD61" s="141"/>
    </row>
    <row r="62" hidden="1">
      <c r="A62" s="142"/>
      <c r="B62" s="131">
        <v>16</v>
      </c>
      <c r="C62" s="132" t="str">
        <f t="shared" ca="1" si="1"/>
        <v>1.5</v>
      </c>
      <c r="D62" s="133" t="str">
        <f t="shared" ca="1" si="2"/>
        <v>na</v>
      </c>
      <c r="E62" s="133" t="s">
        <v>34</v>
      </c>
      <c r="F62" s="134" t="str">
        <f t="shared" ca="1" si="3"/>
        <v>https://portail-larochelle.test.entrouvert.org/liens-footer/mentions-legales/</v>
      </c>
      <c r="G62" s="133" t="str">
        <f t="shared" ca="1" si="4"/>
        <v>A</v>
      </c>
      <c r="H62" s="133" t="str">
        <f t="shared" ca="1" si="5"/>
        <v/>
      </c>
      <c r="I62" s="133">
        <f t="shared" ca="1" si="6"/>
        <v>0</v>
      </c>
      <c r="J62" s="135">
        <f t="shared" ca="1" si="7"/>
        <v>0</v>
      </c>
      <c r="K62" s="136" t="str">
        <f t="shared" si="8"/>
        <v/>
      </c>
      <c r="L62" s="136"/>
      <c r="M62" s="136">
        <f t="shared" si="9"/>
        <v>0</v>
      </c>
      <c r="N62" s="137">
        <f t="shared" ca="1" si="10"/>
        <v>0</v>
      </c>
      <c r="O62" s="137"/>
      <c r="P62" s="138"/>
      <c r="Q62" s="138"/>
      <c r="R62" s="138"/>
      <c r="S62" s="138"/>
      <c r="T62" s="138"/>
      <c r="U62" s="139">
        <f t="shared" si="11"/>
        <v>0</v>
      </c>
      <c r="V62" s="140"/>
      <c r="W62" s="43"/>
      <c r="X62" s="59"/>
      <c r="Y62" s="59"/>
      <c r="Z62" s="59"/>
      <c r="AA62" s="59"/>
      <c r="AB62" s="59"/>
      <c r="AC62" s="59"/>
      <c r="AD62" s="59"/>
      <c r="AE62" s="141"/>
      <c r="AF62" s="141"/>
      <c r="AG62" s="141"/>
      <c r="AH62" s="141"/>
      <c r="AI62" s="141"/>
      <c r="AJ62" s="141"/>
      <c r="AK62" s="141"/>
      <c r="AL62" s="141"/>
      <c r="AM62" s="141"/>
      <c r="AN62" s="141"/>
      <c r="AO62" s="141"/>
      <c r="AP62" s="141"/>
      <c r="AQ62" s="141"/>
      <c r="AR62" s="141"/>
      <c r="AS62" s="141"/>
      <c r="AT62" s="141"/>
      <c r="AU62" s="141"/>
      <c r="AV62" s="141"/>
      <c r="AW62" s="141"/>
      <c r="AX62" s="141"/>
      <c r="AY62" s="141"/>
      <c r="AZ62" s="141"/>
      <c r="BA62" s="141"/>
      <c r="BB62" s="141"/>
      <c r="BC62" s="141"/>
      <c r="BD62" s="141"/>
    </row>
    <row r="63" hidden="1">
      <c r="A63" s="142"/>
      <c r="B63" s="131">
        <v>16</v>
      </c>
      <c r="C63" s="132" t="str">
        <f t="shared" ca="1" si="1"/>
        <v>1.5</v>
      </c>
      <c r="D63" s="133" t="str">
        <f t="shared" ca="1" si="2"/>
        <v>na</v>
      </c>
      <c r="E63" s="133" t="s">
        <v>37</v>
      </c>
      <c r="F63" s="134" t="str">
        <f t="shared" ca="1" si="3"/>
        <v>https://portail-larochelle.test.entrouvert.org/aide/</v>
      </c>
      <c r="G63" s="133" t="str">
        <f t="shared" ca="1" si="4"/>
        <v>A</v>
      </c>
      <c r="H63" s="133" t="str">
        <f t="shared" ca="1" si="5"/>
        <v/>
      </c>
      <c r="I63" s="133">
        <f t="shared" ca="1" si="6"/>
        <v>0</v>
      </c>
      <c r="J63" s="135">
        <f t="shared" ca="1" si="7"/>
        <v>0</v>
      </c>
      <c r="K63" s="136" t="str">
        <f t="shared" si="8"/>
        <v/>
      </c>
      <c r="L63" s="136"/>
      <c r="M63" s="136">
        <f t="shared" si="9"/>
        <v>0</v>
      </c>
      <c r="N63" s="137">
        <f t="shared" ca="1" si="10"/>
        <v>0</v>
      </c>
      <c r="O63" s="137"/>
      <c r="P63" s="138"/>
      <c r="Q63" s="138"/>
      <c r="R63" s="138"/>
      <c r="S63" s="138"/>
      <c r="T63" s="138"/>
      <c r="U63" s="139">
        <f t="shared" si="11"/>
        <v>0</v>
      </c>
      <c r="V63" s="140"/>
      <c r="W63" s="43"/>
      <c r="X63" s="59"/>
      <c r="Y63" s="59"/>
      <c r="Z63" s="59"/>
      <c r="AA63" s="59"/>
      <c r="AB63" s="59"/>
      <c r="AC63" s="59"/>
      <c r="AD63" s="59"/>
      <c r="AE63" s="141"/>
      <c r="AF63" s="141"/>
      <c r="AG63" s="141"/>
      <c r="AH63" s="141"/>
      <c r="AI63" s="141"/>
      <c r="AJ63" s="141"/>
      <c r="AK63" s="141"/>
      <c r="AL63" s="141"/>
      <c r="AM63" s="141"/>
      <c r="AN63" s="141"/>
      <c r="AO63" s="141"/>
      <c r="AP63" s="141"/>
      <c r="AQ63" s="141"/>
      <c r="AR63" s="141"/>
      <c r="AS63" s="141"/>
      <c r="AT63" s="141"/>
      <c r="AU63" s="141"/>
      <c r="AV63" s="141"/>
      <c r="AW63" s="141"/>
      <c r="AX63" s="141"/>
      <c r="AY63" s="141"/>
      <c r="AZ63" s="141"/>
      <c r="BA63" s="141"/>
      <c r="BB63" s="141"/>
      <c r="BC63" s="141"/>
      <c r="BD63" s="141"/>
    </row>
    <row r="64" hidden="1">
      <c r="A64" s="142"/>
      <c r="B64" s="131">
        <v>16</v>
      </c>
      <c r="C64" s="132" t="str">
        <f t="shared" ca="1" si="1"/>
        <v>1.5</v>
      </c>
      <c r="D64" s="133" t="str">
        <f t="shared" ca="1" si="2"/>
        <v>na</v>
      </c>
      <c r="E64" s="133" t="s">
        <v>40</v>
      </c>
      <c r="F64" s="134" t="str">
        <f t="shared" ca="1" si="3"/>
        <v>https://connexion-larochelle.test.entrouvert.org/login/?nonce=_0DC01D458CED32F23A64CDA251907A6D&amp;next=/idp/saml2/continue%3Fnonce%3D_0DC01D458CED32F23A64CDA251907A6D</v>
      </c>
      <c r="G64" s="133" t="str">
        <f t="shared" ca="1" si="4"/>
        <v>A</v>
      </c>
      <c r="H64" s="133" t="str">
        <f t="shared" ca="1" si="5"/>
        <v/>
      </c>
      <c r="I64" s="133">
        <f t="shared" ca="1" si="6"/>
        <v>0</v>
      </c>
      <c r="J64" s="135">
        <f t="shared" ca="1" si="7"/>
        <v>0</v>
      </c>
      <c r="K64" s="136" t="str">
        <f t="shared" si="8"/>
        <v/>
      </c>
      <c r="L64" s="136"/>
      <c r="M64" s="136">
        <f t="shared" si="9"/>
        <v>0</v>
      </c>
      <c r="N64" s="137">
        <f t="shared" ca="1" si="10"/>
        <v>0</v>
      </c>
      <c r="O64" s="137"/>
      <c r="P64" s="138"/>
      <c r="Q64" s="138"/>
      <c r="R64" s="138"/>
      <c r="S64" s="138"/>
      <c r="T64" s="138"/>
      <c r="U64" s="139">
        <f t="shared" si="11"/>
        <v>0</v>
      </c>
      <c r="V64" s="140"/>
      <c r="W64" s="43"/>
      <c r="X64" s="59"/>
      <c r="Y64" s="59"/>
      <c r="Z64" s="59"/>
      <c r="AA64" s="59"/>
      <c r="AB64" s="59"/>
      <c r="AC64" s="59"/>
      <c r="AD64" s="59"/>
      <c r="AE64" s="141"/>
      <c r="AF64" s="141"/>
      <c r="AG64" s="141"/>
      <c r="AH64" s="141"/>
      <c r="AI64" s="141"/>
      <c r="AJ64" s="141"/>
      <c r="AK64" s="141"/>
      <c r="AL64" s="141"/>
      <c r="AM64" s="141"/>
      <c r="AN64" s="141"/>
      <c r="AO64" s="141"/>
      <c r="AP64" s="141"/>
      <c r="AQ64" s="141"/>
      <c r="AR64" s="141"/>
      <c r="AS64" s="141"/>
      <c r="AT64" s="141"/>
      <c r="AU64" s="141"/>
      <c r="AV64" s="141"/>
      <c r="AW64" s="141"/>
      <c r="AX64" s="141"/>
      <c r="AY64" s="141"/>
      <c r="AZ64" s="141"/>
      <c r="BA64" s="141"/>
      <c r="BB64" s="141"/>
      <c r="BC64" s="141"/>
      <c r="BD64" s="141"/>
    </row>
    <row r="65" hidden="1">
      <c r="A65" s="142"/>
      <c r="B65" s="131">
        <v>16</v>
      </c>
      <c r="C65" s="132" t="str">
        <f t="shared" ca="1" si="1"/>
        <v>1.5</v>
      </c>
      <c r="D65" s="133" t="str">
        <f t="shared" ca="1" si="2"/>
        <v>na</v>
      </c>
      <c r="E65" s="133" t="s">
        <v>43</v>
      </c>
      <c r="F65" s="134" t="str">
        <f t="shared" ca="1" si="3"/>
        <v>https://portail-larochelle.test.entrouvert.org/demarches/signalements/</v>
      </c>
      <c r="G65" s="133" t="str">
        <f t="shared" ca="1" si="4"/>
        <v>A</v>
      </c>
      <c r="H65" s="133" t="str">
        <f t="shared" ca="1" si="5"/>
        <v/>
      </c>
      <c r="I65" s="133">
        <f t="shared" ca="1" si="6"/>
        <v>0</v>
      </c>
      <c r="J65" s="135">
        <f t="shared" ca="1" si="7"/>
        <v>0</v>
      </c>
      <c r="K65" s="136" t="str">
        <f t="shared" si="8"/>
        <v/>
      </c>
      <c r="L65" s="136"/>
      <c r="M65" s="136">
        <f t="shared" si="9"/>
        <v>0</v>
      </c>
      <c r="N65" s="137">
        <f t="shared" ca="1" si="10"/>
        <v>0</v>
      </c>
      <c r="O65" s="137"/>
      <c r="P65" s="138"/>
      <c r="Q65" s="138"/>
      <c r="R65" s="138"/>
      <c r="S65" s="138"/>
      <c r="T65" s="138"/>
      <c r="U65" s="139">
        <f t="shared" si="11"/>
        <v>0</v>
      </c>
      <c r="V65" s="140"/>
      <c r="W65" s="43"/>
      <c r="X65" s="59"/>
      <c r="Y65" s="59"/>
      <c r="Z65" s="59"/>
      <c r="AA65" s="59"/>
      <c r="AB65" s="59"/>
      <c r="AC65" s="59"/>
      <c r="AD65" s="59"/>
      <c r="AE65" s="141"/>
      <c r="AF65" s="141"/>
      <c r="AG65" s="141"/>
      <c r="AH65" s="141"/>
      <c r="AI65" s="141"/>
      <c r="AJ65" s="141"/>
      <c r="AK65" s="141"/>
      <c r="AL65" s="141"/>
      <c r="AM65" s="141"/>
      <c r="AN65" s="141"/>
      <c r="AO65" s="141"/>
      <c r="AP65" s="141"/>
      <c r="AQ65" s="141"/>
      <c r="AR65" s="141"/>
      <c r="AS65" s="141"/>
      <c r="AT65" s="141"/>
      <c r="AU65" s="141"/>
      <c r="AV65" s="141"/>
      <c r="AW65" s="141"/>
      <c r="AX65" s="141"/>
      <c r="AY65" s="141"/>
      <c r="AZ65" s="141"/>
      <c r="BA65" s="141"/>
      <c r="BB65" s="141"/>
      <c r="BC65" s="141"/>
      <c r="BD65" s="141"/>
    </row>
    <row r="66" hidden="1">
      <c r="A66" s="142"/>
      <c r="B66" s="131">
        <v>16</v>
      </c>
      <c r="C66" s="132" t="str">
        <f t="shared" ca="1" si="1"/>
        <v>1.5</v>
      </c>
      <c r="D66" s="133" t="str">
        <f t="shared" ca="1" si="2"/>
        <v>na</v>
      </c>
      <c r="E66" s="133" t="s">
        <v>46</v>
      </c>
      <c r="F66" s="134" t="str">
        <f t="shared" ca="1" si="3"/>
        <v>https://connexion-larochelle.test.entrouvert.org/accounts/</v>
      </c>
      <c r="G66" s="133" t="str">
        <f t="shared" ca="1" si="4"/>
        <v>A</v>
      </c>
      <c r="H66" s="133" t="str">
        <f t="shared" ca="1" si="5"/>
        <v/>
      </c>
      <c r="I66" s="133">
        <f t="shared" ca="1" si="6"/>
        <v>0</v>
      </c>
      <c r="J66" s="135">
        <f t="shared" ca="1" si="7"/>
        <v>0</v>
      </c>
      <c r="K66" s="136" t="str">
        <f t="shared" si="8"/>
        <v/>
      </c>
      <c r="L66" s="136"/>
      <c r="M66" s="136">
        <f t="shared" si="9"/>
        <v>0</v>
      </c>
      <c r="N66" s="137">
        <f t="shared" ca="1" si="10"/>
        <v>0</v>
      </c>
      <c r="O66" s="137"/>
      <c r="P66" s="138"/>
      <c r="Q66" s="138"/>
      <c r="R66" s="138"/>
      <c r="S66" s="138"/>
      <c r="T66" s="138"/>
      <c r="U66" s="139">
        <f t="shared" si="11"/>
        <v>0</v>
      </c>
      <c r="V66" s="140"/>
      <c r="W66" s="43"/>
      <c r="X66" s="59"/>
      <c r="Y66" s="59"/>
      <c r="Z66" s="59"/>
      <c r="AA66" s="59"/>
      <c r="AB66" s="59"/>
      <c r="AC66" s="59"/>
      <c r="AD66" s="59"/>
      <c r="AE66" s="141"/>
      <c r="AF66" s="141"/>
      <c r="AG66" s="141"/>
      <c r="AH66" s="141"/>
      <c r="AI66" s="141"/>
      <c r="AJ66" s="141"/>
      <c r="AK66" s="141"/>
      <c r="AL66" s="141"/>
      <c r="AM66" s="141"/>
      <c r="AN66" s="141"/>
      <c r="AO66" s="141"/>
      <c r="AP66" s="141"/>
      <c r="AQ66" s="141"/>
      <c r="AR66" s="141"/>
      <c r="AS66" s="141"/>
      <c r="AT66" s="141"/>
      <c r="AU66" s="141"/>
      <c r="AV66" s="141"/>
      <c r="AW66" s="141"/>
      <c r="AX66" s="141"/>
      <c r="AY66" s="141"/>
      <c r="AZ66" s="141"/>
      <c r="BA66" s="141"/>
      <c r="BB66" s="141"/>
      <c r="BC66" s="141"/>
      <c r="BD66" s="141"/>
    </row>
    <row r="67" hidden="1">
      <c r="A67" s="142"/>
      <c r="B67" s="131">
        <v>16</v>
      </c>
      <c r="C67" s="132" t="str">
        <f t="shared" ca="1" si="1"/>
        <v>1.5</v>
      </c>
      <c r="D67" s="133" t="str">
        <f t="shared" ca="1" si="2"/>
        <v>na</v>
      </c>
      <c r="E67" s="133" t="s">
        <v>49</v>
      </c>
      <c r="F67" s="134" t="str">
        <f t="shared" ca="1" si="3"/>
        <v>https://portail-larochelle.test.entrouvert.org/a-propos/page-editoriale-type/</v>
      </c>
      <c r="G67" s="133" t="str">
        <f t="shared" ca="1" si="4"/>
        <v>A</v>
      </c>
      <c r="H67" s="133" t="str">
        <f t="shared" ca="1" si="5"/>
        <v/>
      </c>
      <c r="I67" s="133">
        <f t="shared" ca="1" si="6"/>
        <v>0</v>
      </c>
      <c r="J67" s="135">
        <f t="shared" ca="1" si="7"/>
        <v>0</v>
      </c>
      <c r="K67" s="136" t="str">
        <f t="shared" si="8"/>
        <v/>
      </c>
      <c r="L67" s="136"/>
      <c r="M67" s="136">
        <f t="shared" si="9"/>
        <v>0</v>
      </c>
      <c r="N67" s="137">
        <f t="shared" ca="1" si="10"/>
        <v>0</v>
      </c>
      <c r="O67" s="137"/>
      <c r="P67" s="138"/>
      <c r="Q67" s="138"/>
      <c r="R67" s="138"/>
      <c r="S67" s="138"/>
      <c r="T67" s="138"/>
      <c r="U67" s="139">
        <f t="shared" si="11"/>
        <v>0</v>
      </c>
      <c r="V67" s="140"/>
      <c r="W67" s="43"/>
      <c r="X67" s="59"/>
      <c r="Y67" s="59"/>
      <c r="Z67" s="59"/>
      <c r="AA67" s="59"/>
      <c r="AB67" s="59"/>
      <c r="AC67" s="59"/>
      <c r="AD67" s="59"/>
      <c r="AE67" s="141"/>
      <c r="AF67" s="141"/>
      <c r="AG67" s="141"/>
      <c r="AH67" s="141"/>
      <c r="AI67" s="141"/>
      <c r="AJ67" s="141"/>
      <c r="AK67" s="141"/>
      <c r="AL67" s="141"/>
      <c r="AM67" s="141"/>
      <c r="AN67" s="141"/>
      <c r="AO67" s="141"/>
      <c r="AP67" s="141"/>
      <c r="AQ67" s="141"/>
      <c r="AR67" s="141"/>
      <c r="AS67" s="141"/>
      <c r="AT67" s="141"/>
      <c r="AU67" s="141"/>
      <c r="AV67" s="141"/>
      <c r="AW67" s="141"/>
      <c r="AX67" s="141"/>
      <c r="AY67" s="141"/>
      <c r="AZ67" s="141"/>
      <c r="BA67" s="141"/>
      <c r="BB67" s="141"/>
      <c r="BC67" s="141"/>
      <c r="BD67" s="141"/>
    </row>
    <row r="68" hidden="1">
      <c r="A68" s="142"/>
      <c r="B68" s="131">
        <v>16</v>
      </c>
      <c r="C68" s="132" t="str">
        <f t="shared" ca="1" si="1"/>
        <v>1.5</v>
      </c>
      <c r="D68" s="133" t="str">
        <f t="shared" ca="1" si="2"/>
        <v>na</v>
      </c>
      <c r="E68" s="133" t="s">
        <v>52</v>
      </c>
      <c r="F68" s="134" t="str">
        <f t="shared" ca="1" si="3"/>
        <v>https://demarches-larochelle.test.entrouvert.org/old-temp/modele-de-formulaire-avec-tous-les-champs/</v>
      </c>
      <c r="G68" s="133" t="str">
        <f t="shared" ca="1" si="4"/>
        <v>A</v>
      </c>
      <c r="H68" s="133" t="str">
        <f t="shared" ca="1" si="5"/>
        <v/>
      </c>
      <c r="I68" s="133">
        <f t="shared" ca="1" si="6"/>
        <v>0</v>
      </c>
      <c r="J68" s="135">
        <f t="shared" ca="1" si="7"/>
        <v>0</v>
      </c>
      <c r="K68" s="136" t="str">
        <f t="shared" si="8"/>
        <v/>
      </c>
      <c r="L68" s="136"/>
      <c r="M68" s="136">
        <f t="shared" si="9"/>
        <v>0</v>
      </c>
      <c r="N68" s="137">
        <f t="shared" ca="1" si="10"/>
        <v>0</v>
      </c>
      <c r="O68" s="137"/>
      <c r="P68" s="138"/>
      <c r="Q68" s="138"/>
      <c r="R68" s="138"/>
      <c r="S68" s="138"/>
      <c r="T68" s="138"/>
      <c r="U68" s="139">
        <f t="shared" si="11"/>
        <v>0</v>
      </c>
      <c r="V68" s="140"/>
      <c r="W68" s="43"/>
      <c r="X68" s="59"/>
      <c r="Y68" s="59"/>
      <c r="Z68" s="59"/>
      <c r="AA68" s="59"/>
      <c r="AB68" s="59"/>
      <c r="AC68" s="59"/>
      <c r="AD68" s="59"/>
      <c r="AE68" s="141"/>
      <c r="AF68" s="141"/>
      <c r="AG68" s="141"/>
      <c r="AH68" s="141"/>
      <c r="AI68" s="141"/>
      <c r="AJ68" s="141"/>
      <c r="AK68" s="141"/>
      <c r="AL68" s="141"/>
      <c r="AM68" s="141"/>
      <c r="AN68" s="141"/>
      <c r="AO68" s="141"/>
      <c r="AP68" s="141"/>
      <c r="AQ68" s="141"/>
      <c r="AR68" s="141"/>
      <c r="AS68" s="141"/>
      <c r="AT68" s="141"/>
      <c r="AU68" s="141"/>
      <c r="AV68" s="141"/>
      <c r="AW68" s="141"/>
      <c r="AX68" s="141"/>
      <c r="AY68" s="141"/>
      <c r="AZ68" s="141"/>
      <c r="BA68" s="141"/>
      <c r="BB68" s="141"/>
      <c r="BC68" s="141"/>
      <c r="BD68" s="141"/>
    </row>
    <row r="69" hidden="1">
      <c r="A69" s="142"/>
      <c r="B69" s="131">
        <v>16</v>
      </c>
      <c r="C69" s="132" t="str">
        <f t="shared" ca="1" si="1"/>
        <v>1.5</v>
      </c>
      <c r="D69" s="133" t="str">
        <f t="shared" ca="1" si="2"/>
        <v>na</v>
      </c>
      <c r="E69" s="133" t="s">
        <v>55</v>
      </c>
      <c r="F69" s="134" t="str">
        <f t="shared" ca="1" si="3"/>
        <v>https://portail-larochelle.test.entrouvert.org/mon-espace/mes-demandes/</v>
      </c>
      <c r="G69" s="133" t="str">
        <f t="shared" ca="1" si="4"/>
        <v>A</v>
      </c>
      <c r="H69" s="133" t="str">
        <f t="shared" ca="1" si="5"/>
        <v/>
      </c>
      <c r="I69" s="133">
        <f t="shared" ca="1" si="6"/>
        <v>0</v>
      </c>
      <c r="J69" s="135">
        <f t="shared" ca="1" si="7"/>
        <v>0</v>
      </c>
      <c r="K69" s="136" t="str">
        <f t="shared" si="8"/>
        <v/>
      </c>
      <c r="L69" s="136"/>
      <c r="M69" s="136">
        <f t="shared" si="9"/>
        <v>0</v>
      </c>
      <c r="N69" s="137">
        <f t="shared" ca="1" si="10"/>
        <v>0</v>
      </c>
      <c r="O69" s="137"/>
      <c r="P69" s="138"/>
      <c r="Q69" s="138"/>
      <c r="R69" s="138"/>
      <c r="S69" s="138"/>
      <c r="T69" s="138"/>
      <c r="U69" s="139">
        <f t="shared" si="11"/>
        <v>0</v>
      </c>
      <c r="V69" s="140"/>
      <c r="W69" s="43"/>
      <c r="X69" s="59"/>
      <c r="Y69" s="59"/>
      <c r="Z69" s="59"/>
      <c r="AA69" s="59"/>
      <c r="AB69" s="59"/>
      <c r="AC69" s="59"/>
      <c r="AD69" s="59"/>
      <c r="AE69" s="141"/>
      <c r="AF69" s="141"/>
      <c r="AG69" s="141"/>
      <c r="AH69" s="141"/>
      <c r="AI69" s="141"/>
      <c r="AJ69" s="141"/>
      <c r="AK69" s="141"/>
      <c r="AL69" s="141"/>
      <c r="AM69" s="141"/>
      <c r="AN69" s="141"/>
      <c r="AO69" s="141"/>
      <c r="AP69" s="141"/>
      <c r="AQ69" s="141"/>
      <c r="AR69" s="141"/>
      <c r="AS69" s="141"/>
      <c r="AT69" s="141"/>
      <c r="AU69" s="141"/>
      <c r="AV69" s="141"/>
      <c r="AW69" s="141"/>
      <c r="AX69" s="141"/>
      <c r="AY69" s="141"/>
      <c r="AZ69" s="141"/>
      <c r="BA69" s="141"/>
      <c r="BB69" s="141"/>
      <c r="BC69" s="141"/>
      <c r="BD69" s="141"/>
    </row>
    <row r="70" hidden="1">
      <c r="A70" s="142"/>
      <c r="B70" s="131">
        <v>16</v>
      </c>
      <c r="C70" s="132" t="str">
        <f t="shared" ca="1" si="1"/>
        <v>1.5</v>
      </c>
      <c r="D70" s="133" t="str">
        <f t="shared" ca="1" si="2"/>
        <v>na</v>
      </c>
      <c r="E70" s="133" t="s">
        <v>58</v>
      </c>
      <c r="F70" s="134" t="str">
        <f t="shared" ca="1" si="3"/>
        <v>https://demarches-larochelle.test.entrouvert.org/signalements/arbres-espaces-verts-naturels-aires-de-jeux/?cancelurl=https%3A//portail-larochelle.test.entrouvert.org/demarches/signalements/</v>
      </c>
      <c r="G70" s="133" t="str">
        <f t="shared" ca="1" si="4"/>
        <v>A</v>
      </c>
      <c r="H70" s="133" t="str">
        <f t="shared" ca="1" si="5"/>
        <v/>
      </c>
      <c r="I70" s="133">
        <f t="shared" ca="1" si="6"/>
        <v>0</v>
      </c>
      <c r="J70" s="135">
        <f t="shared" ca="1" si="7"/>
        <v>0</v>
      </c>
      <c r="K70" s="136" t="str">
        <f t="shared" si="8"/>
        <v/>
      </c>
      <c r="L70" s="136"/>
      <c r="M70" s="136">
        <f t="shared" si="9"/>
        <v>0</v>
      </c>
      <c r="N70" s="137">
        <f t="shared" ca="1" si="10"/>
        <v>0</v>
      </c>
      <c r="O70" s="137"/>
      <c r="P70" s="138"/>
      <c r="Q70" s="138"/>
      <c r="R70" s="138"/>
      <c r="S70" s="138"/>
      <c r="T70" s="138"/>
      <c r="U70" s="139">
        <f t="shared" si="11"/>
        <v>0</v>
      </c>
      <c r="V70" s="140"/>
      <c r="W70" s="43"/>
      <c r="X70" s="59"/>
      <c r="Y70" s="59"/>
      <c r="Z70" s="59"/>
      <c r="AA70" s="59"/>
      <c r="AB70" s="59"/>
      <c r="AC70" s="59"/>
      <c r="AD70" s="59"/>
      <c r="AE70" s="141"/>
      <c r="AF70" s="141"/>
      <c r="AG70" s="141"/>
      <c r="AH70" s="141"/>
      <c r="AI70" s="141"/>
      <c r="AJ70" s="141"/>
      <c r="AK70" s="141"/>
      <c r="AL70" s="141"/>
      <c r="AM70" s="141"/>
      <c r="AN70" s="141"/>
      <c r="AO70" s="141"/>
      <c r="AP70" s="141"/>
      <c r="AQ70" s="141"/>
      <c r="AR70" s="141"/>
      <c r="AS70" s="141"/>
      <c r="AT70" s="141"/>
      <c r="AU70" s="141"/>
      <c r="AV70" s="141"/>
      <c r="AW70" s="141"/>
      <c r="AX70" s="141"/>
      <c r="AY70" s="141"/>
      <c r="AZ70" s="141"/>
      <c r="BA70" s="141"/>
      <c r="BB70" s="141"/>
      <c r="BC70" s="141"/>
      <c r="BD70" s="141"/>
    </row>
    <row r="71" hidden="1">
      <c r="A71" s="142"/>
      <c r="B71" s="131">
        <v>16</v>
      </c>
      <c r="C71" s="132" t="str">
        <f t="shared" ca="1" si="1"/>
        <v>1.5</v>
      </c>
      <c r="D71" s="133" t="str">
        <f t="shared" ca="1" si="2"/>
        <v>na</v>
      </c>
      <c r="E71" s="133" t="s">
        <v>61</v>
      </c>
      <c r="F71" s="134" t="str">
        <f t="shared" ca="1" si="3"/>
        <v>https://demarches-larochelle.test.entrouvert.org/signalements/proprete-urbaine/118/</v>
      </c>
      <c r="G71" s="133" t="str">
        <f t="shared" ca="1" si="4"/>
        <v>A</v>
      </c>
      <c r="H71" s="133" t="str">
        <f t="shared" ca="1" si="5"/>
        <v/>
      </c>
      <c r="I71" s="133">
        <f t="shared" ca="1" si="6"/>
        <v>0</v>
      </c>
      <c r="J71" s="135">
        <f t="shared" ca="1" si="7"/>
        <v>0</v>
      </c>
      <c r="K71" s="136" t="str">
        <f t="shared" si="8"/>
        <v/>
      </c>
      <c r="L71" s="136"/>
      <c r="M71" s="136">
        <f t="shared" si="9"/>
        <v>0</v>
      </c>
      <c r="N71" s="137">
        <f t="shared" ca="1" si="10"/>
        <v>0</v>
      </c>
      <c r="O71" s="137"/>
      <c r="P71" s="138"/>
      <c r="Q71" s="138"/>
      <c r="R71" s="138"/>
      <c r="S71" s="138"/>
      <c r="T71" s="138"/>
      <c r="U71" s="139">
        <f t="shared" si="11"/>
        <v>0</v>
      </c>
      <c r="V71" s="140"/>
      <c r="W71" s="43"/>
      <c r="X71" s="59"/>
      <c r="Y71" s="59"/>
      <c r="Z71" s="59"/>
      <c r="AA71" s="59"/>
      <c r="AB71" s="59"/>
      <c r="AC71" s="59"/>
      <c r="AD71" s="59"/>
      <c r="AE71" s="141"/>
      <c r="AF71" s="141"/>
      <c r="AG71" s="141"/>
      <c r="AH71" s="141"/>
      <c r="AI71" s="141"/>
      <c r="AJ71" s="141"/>
      <c r="AK71" s="141"/>
      <c r="AL71" s="141"/>
      <c r="AM71" s="141"/>
      <c r="AN71" s="141"/>
      <c r="AO71" s="141"/>
      <c r="AP71" s="141"/>
      <c r="AQ71" s="141"/>
      <c r="AR71" s="141"/>
      <c r="AS71" s="141"/>
      <c r="AT71" s="141"/>
      <c r="AU71" s="141"/>
      <c r="AV71" s="141"/>
      <c r="AW71" s="141"/>
      <c r="AX71" s="141"/>
      <c r="AY71" s="141"/>
      <c r="AZ71" s="141"/>
      <c r="BA71" s="141"/>
      <c r="BB71" s="141"/>
      <c r="BC71" s="141"/>
      <c r="BD71" s="141"/>
    </row>
    <row r="72" hidden="1">
      <c r="A72" s="142"/>
      <c r="B72" s="131">
        <v>16</v>
      </c>
      <c r="C72" s="132" t="str">
        <f t="shared" ref="C72:C135" ca="1" si="12">INDIRECT($E72&amp;"!B"&amp;$B72)</f>
        <v>1.5</v>
      </c>
      <c r="D72" s="133" t="str">
        <f t="shared" ref="D72:D135" ca="1" si="13">INDIRECT($E72&amp;"!F"&amp;$B72)</f>
        <v>na</v>
      </c>
      <c r="E72" s="133" t="s">
        <v>64</v>
      </c>
      <c r="F72" s="134" t="str">
        <f t="shared" ref="F72:F135" ca="1" si="14">INDIRECT($E72&amp;"!C3")</f>
        <v>https://connexion-larochelle.test.entrouvert.org/accounts/password/change/</v>
      </c>
      <c r="G72" s="133" t="str">
        <f t="shared" ref="G72:G135" ca="1" si="15">INDIRECT($E72&amp;"!C"&amp;$B72)</f>
        <v>A</v>
      </c>
      <c r="H72" s="133" t="str">
        <f t="shared" ref="H72:H135" ca="1" si="16">INDIRECT($E72&amp;"!D"&amp;$B72)</f>
        <v/>
      </c>
      <c r="I72" s="133">
        <f t="shared" ref="I72:I135" ca="1" si="17">INDIRECT($E72&amp;"!H"&amp;$B72)</f>
        <v>0</v>
      </c>
      <c r="J72" s="135">
        <f t="shared" ref="J72:J135" ca="1" si="18">INDIRECT($E72&amp;"!I"&amp;$B72)</f>
        <v>0</v>
      </c>
      <c r="K72" s="136" t="str">
        <f t="shared" ref="K72:K135" si="19">IFERROR(VLOOKUP($J72,$W$1:$AA$4,(MATCH($I72,$X$5:$AA$5,0))+1,FALSE),"")</f>
        <v/>
      </c>
      <c r="L72" s="136"/>
      <c r="M72" s="136">
        <f t="shared" ref="M72:M135" si="20">COUNTIFS($C$7:$C$1378,$C72,$D$7:$D$1378,"nc")</f>
        <v>0</v>
      </c>
      <c r="N72" s="137">
        <f t="shared" ref="N72:N135" ca="1" si="21">INDIRECT($E72&amp;"!J"&amp;$B72)</f>
        <v>0</v>
      </c>
      <c r="O72" s="137"/>
      <c r="P72" s="138"/>
      <c r="Q72" s="138"/>
      <c r="R72" s="138"/>
      <c r="S72" s="138"/>
      <c r="T72" s="138"/>
      <c r="U72" s="139">
        <f t="shared" ref="U72:U135" si="22">SUM($P72:$T72)</f>
        <v>0</v>
      </c>
      <c r="V72" s="140"/>
      <c r="W72" s="43"/>
      <c r="X72" s="59"/>
      <c r="Y72" s="59"/>
      <c r="Z72" s="59"/>
      <c r="AA72" s="59"/>
      <c r="AB72" s="59"/>
      <c r="AC72" s="59"/>
      <c r="AD72" s="59"/>
      <c r="AE72" s="141"/>
      <c r="AF72" s="141"/>
      <c r="AG72" s="141"/>
      <c r="AH72" s="141"/>
      <c r="AI72" s="141"/>
      <c r="AJ72" s="141"/>
      <c r="AK72" s="141"/>
      <c r="AL72" s="141"/>
      <c r="AM72" s="141"/>
      <c r="AN72" s="141"/>
      <c r="AO72" s="141"/>
      <c r="AP72" s="141"/>
      <c r="AQ72" s="141"/>
      <c r="AR72" s="141"/>
      <c r="AS72" s="141"/>
      <c r="AT72" s="141"/>
      <c r="AU72" s="141"/>
      <c r="AV72" s="141"/>
      <c r="AW72" s="141"/>
      <c r="AX72" s="141"/>
      <c r="AY72" s="141"/>
      <c r="AZ72" s="141"/>
      <c r="BA72" s="141"/>
      <c r="BB72" s="141"/>
      <c r="BC72" s="141"/>
      <c r="BD72" s="141"/>
    </row>
    <row r="73" hidden="1">
      <c r="A73" s="142"/>
      <c r="B73" s="131">
        <v>17</v>
      </c>
      <c r="C73" s="132" t="str">
        <f t="shared" ca="1" si="12"/>
        <v>1.6</v>
      </c>
      <c r="D73" s="133" t="str">
        <f t="shared" ca="1" si="13"/>
        <v>na</v>
      </c>
      <c r="E73" s="133" t="s">
        <v>28</v>
      </c>
      <c r="F73" s="134" t="str">
        <f t="shared" ca="1" si="14"/>
        <v>https://portail-larochelle.test.entrouvert.org/demarches/</v>
      </c>
      <c r="G73" s="133" t="str">
        <f t="shared" ca="1" si="15"/>
        <v>A</v>
      </c>
      <c r="H73" s="133" t="str">
        <f t="shared" ca="1" si="16"/>
        <v/>
      </c>
      <c r="I73" s="133">
        <f t="shared" ca="1" si="17"/>
        <v>0</v>
      </c>
      <c r="J73" s="135">
        <f t="shared" ca="1" si="18"/>
        <v>0</v>
      </c>
      <c r="K73" s="136" t="str">
        <f t="shared" si="19"/>
        <v/>
      </c>
      <c r="L73" s="136"/>
      <c r="M73" s="136">
        <f t="shared" si="20"/>
        <v>0</v>
      </c>
      <c r="N73" s="137">
        <f t="shared" ca="1" si="21"/>
        <v>0</v>
      </c>
      <c r="O73" s="137"/>
      <c r="P73" s="138"/>
      <c r="Q73" s="138"/>
      <c r="R73" s="138"/>
      <c r="S73" s="138"/>
      <c r="T73" s="138"/>
      <c r="U73" s="139">
        <f t="shared" si="22"/>
        <v>0</v>
      </c>
      <c r="V73" s="140"/>
      <c r="W73" s="43"/>
      <c r="X73" s="59"/>
      <c r="Y73" s="59"/>
      <c r="Z73" s="59"/>
      <c r="AA73" s="59"/>
      <c r="AB73" s="59"/>
      <c r="AC73" s="59"/>
      <c r="AD73" s="59"/>
      <c r="AE73" s="141"/>
      <c r="AF73" s="141"/>
      <c r="AG73" s="141"/>
      <c r="AH73" s="141"/>
      <c r="AI73" s="141"/>
      <c r="AJ73" s="141"/>
      <c r="AK73" s="141"/>
      <c r="AL73" s="141"/>
      <c r="AM73" s="141"/>
      <c r="AN73" s="141"/>
      <c r="AO73" s="141"/>
      <c r="AP73" s="141"/>
      <c r="AQ73" s="141"/>
      <c r="AR73" s="141"/>
      <c r="AS73" s="141"/>
      <c r="AT73" s="141"/>
      <c r="AU73" s="141"/>
      <c r="AV73" s="141"/>
      <c r="AW73" s="141"/>
      <c r="AX73" s="141"/>
      <c r="AY73" s="141"/>
      <c r="AZ73" s="141"/>
      <c r="BA73" s="141"/>
      <c r="BB73" s="141"/>
      <c r="BC73" s="141"/>
      <c r="BD73" s="141"/>
    </row>
    <row r="74" hidden="1">
      <c r="A74" s="142"/>
      <c r="B74" s="131">
        <v>17</v>
      </c>
      <c r="C74" s="132" t="str">
        <f t="shared" ca="1" si="12"/>
        <v>1.6</v>
      </c>
      <c r="D74" s="133" t="str">
        <f t="shared" ca="1" si="13"/>
        <v>na</v>
      </c>
      <c r="E74" s="133" t="s">
        <v>31</v>
      </c>
      <c r="F74" s="134" t="str">
        <f t="shared" ca="1" si="14"/>
        <v>https://portail-larochelle.test.entrouvert.org/liens-footer/accessibilite/</v>
      </c>
      <c r="G74" s="133" t="str">
        <f t="shared" ca="1" si="15"/>
        <v>A</v>
      </c>
      <c r="H74" s="133" t="str">
        <f t="shared" ca="1" si="16"/>
        <v/>
      </c>
      <c r="I74" s="133">
        <f t="shared" ca="1" si="17"/>
        <v>0</v>
      </c>
      <c r="J74" s="135">
        <f t="shared" ca="1" si="18"/>
        <v>0</v>
      </c>
      <c r="K74" s="136" t="str">
        <f t="shared" si="19"/>
        <v/>
      </c>
      <c r="L74" s="136"/>
      <c r="M74" s="136">
        <f t="shared" si="20"/>
        <v>0</v>
      </c>
      <c r="N74" s="137">
        <f t="shared" ca="1" si="21"/>
        <v>0</v>
      </c>
      <c r="O74" s="137"/>
      <c r="P74" s="138"/>
      <c r="Q74" s="138"/>
      <c r="R74" s="138"/>
      <c r="S74" s="138"/>
      <c r="T74" s="138"/>
      <c r="U74" s="139">
        <f t="shared" si="22"/>
        <v>0</v>
      </c>
      <c r="V74" s="140"/>
      <c r="W74" s="43"/>
      <c r="X74" s="59"/>
      <c r="Y74" s="59"/>
      <c r="Z74" s="59"/>
      <c r="AA74" s="59"/>
      <c r="AB74" s="59"/>
      <c r="AC74" s="59"/>
      <c r="AD74" s="59"/>
      <c r="AE74" s="141"/>
      <c r="AF74" s="141"/>
      <c r="AG74" s="141"/>
      <c r="AH74" s="141"/>
      <c r="AI74" s="141"/>
      <c r="AJ74" s="141"/>
      <c r="AK74" s="141"/>
      <c r="AL74" s="141"/>
      <c r="AM74" s="141"/>
      <c r="AN74" s="141"/>
      <c r="AO74" s="141"/>
      <c r="AP74" s="141"/>
      <c r="AQ74" s="141"/>
      <c r="AR74" s="141"/>
      <c r="AS74" s="141"/>
      <c r="AT74" s="141"/>
      <c r="AU74" s="141"/>
      <c r="AV74" s="141"/>
      <c r="AW74" s="141"/>
      <c r="AX74" s="141"/>
      <c r="AY74" s="141"/>
      <c r="AZ74" s="141"/>
      <c r="BA74" s="141"/>
      <c r="BB74" s="141"/>
      <c r="BC74" s="141"/>
      <c r="BD74" s="141"/>
    </row>
    <row r="75" hidden="1">
      <c r="A75" s="142"/>
      <c r="B75" s="131">
        <v>17</v>
      </c>
      <c r="C75" s="132" t="str">
        <f t="shared" ca="1" si="12"/>
        <v>1.6</v>
      </c>
      <c r="D75" s="133" t="str">
        <f t="shared" ca="1" si="13"/>
        <v>na</v>
      </c>
      <c r="E75" s="133" t="s">
        <v>34</v>
      </c>
      <c r="F75" s="134" t="str">
        <f t="shared" ca="1" si="14"/>
        <v>https://portail-larochelle.test.entrouvert.org/liens-footer/mentions-legales/</v>
      </c>
      <c r="G75" s="133" t="str">
        <f t="shared" ca="1" si="15"/>
        <v>A</v>
      </c>
      <c r="H75" s="133" t="str">
        <f t="shared" ca="1" si="16"/>
        <v/>
      </c>
      <c r="I75" s="133">
        <f t="shared" ca="1" si="17"/>
        <v>0</v>
      </c>
      <c r="J75" s="135">
        <f t="shared" ca="1" si="18"/>
        <v>0</v>
      </c>
      <c r="K75" s="136" t="str">
        <f t="shared" si="19"/>
        <v/>
      </c>
      <c r="L75" s="136"/>
      <c r="M75" s="136">
        <f t="shared" si="20"/>
        <v>0</v>
      </c>
      <c r="N75" s="137">
        <f t="shared" ca="1" si="21"/>
        <v>0</v>
      </c>
      <c r="O75" s="137"/>
      <c r="P75" s="138"/>
      <c r="Q75" s="138"/>
      <c r="R75" s="138"/>
      <c r="S75" s="138"/>
      <c r="T75" s="138"/>
      <c r="U75" s="139">
        <f t="shared" si="22"/>
        <v>0</v>
      </c>
      <c r="V75" s="140"/>
      <c r="W75" s="43"/>
      <c r="X75" s="59"/>
      <c r="Y75" s="59"/>
      <c r="Z75" s="59"/>
      <c r="AA75" s="59"/>
      <c r="AB75" s="59"/>
      <c r="AC75" s="59"/>
      <c r="AD75" s="59"/>
      <c r="AE75" s="141"/>
      <c r="AF75" s="141"/>
      <c r="AG75" s="141"/>
      <c r="AH75" s="141"/>
      <c r="AI75" s="141"/>
      <c r="AJ75" s="141"/>
      <c r="AK75" s="141"/>
      <c r="AL75" s="141"/>
      <c r="AM75" s="141"/>
      <c r="AN75" s="141"/>
      <c r="AO75" s="141"/>
      <c r="AP75" s="141"/>
      <c r="AQ75" s="141"/>
      <c r="AR75" s="141"/>
      <c r="AS75" s="141"/>
      <c r="AT75" s="141"/>
      <c r="AU75" s="141"/>
      <c r="AV75" s="141"/>
      <c r="AW75" s="141"/>
      <c r="AX75" s="141"/>
      <c r="AY75" s="141"/>
      <c r="AZ75" s="141"/>
      <c r="BA75" s="141"/>
      <c r="BB75" s="141"/>
      <c r="BC75" s="141"/>
      <c r="BD75" s="141"/>
    </row>
    <row r="76" hidden="1">
      <c r="A76" s="142"/>
      <c r="B76" s="131">
        <v>17</v>
      </c>
      <c r="C76" s="132" t="str">
        <f t="shared" ca="1" si="12"/>
        <v>1.6</v>
      </c>
      <c r="D76" s="133" t="str">
        <f t="shared" ca="1" si="13"/>
        <v>na</v>
      </c>
      <c r="E76" s="133" t="s">
        <v>37</v>
      </c>
      <c r="F76" s="134" t="str">
        <f t="shared" ca="1" si="14"/>
        <v>https://portail-larochelle.test.entrouvert.org/aide/</v>
      </c>
      <c r="G76" s="133" t="str">
        <f t="shared" ca="1" si="15"/>
        <v>A</v>
      </c>
      <c r="H76" s="133" t="str">
        <f t="shared" ca="1" si="16"/>
        <v/>
      </c>
      <c r="I76" s="133">
        <f t="shared" ca="1" si="17"/>
        <v>0</v>
      </c>
      <c r="J76" s="135">
        <f t="shared" ca="1" si="18"/>
        <v>0</v>
      </c>
      <c r="K76" s="136" t="str">
        <f t="shared" si="19"/>
        <v/>
      </c>
      <c r="L76" s="136"/>
      <c r="M76" s="136">
        <f t="shared" si="20"/>
        <v>0</v>
      </c>
      <c r="N76" s="137">
        <f t="shared" ca="1" si="21"/>
        <v>0</v>
      </c>
      <c r="O76" s="137"/>
      <c r="P76" s="138"/>
      <c r="Q76" s="138"/>
      <c r="R76" s="138"/>
      <c r="S76" s="138"/>
      <c r="T76" s="138"/>
      <c r="U76" s="139">
        <f t="shared" si="22"/>
        <v>0</v>
      </c>
      <c r="V76" s="140"/>
      <c r="W76" s="43"/>
      <c r="X76" s="59"/>
      <c r="Y76" s="59"/>
      <c r="Z76" s="59"/>
      <c r="AA76" s="59"/>
      <c r="AB76" s="59"/>
      <c r="AC76" s="59"/>
      <c r="AD76" s="59"/>
      <c r="AE76" s="141"/>
      <c r="AF76" s="141"/>
      <c r="AG76" s="141"/>
      <c r="AH76" s="141"/>
      <c r="AI76" s="141"/>
      <c r="AJ76" s="141"/>
      <c r="AK76" s="141"/>
      <c r="AL76" s="141"/>
      <c r="AM76" s="141"/>
      <c r="AN76" s="141"/>
      <c r="AO76" s="141"/>
      <c r="AP76" s="141"/>
      <c r="AQ76" s="141"/>
      <c r="AR76" s="141"/>
      <c r="AS76" s="141"/>
      <c r="AT76" s="141"/>
      <c r="AU76" s="141"/>
      <c r="AV76" s="141"/>
      <c r="AW76" s="141"/>
      <c r="AX76" s="141"/>
      <c r="AY76" s="141"/>
      <c r="AZ76" s="141"/>
      <c r="BA76" s="141"/>
      <c r="BB76" s="141"/>
      <c r="BC76" s="141"/>
      <c r="BD76" s="141"/>
    </row>
    <row r="77" hidden="1">
      <c r="A77" s="142"/>
      <c r="B77" s="131">
        <v>17</v>
      </c>
      <c r="C77" s="132" t="str">
        <f t="shared" ca="1" si="12"/>
        <v>1.6</v>
      </c>
      <c r="D77" s="133" t="str">
        <f t="shared" ca="1" si="13"/>
        <v>na</v>
      </c>
      <c r="E77" s="133" t="s">
        <v>40</v>
      </c>
      <c r="F77" s="134" t="str">
        <f t="shared" ca="1" si="14"/>
        <v>https://connexion-larochelle.test.entrouvert.org/login/?nonce=_0DC01D458CED32F23A64CDA251907A6D&amp;next=/idp/saml2/continue%3Fnonce%3D_0DC01D458CED32F23A64CDA251907A6D</v>
      </c>
      <c r="G77" s="133" t="str">
        <f t="shared" ca="1" si="15"/>
        <v>A</v>
      </c>
      <c r="H77" s="133" t="str">
        <f t="shared" ca="1" si="16"/>
        <v/>
      </c>
      <c r="I77" s="133">
        <f t="shared" ca="1" si="17"/>
        <v>0</v>
      </c>
      <c r="J77" s="135">
        <f t="shared" ca="1" si="18"/>
        <v>0</v>
      </c>
      <c r="K77" s="136" t="str">
        <f t="shared" si="19"/>
        <v/>
      </c>
      <c r="L77" s="136"/>
      <c r="M77" s="136">
        <f t="shared" si="20"/>
        <v>0</v>
      </c>
      <c r="N77" s="137">
        <f t="shared" ca="1" si="21"/>
        <v>0</v>
      </c>
      <c r="O77" s="137"/>
      <c r="P77" s="138"/>
      <c r="Q77" s="138"/>
      <c r="R77" s="138"/>
      <c r="S77" s="138"/>
      <c r="T77" s="138"/>
      <c r="U77" s="139">
        <f t="shared" si="22"/>
        <v>0</v>
      </c>
      <c r="V77" s="140"/>
      <c r="W77" s="43"/>
      <c r="X77" s="59"/>
      <c r="Y77" s="59"/>
      <c r="Z77" s="59"/>
      <c r="AA77" s="59"/>
      <c r="AB77" s="59"/>
      <c r="AC77" s="59"/>
      <c r="AD77" s="59"/>
      <c r="AE77" s="141"/>
      <c r="AF77" s="141"/>
      <c r="AG77" s="141"/>
      <c r="AH77" s="141"/>
      <c r="AI77" s="141"/>
      <c r="AJ77" s="141"/>
      <c r="AK77" s="141"/>
      <c r="AL77" s="141"/>
      <c r="AM77" s="141"/>
      <c r="AN77" s="141"/>
      <c r="AO77" s="141"/>
      <c r="AP77" s="141"/>
      <c r="AQ77" s="141"/>
      <c r="AR77" s="141"/>
      <c r="AS77" s="141"/>
      <c r="AT77" s="141"/>
      <c r="AU77" s="141"/>
      <c r="AV77" s="141"/>
      <c r="AW77" s="141"/>
      <c r="AX77" s="141"/>
      <c r="AY77" s="141"/>
      <c r="AZ77" s="141"/>
      <c r="BA77" s="141"/>
      <c r="BB77" s="141"/>
      <c r="BC77" s="141"/>
      <c r="BD77" s="141"/>
    </row>
    <row r="78" hidden="1">
      <c r="A78" s="142"/>
      <c r="B78" s="131">
        <v>17</v>
      </c>
      <c r="C78" s="132" t="str">
        <f t="shared" ca="1" si="12"/>
        <v>1.6</v>
      </c>
      <c r="D78" s="133" t="str">
        <f t="shared" ca="1" si="13"/>
        <v>na</v>
      </c>
      <c r="E78" s="133" t="s">
        <v>43</v>
      </c>
      <c r="F78" s="134" t="str">
        <f t="shared" ca="1" si="14"/>
        <v>https://portail-larochelle.test.entrouvert.org/demarches/signalements/</v>
      </c>
      <c r="G78" s="133" t="str">
        <f t="shared" ca="1" si="15"/>
        <v>A</v>
      </c>
      <c r="H78" s="133" t="str">
        <f t="shared" ca="1" si="16"/>
        <v/>
      </c>
      <c r="I78" s="133">
        <f t="shared" ca="1" si="17"/>
        <v>0</v>
      </c>
      <c r="J78" s="135">
        <f t="shared" ca="1" si="18"/>
        <v>0</v>
      </c>
      <c r="K78" s="136" t="str">
        <f t="shared" si="19"/>
        <v/>
      </c>
      <c r="L78" s="136"/>
      <c r="M78" s="136">
        <f t="shared" si="20"/>
        <v>0</v>
      </c>
      <c r="N78" s="137">
        <f t="shared" ca="1" si="21"/>
        <v>0</v>
      </c>
      <c r="O78" s="137"/>
      <c r="P78" s="138"/>
      <c r="Q78" s="138"/>
      <c r="R78" s="138"/>
      <c r="S78" s="138"/>
      <c r="T78" s="138"/>
      <c r="U78" s="139">
        <f t="shared" si="22"/>
        <v>0</v>
      </c>
      <c r="V78" s="140"/>
      <c r="W78" s="43"/>
      <c r="X78" s="59"/>
      <c r="Y78" s="59"/>
      <c r="Z78" s="59"/>
      <c r="AA78" s="59"/>
      <c r="AB78" s="59"/>
      <c r="AC78" s="59"/>
      <c r="AD78" s="59"/>
      <c r="AE78" s="141"/>
      <c r="AF78" s="141"/>
      <c r="AG78" s="141"/>
      <c r="AH78" s="141"/>
      <c r="AI78" s="141"/>
      <c r="AJ78" s="141"/>
      <c r="AK78" s="141"/>
      <c r="AL78" s="141"/>
      <c r="AM78" s="141"/>
      <c r="AN78" s="141"/>
      <c r="AO78" s="141"/>
      <c r="AP78" s="141"/>
      <c r="AQ78" s="141"/>
      <c r="AR78" s="141"/>
      <c r="AS78" s="141"/>
      <c r="AT78" s="141"/>
      <c r="AU78" s="141"/>
      <c r="AV78" s="141"/>
      <c r="AW78" s="141"/>
      <c r="AX78" s="141"/>
      <c r="AY78" s="141"/>
      <c r="AZ78" s="141"/>
      <c r="BA78" s="141"/>
      <c r="BB78" s="141"/>
      <c r="BC78" s="141"/>
      <c r="BD78" s="141"/>
    </row>
    <row r="79" hidden="1">
      <c r="A79" s="142"/>
      <c r="B79" s="131">
        <v>17</v>
      </c>
      <c r="C79" s="132" t="str">
        <f t="shared" ca="1" si="12"/>
        <v>1.6</v>
      </c>
      <c r="D79" s="133" t="str">
        <f t="shared" ca="1" si="13"/>
        <v>na</v>
      </c>
      <c r="E79" s="133" t="s">
        <v>46</v>
      </c>
      <c r="F79" s="134" t="str">
        <f t="shared" ca="1" si="14"/>
        <v>https://connexion-larochelle.test.entrouvert.org/accounts/</v>
      </c>
      <c r="G79" s="133" t="str">
        <f t="shared" ca="1" si="15"/>
        <v>A</v>
      </c>
      <c r="H79" s="133" t="str">
        <f t="shared" ca="1" si="16"/>
        <v/>
      </c>
      <c r="I79" s="133">
        <f t="shared" ca="1" si="17"/>
        <v>0</v>
      </c>
      <c r="J79" s="135">
        <f t="shared" ca="1" si="18"/>
        <v>0</v>
      </c>
      <c r="K79" s="136" t="str">
        <f t="shared" si="19"/>
        <v/>
      </c>
      <c r="L79" s="136"/>
      <c r="M79" s="136">
        <f t="shared" si="20"/>
        <v>0</v>
      </c>
      <c r="N79" s="137">
        <f t="shared" ca="1" si="21"/>
        <v>0</v>
      </c>
      <c r="O79" s="137"/>
      <c r="P79" s="138"/>
      <c r="Q79" s="138"/>
      <c r="R79" s="138"/>
      <c r="S79" s="138"/>
      <c r="T79" s="138"/>
      <c r="U79" s="139">
        <f t="shared" si="22"/>
        <v>0</v>
      </c>
      <c r="V79" s="140"/>
      <c r="W79" s="43"/>
      <c r="X79" s="59"/>
      <c r="Y79" s="59"/>
      <c r="Z79" s="59"/>
      <c r="AA79" s="59"/>
      <c r="AB79" s="59"/>
      <c r="AC79" s="59"/>
      <c r="AD79" s="59"/>
      <c r="AE79" s="141"/>
      <c r="AF79" s="141"/>
      <c r="AG79" s="141"/>
      <c r="AH79" s="141"/>
      <c r="AI79" s="141"/>
      <c r="AJ79" s="141"/>
      <c r="AK79" s="141"/>
      <c r="AL79" s="141"/>
      <c r="AM79" s="141"/>
      <c r="AN79" s="141"/>
      <c r="AO79" s="141"/>
      <c r="AP79" s="141"/>
      <c r="AQ79" s="141"/>
      <c r="AR79" s="141"/>
      <c r="AS79" s="141"/>
      <c r="AT79" s="141"/>
      <c r="AU79" s="141"/>
      <c r="AV79" s="141"/>
      <c r="AW79" s="141"/>
      <c r="AX79" s="141"/>
      <c r="AY79" s="141"/>
      <c r="AZ79" s="141"/>
      <c r="BA79" s="141"/>
      <c r="BB79" s="141"/>
      <c r="BC79" s="141"/>
      <c r="BD79" s="141"/>
    </row>
    <row r="80" hidden="1">
      <c r="A80" s="142"/>
      <c r="B80" s="131">
        <v>17</v>
      </c>
      <c r="C80" s="132" t="str">
        <f t="shared" ca="1" si="12"/>
        <v>1.6</v>
      </c>
      <c r="D80" s="133" t="str">
        <f t="shared" ca="1" si="13"/>
        <v>na</v>
      </c>
      <c r="E80" s="133" t="s">
        <v>49</v>
      </c>
      <c r="F80" s="134" t="str">
        <f t="shared" ca="1" si="14"/>
        <v>https://portail-larochelle.test.entrouvert.org/a-propos/page-editoriale-type/</v>
      </c>
      <c r="G80" s="133" t="str">
        <f t="shared" ca="1" si="15"/>
        <v>A</v>
      </c>
      <c r="H80" s="133" t="str">
        <f t="shared" ca="1" si="16"/>
        <v/>
      </c>
      <c r="I80" s="133">
        <f t="shared" ca="1" si="17"/>
        <v>0</v>
      </c>
      <c r="J80" s="135">
        <f t="shared" ca="1" si="18"/>
        <v>0</v>
      </c>
      <c r="K80" s="136" t="str">
        <f t="shared" si="19"/>
        <v/>
      </c>
      <c r="L80" s="136"/>
      <c r="M80" s="136">
        <f t="shared" si="20"/>
        <v>0</v>
      </c>
      <c r="N80" s="137">
        <f t="shared" ca="1" si="21"/>
        <v>0</v>
      </c>
      <c r="O80" s="137"/>
      <c r="P80" s="138"/>
      <c r="Q80" s="138"/>
      <c r="R80" s="138"/>
      <c r="S80" s="138"/>
      <c r="T80" s="138"/>
      <c r="U80" s="139">
        <f t="shared" si="22"/>
        <v>0</v>
      </c>
      <c r="V80" s="140"/>
      <c r="W80" s="43"/>
      <c r="X80" s="59"/>
      <c r="Y80" s="59"/>
      <c r="Z80" s="59"/>
      <c r="AA80" s="59"/>
      <c r="AB80" s="59"/>
      <c r="AC80" s="59"/>
      <c r="AD80" s="59"/>
      <c r="AE80" s="141"/>
      <c r="AF80" s="141"/>
      <c r="AG80" s="141"/>
      <c r="AH80" s="141"/>
      <c r="AI80" s="141"/>
      <c r="AJ80" s="141"/>
      <c r="AK80" s="141"/>
      <c r="AL80" s="141"/>
      <c r="AM80" s="141"/>
      <c r="AN80" s="141"/>
      <c r="AO80" s="141"/>
      <c r="AP80" s="141"/>
      <c r="AQ80" s="141"/>
      <c r="AR80" s="141"/>
      <c r="AS80" s="141"/>
      <c r="AT80" s="141"/>
      <c r="AU80" s="141"/>
      <c r="AV80" s="141"/>
      <c r="AW80" s="141"/>
      <c r="AX80" s="141"/>
      <c r="AY80" s="141"/>
      <c r="AZ80" s="141"/>
      <c r="BA80" s="141"/>
      <c r="BB80" s="141"/>
      <c r="BC80" s="141"/>
      <c r="BD80" s="141"/>
    </row>
    <row r="81" hidden="1">
      <c r="A81" s="142"/>
      <c r="B81" s="131">
        <v>17</v>
      </c>
      <c r="C81" s="132" t="str">
        <f t="shared" ca="1" si="12"/>
        <v>1.6</v>
      </c>
      <c r="D81" s="133" t="str">
        <f t="shared" ca="1" si="13"/>
        <v>na</v>
      </c>
      <c r="E81" s="133" t="s">
        <v>52</v>
      </c>
      <c r="F81" s="134" t="str">
        <f t="shared" ca="1" si="14"/>
        <v>https://demarches-larochelle.test.entrouvert.org/old-temp/modele-de-formulaire-avec-tous-les-champs/</v>
      </c>
      <c r="G81" s="133" t="str">
        <f t="shared" ca="1" si="15"/>
        <v>A</v>
      </c>
      <c r="H81" s="133" t="str">
        <f t="shared" ca="1" si="16"/>
        <v/>
      </c>
      <c r="I81" s="133">
        <f t="shared" ca="1" si="17"/>
        <v>0</v>
      </c>
      <c r="J81" s="135">
        <f t="shared" ca="1" si="18"/>
        <v>0</v>
      </c>
      <c r="K81" s="136" t="str">
        <f t="shared" si="19"/>
        <v/>
      </c>
      <c r="L81" s="136"/>
      <c r="M81" s="136">
        <f t="shared" si="20"/>
        <v>0</v>
      </c>
      <c r="N81" s="137">
        <f t="shared" ca="1" si="21"/>
        <v>0</v>
      </c>
      <c r="O81" s="137"/>
      <c r="P81" s="138"/>
      <c r="Q81" s="138"/>
      <c r="R81" s="138"/>
      <c r="S81" s="138"/>
      <c r="T81" s="138"/>
      <c r="U81" s="139">
        <f t="shared" si="22"/>
        <v>0</v>
      </c>
      <c r="V81" s="140"/>
      <c r="W81" s="43"/>
      <c r="X81" s="59"/>
      <c r="Y81" s="59"/>
      <c r="Z81" s="59"/>
      <c r="AA81" s="59"/>
      <c r="AB81" s="59"/>
      <c r="AC81" s="59"/>
      <c r="AD81" s="59"/>
      <c r="AE81" s="141"/>
      <c r="AF81" s="141"/>
      <c r="AG81" s="141"/>
      <c r="AH81" s="141"/>
      <c r="AI81" s="141"/>
      <c r="AJ81" s="141"/>
      <c r="AK81" s="141"/>
      <c r="AL81" s="141"/>
      <c r="AM81" s="141"/>
      <c r="AN81" s="141"/>
      <c r="AO81" s="141"/>
      <c r="AP81" s="141"/>
      <c r="AQ81" s="141"/>
      <c r="AR81" s="141"/>
      <c r="AS81" s="141"/>
      <c r="AT81" s="141"/>
      <c r="AU81" s="141"/>
      <c r="AV81" s="141"/>
      <c r="AW81" s="141"/>
      <c r="AX81" s="141"/>
      <c r="AY81" s="141"/>
      <c r="AZ81" s="141"/>
      <c r="BA81" s="141"/>
      <c r="BB81" s="141"/>
      <c r="BC81" s="141"/>
      <c r="BD81" s="141"/>
    </row>
    <row r="82" hidden="1">
      <c r="A82" s="142"/>
      <c r="B82" s="131">
        <v>17</v>
      </c>
      <c r="C82" s="132" t="str">
        <f t="shared" ca="1" si="12"/>
        <v>1.6</v>
      </c>
      <c r="D82" s="133" t="str">
        <f t="shared" ca="1" si="13"/>
        <v>na</v>
      </c>
      <c r="E82" s="133" t="s">
        <v>55</v>
      </c>
      <c r="F82" s="134" t="str">
        <f t="shared" ca="1" si="14"/>
        <v>https://portail-larochelle.test.entrouvert.org/mon-espace/mes-demandes/</v>
      </c>
      <c r="G82" s="133" t="str">
        <f t="shared" ca="1" si="15"/>
        <v>A</v>
      </c>
      <c r="H82" s="133" t="str">
        <f t="shared" ca="1" si="16"/>
        <v/>
      </c>
      <c r="I82" s="133">
        <f t="shared" ca="1" si="17"/>
        <v>0</v>
      </c>
      <c r="J82" s="135">
        <f t="shared" ca="1" si="18"/>
        <v>0</v>
      </c>
      <c r="K82" s="136" t="str">
        <f t="shared" si="19"/>
        <v/>
      </c>
      <c r="L82" s="136"/>
      <c r="M82" s="136">
        <f t="shared" si="20"/>
        <v>0</v>
      </c>
      <c r="N82" s="137">
        <f t="shared" ca="1" si="21"/>
        <v>0</v>
      </c>
      <c r="O82" s="137"/>
      <c r="P82" s="138"/>
      <c r="Q82" s="138"/>
      <c r="R82" s="138"/>
      <c r="S82" s="138"/>
      <c r="T82" s="138"/>
      <c r="U82" s="139">
        <f t="shared" si="22"/>
        <v>0</v>
      </c>
      <c r="V82" s="140"/>
      <c r="W82" s="43"/>
      <c r="X82" s="59"/>
      <c r="Y82" s="59"/>
      <c r="Z82" s="59"/>
      <c r="AA82" s="59"/>
      <c r="AB82" s="59"/>
      <c r="AC82" s="59"/>
      <c r="AD82" s="59"/>
      <c r="AE82" s="141"/>
      <c r="AF82" s="141"/>
      <c r="AG82" s="141"/>
      <c r="AH82" s="141"/>
      <c r="AI82" s="141"/>
      <c r="AJ82" s="141"/>
      <c r="AK82" s="141"/>
      <c r="AL82" s="141"/>
      <c r="AM82" s="141"/>
      <c r="AN82" s="141"/>
      <c r="AO82" s="141"/>
      <c r="AP82" s="141"/>
      <c r="AQ82" s="141"/>
      <c r="AR82" s="141"/>
      <c r="AS82" s="141"/>
      <c r="AT82" s="141"/>
      <c r="AU82" s="141"/>
      <c r="AV82" s="141"/>
      <c r="AW82" s="141"/>
      <c r="AX82" s="141"/>
      <c r="AY82" s="141"/>
      <c r="AZ82" s="141"/>
      <c r="BA82" s="141"/>
      <c r="BB82" s="141"/>
      <c r="BC82" s="141"/>
      <c r="BD82" s="141"/>
    </row>
    <row r="83" hidden="1">
      <c r="A83" s="142"/>
      <c r="B83" s="131">
        <v>17</v>
      </c>
      <c r="C83" s="132" t="str">
        <f t="shared" ca="1" si="12"/>
        <v>1.6</v>
      </c>
      <c r="D83" s="133" t="str">
        <f t="shared" ca="1" si="13"/>
        <v>na</v>
      </c>
      <c r="E83" s="133" t="s">
        <v>58</v>
      </c>
      <c r="F83" s="134" t="str">
        <f t="shared" ca="1" si="14"/>
        <v>https://demarches-larochelle.test.entrouvert.org/signalements/arbres-espaces-verts-naturels-aires-de-jeux/?cancelurl=https%3A//portail-larochelle.test.entrouvert.org/demarches/signalements/</v>
      </c>
      <c r="G83" s="133" t="str">
        <f t="shared" ca="1" si="15"/>
        <v>A</v>
      </c>
      <c r="H83" s="133" t="str">
        <f t="shared" ca="1" si="16"/>
        <v/>
      </c>
      <c r="I83" s="133">
        <f t="shared" ca="1" si="17"/>
        <v>0</v>
      </c>
      <c r="J83" s="135">
        <f t="shared" ca="1" si="18"/>
        <v>0</v>
      </c>
      <c r="K83" s="136" t="str">
        <f t="shared" si="19"/>
        <v/>
      </c>
      <c r="L83" s="136"/>
      <c r="M83" s="136">
        <f t="shared" si="20"/>
        <v>0</v>
      </c>
      <c r="N83" s="137">
        <f t="shared" ca="1" si="21"/>
        <v>0</v>
      </c>
      <c r="O83" s="137"/>
      <c r="P83" s="138"/>
      <c r="Q83" s="138"/>
      <c r="R83" s="138"/>
      <c r="S83" s="138"/>
      <c r="T83" s="138"/>
      <c r="U83" s="139">
        <f t="shared" si="22"/>
        <v>0</v>
      </c>
      <c r="V83" s="140"/>
      <c r="W83" s="43"/>
      <c r="X83" s="59"/>
      <c r="Y83" s="59"/>
      <c r="Z83" s="59"/>
      <c r="AA83" s="59"/>
      <c r="AB83" s="59"/>
      <c r="AC83" s="59"/>
      <c r="AD83" s="59"/>
      <c r="AE83" s="141"/>
      <c r="AF83" s="141"/>
      <c r="AG83" s="141"/>
      <c r="AH83" s="141"/>
      <c r="AI83" s="141"/>
      <c r="AJ83" s="141"/>
      <c r="AK83" s="141"/>
      <c r="AL83" s="141"/>
      <c r="AM83" s="141"/>
      <c r="AN83" s="141"/>
      <c r="AO83" s="141"/>
      <c r="AP83" s="141"/>
      <c r="AQ83" s="141"/>
      <c r="AR83" s="141"/>
      <c r="AS83" s="141"/>
      <c r="AT83" s="141"/>
      <c r="AU83" s="141"/>
      <c r="AV83" s="141"/>
      <c r="AW83" s="141"/>
      <c r="AX83" s="141"/>
      <c r="AY83" s="141"/>
      <c r="AZ83" s="141"/>
      <c r="BA83" s="141"/>
      <c r="BB83" s="141"/>
      <c r="BC83" s="141"/>
      <c r="BD83" s="141"/>
    </row>
    <row r="84" hidden="1">
      <c r="A84" s="142"/>
      <c r="B84" s="131">
        <v>17</v>
      </c>
      <c r="C84" s="132" t="str">
        <f t="shared" ca="1" si="12"/>
        <v>1.6</v>
      </c>
      <c r="D84" s="133" t="str">
        <f t="shared" ca="1" si="13"/>
        <v>na</v>
      </c>
      <c r="E84" s="133" t="s">
        <v>61</v>
      </c>
      <c r="F84" s="134" t="str">
        <f t="shared" ca="1" si="14"/>
        <v>https://demarches-larochelle.test.entrouvert.org/signalements/proprete-urbaine/118/</v>
      </c>
      <c r="G84" s="133" t="str">
        <f t="shared" ca="1" si="15"/>
        <v>A</v>
      </c>
      <c r="H84" s="133" t="str">
        <f t="shared" ca="1" si="16"/>
        <v/>
      </c>
      <c r="I84" s="133">
        <f t="shared" ca="1" si="17"/>
        <v>0</v>
      </c>
      <c r="J84" s="135">
        <f t="shared" ca="1" si="18"/>
        <v>0</v>
      </c>
      <c r="K84" s="136" t="str">
        <f t="shared" si="19"/>
        <v/>
      </c>
      <c r="L84" s="136"/>
      <c r="M84" s="136">
        <f t="shared" si="20"/>
        <v>0</v>
      </c>
      <c r="N84" s="137">
        <f t="shared" ca="1" si="21"/>
        <v>0</v>
      </c>
      <c r="O84" s="137"/>
      <c r="P84" s="138"/>
      <c r="Q84" s="138"/>
      <c r="R84" s="138"/>
      <c r="S84" s="138"/>
      <c r="T84" s="138"/>
      <c r="U84" s="139">
        <f t="shared" si="22"/>
        <v>0</v>
      </c>
      <c r="V84" s="140"/>
      <c r="W84" s="43"/>
      <c r="X84" s="59"/>
      <c r="Y84" s="59"/>
      <c r="Z84" s="59"/>
      <c r="AA84" s="59"/>
      <c r="AB84" s="59"/>
      <c r="AC84" s="59"/>
      <c r="AD84" s="59"/>
      <c r="AE84" s="141"/>
      <c r="AF84" s="141"/>
      <c r="AG84" s="141"/>
      <c r="AH84" s="141"/>
      <c r="AI84" s="141"/>
      <c r="AJ84" s="141"/>
      <c r="AK84" s="141"/>
      <c r="AL84" s="141"/>
      <c r="AM84" s="141"/>
      <c r="AN84" s="141"/>
      <c r="AO84" s="141"/>
      <c r="AP84" s="141"/>
      <c r="AQ84" s="141"/>
      <c r="AR84" s="141"/>
      <c r="AS84" s="141"/>
      <c r="AT84" s="141"/>
      <c r="AU84" s="141"/>
      <c r="AV84" s="141"/>
      <c r="AW84" s="141"/>
      <c r="AX84" s="141"/>
      <c r="AY84" s="141"/>
      <c r="AZ84" s="141"/>
      <c r="BA84" s="141"/>
      <c r="BB84" s="141"/>
      <c r="BC84" s="141"/>
      <c r="BD84" s="141"/>
    </row>
    <row r="85" hidden="1">
      <c r="A85" s="142"/>
      <c r="B85" s="131">
        <v>17</v>
      </c>
      <c r="C85" s="132" t="str">
        <f t="shared" ca="1" si="12"/>
        <v>1.6</v>
      </c>
      <c r="D85" s="133" t="str">
        <f t="shared" ca="1" si="13"/>
        <v>na</v>
      </c>
      <c r="E85" s="133" t="s">
        <v>64</v>
      </c>
      <c r="F85" s="134" t="str">
        <f t="shared" ca="1" si="14"/>
        <v>https://connexion-larochelle.test.entrouvert.org/accounts/password/change/</v>
      </c>
      <c r="G85" s="133" t="str">
        <f t="shared" ca="1" si="15"/>
        <v>A</v>
      </c>
      <c r="H85" s="133" t="str">
        <f t="shared" ca="1" si="16"/>
        <v/>
      </c>
      <c r="I85" s="133">
        <f t="shared" ca="1" si="17"/>
        <v>0</v>
      </c>
      <c r="J85" s="135">
        <f t="shared" ca="1" si="18"/>
        <v>0</v>
      </c>
      <c r="K85" s="136" t="str">
        <f t="shared" si="19"/>
        <v/>
      </c>
      <c r="L85" s="136"/>
      <c r="M85" s="136">
        <f t="shared" si="20"/>
        <v>0</v>
      </c>
      <c r="N85" s="137">
        <f t="shared" ca="1" si="21"/>
        <v>0</v>
      </c>
      <c r="O85" s="137"/>
      <c r="P85" s="138"/>
      <c r="Q85" s="138"/>
      <c r="R85" s="138"/>
      <c r="S85" s="138"/>
      <c r="T85" s="138"/>
      <c r="U85" s="139">
        <f t="shared" si="22"/>
        <v>0</v>
      </c>
      <c r="V85" s="140"/>
      <c r="W85" s="43"/>
      <c r="X85" s="59"/>
      <c r="Y85" s="59"/>
      <c r="Z85" s="59"/>
      <c r="AA85" s="59"/>
      <c r="AB85" s="59"/>
      <c r="AC85" s="59"/>
      <c r="AD85" s="59"/>
      <c r="AE85" s="141"/>
      <c r="AF85" s="141"/>
      <c r="AG85" s="141"/>
      <c r="AH85" s="141"/>
      <c r="AI85" s="141"/>
      <c r="AJ85" s="141"/>
      <c r="AK85" s="141"/>
      <c r="AL85" s="141"/>
      <c r="AM85" s="141"/>
      <c r="AN85" s="141"/>
      <c r="AO85" s="141"/>
      <c r="AP85" s="141"/>
      <c r="AQ85" s="141"/>
      <c r="AR85" s="141"/>
      <c r="AS85" s="141"/>
      <c r="AT85" s="141"/>
      <c r="AU85" s="141"/>
      <c r="AV85" s="141"/>
      <c r="AW85" s="141"/>
      <c r="AX85" s="141"/>
      <c r="AY85" s="141"/>
      <c r="AZ85" s="141"/>
      <c r="BA85" s="141"/>
      <c r="BB85" s="141"/>
      <c r="BC85" s="141"/>
      <c r="BD85" s="141"/>
    </row>
    <row r="86" hidden="1">
      <c r="A86" s="142"/>
      <c r="B86" s="131">
        <v>18</v>
      </c>
      <c r="C86" s="132" t="str">
        <f t="shared" ca="1" si="12"/>
        <v>1.7</v>
      </c>
      <c r="D86" s="133" t="str">
        <f t="shared" ca="1" si="13"/>
        <v>na</v>
      </c>
      <c r="E86" s="133" t="s">
        <v>28</v>
      </c>
      <c r="F86" s="134" t="str">
        <f t="shared" ca="1" si="14"/>
        <v>https://portail-larochelle.test.entrouvert.org/demarches/</v>
      </c>
      <c r="G86" s="133" t="str">
        <f t="shared" ca="1" si="15"/>
        <v>A</v>
      </c>
      <c r="H86" s="133" t="str">
        <f t="shared" ca="1" si="16"/>
        <v/>
      </c>
      <c r="I86" s="133">
        <f t="shared" ca="1" si="17"/>
        <v>0</v>
      </c>
      <c r="J86" s="135">
        <f t="shared" ca="1" si="18"/>
        <v>0</v>
      </c>
      <c r="K86" s="136" t="str">
        <f t="shared" si="19"/>
        <v/>
      </c>
      <c r="L86" s="136"/>
      <c r="M86" s="136">
        <f t="shared" si="20"/>
        <v>0</v>
      </c>
      <c r="N86" s="137">
        <f t="shared" ca="1" si="21"/>
        <v>0</v>
      </c>
      <c r="O86" s="137"/>
      <c r="P86" s="138"/>
      <c r="Q86" s="138"/>
      <c r="R86" s="138"/>
      <c r="S86" s="138"/>
      <c r="T86" s="138"/>
      <c r="U86" s="139">
        <f t="shared" si="22"/>
        <v>0</v>
      </c>
      <c r="V86" s="140"/>
      <c r="W86" s="43"/>
      <c r="X86" s="59"/>
      <c r="Y86" s="59"/>
      <c r="Z86" s="59"/>
      <c r="AA86" s="59"/>
      <c r="AB86" s="59"/>
      <c r="AC86" s="59"/>
      <c r="AD86" s="59"/>
      <c r="AE86" s="141"/>
      <c r="AF86" s="141"/>
      <c r="AG86" s="141"/>
      <c r="AH86" s="141"/>
      <c r="AI86" s="141"/>
      <c r="AJ86" s="141"/>
      <c r="AK86" s="141"/>
      <c r="AL86" s="141"/>
      <c r="AM86" s="141"/>
      <c r="AN86" s="141"/>
      <c r="AO86" s="141"/>
      <c r="AP86" s="141"/>
      <c r="AQ86" s="141"/>
      <c r="AR86" s="141"/>
      <c r="AS86" s="141"/>
      <c r="AT86" s="141"/>
      <c r="AU86" s="141"/>
      <c r="AV86" s="141"/>
      <c r="AW86" s="141"/>
      <c r="AX86" s="141"/>
      <c r="AY86" s="141"/>
      <c r="AZ86" s="141"/>
      <c r="BA86" s="141"/>
      <c r="BB86" s="141"/>
      <c r="BC86" s="141"/>
      <c r="BD86" s="141"/>
    </row>
    <row r="87" hidden="1">
      <c r="A87" s="142"/>
      <c r="B87" s="131">
        <v>18</v>
      </c>
      <c r="C87" s="132" t="str">
        <f t="shared" ca="1" si="12"/>
        <v>1.7</v>
      </c>
      <c r="D87" s="133" t="str">
        <f t="shared" ca="1" si="13"/>
        <v>na</v>
      </c>
      <c r="E87" s="133" t="s">
        <v>31</v>
      </c>
      <c r="F87" s="134" t="str">
        <f t="shared" ca="1" si="14"/>
        <v>https://portail-larochelle.test.entrouvert.org/liens-footer/accessibilite/</v>
      </c>
      <c r="G87" s="133" t="str">
        <f t="shared" ca="1" si="15"/>
        <v>A</v>
      </c>
      <c r="H87" s="133" t="str">
        <f t="shared" ca="1" si="16"/>
        <v/>
      </c>
      <c r="I87" s="133">
        <f t="shared" ca="1" si="17"/>
        <v>0</v>
      </c>
      <c r="J87" s="135">
        <f t="shared" ca="1" si="18"/>
        <v>0</v>
      </c>
      <c r="K87" s="136" t="str">
        <f t="shared" si="19"/>
        <v/>
      </c>
      <c r="L87" s="136"/>
      <c r="M87" s="136">
        <f t="shared" si="20"/>
        <v>0</v>
      </c>
      <c r="N87" s="137">
        <f t="shared" ca="1" si="21"/>
        <v>0</v>
      </c>
      <c r="O87" s="137"/>
      <c r="P87" s="138"/>
      <c r="Q87" s="138"/>
      <c r="R87" s="138"/>
      <c r="S87" s="138"/>
      <c r="T87" s="138"/>
      <c r="U87" s="139">
        <f t="shared" si="22"/>
        <v>0</v>
      </c>
      <c r="V87" s="140"/>
      <c r="W87" s="43"/>
      <c r="X87" s="59"/>
      <c r="Y87" s="59"/>
      <c r="Z87" s="59"/>
      <c r="AA87" s="59"/>
      <c r="AB87" s="59"/>
      <c r="AC87" s="59"/>
      <c r="AD87" s="59"/>
      <c r="AE87" s="141"/>
      <c r="AF87" s="141"/>
      <c r="AG87" s="141"/>
      <c r="AH87" s="141"/>
      <c r="AI87" s="141"/>
      <c r="AJ87" s="141"/>
      <c r="AK87" s="141"/>
      <c r="AL87" s="141"/>
      <c r="AM87" s="141"/>
      <c r="AN87" s="141"/>
      <c r="AO87" s="141"/>
      <c r="AP87" s="141"/>
      <c r="AQ87" s="141"/>
      <c r="AR87" s="141"/>
      <c r="AS87" s="141"/>
      <c r="AT87" s="141"/>
      <c r="AU87" s="141"/>
      <c r="AV87" s="141"/>
      <c r="AW87" s="141"/>
      <c r="AX87" s="141"/>
      <c r="AY87" s="141"/>
      <c r="AZ87" s="141"/>
      <c r="BA87" s="141"/>
      <c r="BB87" s="141"/>
      <c r="BC87" s="141"/>
      <c r="BD87" s="141"/>
    </row>
    <row r="88" hidden="1">
      <c r="A88" s="142"/>
      <c r="B88" s="131">
        <v>18</v>
      </c>
      <c r="C88" s="132" t="str">
        <f t="shared" ca="1" si="12"/>
        <v>1.7</v>
      </c>
      <c r="D88" s="133" t="str">
        <f t="shared" ca="1" si="13"/>
        <v>na</v>
      </c>
      <c r="E88" s="133" t="s">
        <v>34</v>
      </c>
      <c r="F88" s="134" t="str">
        <f t="shared" ca="1" si="14"/>
        <v>https://portail-larochelle.test.entrouvert.org/liens-footer/mentions-legales/</v>
      </c>
      <c r="G88" s="133" t="str">
        <f t="shared" ca="1" si="15"/>
        <v>A</v>
      </c>
      <c r="H88" s="133" t="str">
        <f t="shared" ca="1" si="16"/>
        <v/>
      </c>
      <c r="I88" s="133">
        <f t="shared" ca="1" si="17"/>
        <v>0</v>
      </c>
      <c r="J88" s="135">
        <f t="shared" ca="1" si="18"/>
        <v>0</v>
      </c>
      <c r="K88" s="136" t="str">
        <f t="shared" si="19"/>
        <v/>
      </c>
      <c r="L88" s="136"/>
      <c r="M88" s="136">
        <f t="shared" si="20"/>
        <v>0</v>
      </c>
      <c r="N88" s="137">
        <f t="shared" ca="1" si="21"/>
        <v>0</v>
      </c>
      <c r="O88" s="137"/>
      <c r="P88" s="138"/>
      <c r="Q88" s="138"/>
      <c r="R88" s="138"/>
      <c r="S88" s="138"/>
      <c r="T88" s="138"/>
      <c r="U88" s="139">
        <f t="shared" si="22"/>
        <v>0</v>
      </c>
      <c r="V88" s="140"/>
      <c r="W88" s="43"/>
      <c r="X88" s="59"/>
      <c r="Y88" s="59"/>
      <c r="Z88" s="59"/>
      <c r="AA88" s="59"/>
      <c r="AB88" s="59"/>
      <c r="AC88" s="59"/>
      <c r="AD88" s="59"/>
      <c r="AE88" s="141"/>
      <c r="AF88" s="141"/>
      <c r="AG88" s="141"/>
      <c r="AH88" s="141"/>
      <c r="AI88" s="141"/>
      <c r="AJ88" s="141"/>
      <c r="AK88" s="141"/>
      <c r="AL88" s="141"/>
      <c r="AM88" s="141"/>
      <c r="AN88" s="141"/>
      <c r="AO88" s="141"/>
      <c r="AP88" s="141"/>
      <c r="AQ88" s="141"/>
      <c r="AR88" s="141"/>
      <c r="AS88" s="141"/>
      <c r="AT88" s="141"/>
      <c r="AU88" s="141"/>
      <c r="AV88" s="141"/>
      <c r="AW88" s="141"/>
      <c r="AX88" s="141"/>
      <c r="AY88" s="141"/>
      <c r="AZ88" s="141"/>
      <c r="BA88" s="141"/>
      <c r="BB88" s="141"/>
      <c r="BC88" s="141"/>
      <c r="BD88" s="141"/>
    </row>
    <row r="89" hidden="1">
      <c r="A89" s="142"/>
      <c r="B89" s="131">
        <v>18</v>
      </c>
      <c r="C89" s="132" t="str">
        <f t="shared" ca="1" si="12"/>
        <v>1.7</v>
      </c>
      <c r="D89" s="133" t="str">
        <f t="shared" ca="1" si="13"/>
        <v>na</v>
      </c>
      <c r="E89" s="133" t="s">
        <v>37</v>
      </c>
      <c r="F89" s="134" t="str">
        <f t="shared" ca="1" si="14"/>
        <v>https://portail-larochelle.test.entrouvert.org/aide/</v>
      </c>
      <c r="G89" s="133" t="str">
        <f t="shared" ca="1" si="15"/>
        <v>A</v>
      </c>
      <c r="H89" s="133" t="str">
        <f t="shared" ca="1" si="16"/>
        <v/>
      </c>
      <c r="I89" s="133">
        <f t="shared" ca="1" si="17"/>
        <v>0</v>
      </c>
      <c r="J89" s="135">
        <f t="shared" ca="1" si="18"/>
        <v>0</v>
      </c>
      <c r="K89" s="136" t="str">
        <f t="shared" si="19"/>
        <v/>
      </c>
      <c r="L89" s="136"/>
      <c r="M89" s="136">
        <f t="shared" si="20"/>
        <v>0</v>
      </c>
      <c r="N89" s="137">
        <f t="shared" ca="1" si="21"/>
        <v>0</v>
      </c>
      <c r="O89" s="137"/>
      <c r="P89" s="138"/>
      <c r="Q89" s="138"/>
      <c r="R89" s="138"/>
      <c r="S89" s="138"/>
      <c r="T89" s="138"/>
      <c r="U89" s="139">
        <f t="shared" si="22"/>
        <v>0</v>
      </c>
      <c r="V89" s="140"/>
      <c r="W89" s="43"/>
      <c r="X89" s="59"/>
      <c r="Y89" s="59"/>
      <c r="Z89" s="59"/>
      <c r="AA89" s="59"/>
      <c r="AB89" s="59"/>
      <c r="AC89" s="59"/>
      <c r="AD89" s="59"/>
      <c r="AE89" s="141"/>
      <c r="AF89" s="141"/>
      <c r="AG89" s="141"/>
      <c r="AH89" s="141"/>
      <c r="AI89" s="141"/>
      <c r="AJ89" s="141"/>
      <c r="AK89" s="141"/>
      <c r="AL89" s="141"/>
      <c r="AM89" s="141"/>
      <c r="AN89" s="141"/>
      <c r="AO89" s="141"/>
      <c r="AP89" s="141"/>
      <c r="AQ89" s="141"/>
      <c r="AR89" s="141"/>
      <c r="AS89" s="141"/>
      <c r="AT89" s="141"/>
      <c r="AU89" s="141"/>
      <c r="AV89" s="141"/>
      <c r="AW89" s="141"/>
      <c r="AX89" s="141"/>
      <c r="AY89" s="141"/>
      <c r="AZ89" s="141"/>
      <c r="BA89" s="141"/>
      <c r="BB89" s="141"/>
      <c r="BC89" s="141"/>
      <c r="BD89" s="141"/>
    </row>
    <row r="90" hidden="1">
      <c r="A90" s="142"/>
      <c r="B90" s="131">
        <v>18</v>
      </c>
      <c r="C90" s="132" t="str">
        <f t="shared" ca="1" si="12"/>
        <v>1.7</v>
      </c>
      <c r="D90" s="133" t="str">
        <f t="shared" ca="1" si="13"/>
        <v>na</v>
      </c>
      <c r="E90" s="133" t="s">
        <v>40</v>
      </c>
      <c r="F90" s="134" t="str">
        <f t="shared" ca="1" si="14"/>
        <v>https://connexion-larochelle.test.entrouvert.org/login/?nonce=_0DC01D458CED32F23A64CDA251907A6D&amp;next=/idp/saml2/continue%3Fnonce%3D_0DC01D458CED32F23A64CDA251907A6D</v>
      </c>
      <c r="G90" s="133" t="str">
        <f t="shared" ca="1" si="15"/>
        <v>A</v>
      </c>
      <c r="H90" s="133" t="str">
        <f t="shared" ca="1" si="16"/>
        <v/>
      </c>
      <c r="I90" s="133">
        <f t="shared" ca="1" si="17"/>
        <v>0</v>
      </c>
      <c r="J90" s="135">
        <f t="shared" ca="1" si="18"/>
        <v>0</v>
      </c>
      <c r="K90" s="136" t="str">
        <f t="shared" si="19"/>
        <v/>
      </c>
      <c r="L90" s="136"/>
      <c r="M90" s="136">
        <f t="shared" si="20"/>
        <v>0</v>
      </c>
      <c r="N90" s="137">
        <f t="shared" ca="1" si="21"/>
        <v>0</v>
      </c>
      <c r="O90" s="137"/>
      <c r="P90" s="138"/>
      <c r="Q90" s="138"/>
      <c r="R90" s="138"/>
      <c r="S90" s="138"/>
      <c r="T90" s="138"/>
      <c r="U90" s="139">
        <f t="shared" si="22"/>
        <v>0</v>
      </c>
      <c r="V90" s="140"/>
      <c r="W90" s="43"/>
      <c r="X90" s="59"/>
      <c r="Y90" s="59"/>
      <c r="Z90" s="59"/>
      <c r="AA90" s="59"/>
      <c r="AB90" s="59"/>
      <c r="AC90" s="59"/>
      <c r="AD90" s="59"/>
      <c r="AE90" s="141"/>
      <c r="AF90" s="141"/>
      <c r="AG90" s="141"/>
      <c r="AH90" s="141"/>
      <c r="AI90" s="141"/>
      <c r="AJ90" s="141"/>
      <c r="AK90" s="141"/>
      <c r="AL90" s="141"/>
      <c r="AM90" s="141"/>
      <c r="AN90" s="141"/>
      <c r="AO90" s="141"/>
      <c r="AP90" s="141"/>
      <c r="AQ90" s="141"/>
      <c r="AR90" s="141"/>
      <c r="AS90" s="141"/>
      <c r="AT90" s="141"/>
      <c r="AU90" s="141"/>
      <c r="AV90" s="141"/>
      <c r="AW90" s="141"/>
      <c r="AX90" s="141"/>
      <c r="AY90" s="141"/>
      <c r="AZ90" s="141"/>
      <c r="BA90" s="141"/>
      <c r="BB90" s="141"/>
      <c r="BC90" s="141"/>
      <c r="BD90" s="141"/>
    </row>
    <row r="91" hidden="1">
      <c r="A91" s="142"/>
      <c r="B91" s="131">
        <v>18</v>
      </c>
      <c r="C91" s="132" t="str">
        <f t="shared" ca="1" si="12"/>
        <v>1.7</v>
      </c>
      <c r="D91" s="133" t="str">
        <f t="shared" ca="1" si="13"/>
        <v>na</v>
      </c>
      <c r="E91" s="133" t="s">
        <v>43</v>
      </c>
      <c r="F91" s="134" t="str">
        <f t="shared" ca="1" si="14"/>
        <v>https://portail-larochelle.test.entrouvert.org/demarches/signalements/</v>
      </c>
      <c r="G91" s="133" t="str">
        <f t="shared" ca="1" si="15"/>
        <v>A</v>
      </c>
      <c r="H91" s="133" t="str">
        <f t="shared" ca="1" si="16"/>
        <v/>
      </c>
      <c r="I91" s="133">
        <f t="shared" ca="1" si="17"/>
        <v>0</v>
      </c>
      <c r="J91" s="135">
        <f t="shared" ca="1" si="18"/>
        <v>0</v>
      </c>
      <c r="K91" s="136" t="str">
        <f t="shared" si="19"/>
        <v/>
      </c>
      <c r="L91" s="136"/>
      <c r="M91" s="136">
        <f t="shared" si="20"/>
        <v>0</v>
      </c>
      <c r="N91" s="137">
        <f t="shared" ca="1" si="21"/>
        <v>0</v>
      </c>
      <c r="O91" s="137"/>
      <c r="P91" s="138"/>
      <c r="Q91" s="138"/>
      <c r="R91" s="138"/>
      <c r="S91" s="138"/>
      <c r="T91" s="138"/>
      <c r="U91" s="139">
        <f t="shared" si="22"/>
        <v>0</v>
      </c>
      <c r="V91" s="140"/>
      <c r="W91" s="43"/>
      <c r="X91" s="59"/>
      <c r="Y91" s="59"/>
      <c r="Z91" s="59"/>
      <c r="AA91" s="59"/>
      <c r="AB91" s="59"/>
      <c r="AC91" s="59"/>
      <c r="AD91" s="59"/>
      <c r="AE91" s="141"/>
      <c r="AF91" s="141"/>
      <c r="AG91" s="141"/>
      <c r="AH91" s="141"/>
      <c r="AI91" s="141"/>
      <c r="AJ91" s="141"/>
      <c r="AK91" s="141"/>
      <c r="AL91" s="141"/>
      <c r="AM91" s="141"/>
      <c r="AN91" s="141"/>
      <c r="AO91" s="141"/>
      <c r="AP91" s="141"/>
      <c r="AQ91" s="141"/>
      <c r="AR91" s="141"/>
      <c r="AS91" s="141"/>
      <c r="AT91" s="141"/>
      <c r="AU91" s="141"/>
      <c r="AV91" s="141"/>
      <c r="AW91" s="141"/>
      <c r="AX91" s="141"/>
      <c r="AY91" s="141"/>
      <c r="AZ91" s="141"/>
      <c r="BA91" s="141"/>
      <c r="BB91" s="141"/>
      <c r="BC91" s="141"/>
      <c r="BD91" s="141"/>
    </row>
    <row r="92" hidden="1">
      <c r="A92" s="142"/>
      <c r="B92" s="131">
        <v>18</v>
      </c>
      <c r="C92" s="132" t="str">
        <f t="shared" ca="1" si="12"/>
        <v>1.7</v>
      </c>
      <c r="D92" s="133" t="str">
        <f t="shared" ca="1" si="13"/>
        <v>na</v>
      </c>
      <c r="E92" s="133" t="s">
        <v>46</v>
      </c>
      <c r="F92" s="134" t="str">
        <f t="shared" ca="1" si="14"/>
        <v>https://connexion-larochelle.test.entrouvert.org/accounts/</v>
      </c>
      <c r="G92" s="133" t="str">
        <f t="shared" ca="1" si="15"/>
        <v>A</v>
      </c>
      <c r="H92" s="133" t="str">
        <f t="shared" ca="1" si="16"/>
        <v/>
      </c>
      <c r="I92" s="133">
        <f t="shared" ca="1" si="17"/>
        <v>0</v>
      </c>
      <c r="J92" s="135">
        <f t="shared" ca="1" si="18"/>
        <v>0</v>
      </c>
      <c r="K92" s="136" t="str">
        <f t="shared" si="19"/>
        <v/>
      </c>
      <c r="L92" s="136"/>
      <c r="M92" s="136">
        <f t="shared" si="20"/>
        <v>0</v>
      </c>
      <c r="N92" s="137">
        <f t="shared" ca="1" si="21"/>
        <v>0</v>
      </c>
      <c r="O92" s="137"/>
      <c r="P92" s="138"/>
      <c r="Q92" s="138"/>
      <c r="R92" s="138"/>
      <c r="S92" s="138"/>
      <c r="T92" s="138"/>
      <c r="U92" s="139">
        <f t="shared" si="22"/>
        <v>0</v>
      </c>
      <c r="V92" s="140"/>
      <c r="W92" s="43"/>
      <c r="X92" s="59"/>
      <c r="Y92" s="59"/>
      <c r="Z92" s="59"/>
      <c r="AA92" s="59"/>
      <c r="AB92" s="59"/>
      <c r="AC92" s="59"/>
      <c r="AD92" s="59"/>
      <c r="AE92" s="141"/>
      <c r="AF92" s="141"/>
      <c r="AG92" s="141"/>
      <c r="AH92" s="141"/>
      <c r="AI92" s="141"/>
      <c r="AJ92" s="141"/>
      <c r="AK92" s="141"/>
      <c r="AL92" s="141"/>
      <c r="AM92" s="141"/>
      <c r="AN92" s="141"/>
      <c r="AO92" s="141"/>
      <c r="AP92" s="141"/>
      <c r="AQ92" s="141"/>
      <c r="AR92" s="141"/>
      <c r="AS92" s="141"/>
      <c r="AT92" s="141"/>
      <c r="AU92" s="141"/>
      <c r="AV92" s="141"/>
      <c r="AW92" s="141"/>
      <c r="AX92" s="141"/>
      <c r="AY92" s="141"/>
      <c r="AZ92" s="141"/>
      <c r="BA92" s="141"/>
      <c r="BB92" s="141"/>
      <c r="BC92" s="141"/>
      <c r="BD92" s="141"/>
    </row>
    <row r="93" hidden="1">
      <c r="A93" s="142"/>
      <c r="B93" s="131">
        <v>18</v>
      </c>
      <c r="C93" s="132" t="str">
        <f t="shared" ca="1" si="12"/>
        <v>1.7</v>
      </c>
      <c r="D93" s="133" t="str">
        <f t="shared" ca="1" si="13"/>
        <v>na</v>
      </c>
      <c r="E93" s="133" t="s">
        <v>49</v>
      </c>
      <c r="F93" s="134" t="str">
        <f t="shared" ca="1" si="14"/>
        <v>https://portail-larochelle.test.entrouvert.org/a-propos/page-editoriale-type/</v>
      </c>
      <c r="G93" s="133" t="str">
        <f t="shared" ca="1" si="15"/>
        <v>A</v>
      </c>
      <c r="H93" s="133" t="str">
        <f t="shared" ca="1" si="16"/>
        <v/>
      </c>
      <c r="I93" s="133">
        <f t="shared" ca="1" si="17"/>
        <v>0</v>
      </c>
      <c r="J93" s="135">
        <f t="shared" ca="1" si="18"/>
        <v>0</v>
      </c>
      <c r="K93" s="136" t="str">
        <f t="shared" si="19"/>
        <v/>
      </c>
      <c r="L93" s="136"/>
      <c r="M93" s="136">
        <f t="shared" si="20"/>
        <v>0</v>
      </c>
      <c r="N93" s="137">
        <f t="shared" ca="1" si="21"/>
        <v>0</v>
      </c>
      <c r="O93" s="137"/>
      <c r="P93" s="138"/>
      <c r="Q93" s="138"/>
      <c r="R93" s="138"/>
      <c r="S93" s="138"/>
      <c r="T93" s="138"/>
      <c r="U93" s="139">
        <f t="shared" si="22"/>
        <v>0</v>
      </c>
      <c r="V93" s="140"/>
      <c r="W93" s="43"/>
      <c r="X93" s="59"/>
      <c r="Y93" s="59"/>
      <c r="Z93" s="59"/>
      <c r="AA93" s="59"/>
      <c r="AB93" s="59"/>
      <c r="AC93" s="59"/>
      <c r="AD93" s="59"/>
      <c r="AE93" s="141"/>
      <c r="AF93" s="141"/>
      <c r="AG93" s="141"/>
      <c r="AH93" s="141"/>
      <c r="AI93" s="141"/>
      <c r="AJ93" s="141"/>
      <c r="AK93" s="141"/>
      <c r="AL93" s="141"/>
      <c r="AM93" s="141"/>
      <c r="AN93" s="141"/>
      <c r="AO93" s="141"/>
      <c r="AP93" s="141"/>
      <c r="AQ93" s="141"/>
      <c r="AR93" s="141"/>
      <c r="AS93" s="141"/>
      <c r="AT93" s="141"/>
      <c r="AU93" s="141"/>
      <c r="AV93" s="141"/>
      <c r="AW93" s="141"/>
      <c r="AX93" s="141"/>
      <c r="AY93" s="141"/>
      <c r="AZ93" s="141"/>
      <c r="BA93" s="141"/>
      <c r="BB93" s="141"/>
      <c r="BC93" s="141"/>
      <c r="BD93" s="141"/>
    </row>
    <row r="94" hidden="1">
      <c r="A94" s="142"/>
      <c r="B94" s="131">
        <v>18</v>
      </c>
      <c r="C94" s="132" t="str">
        <f t="shared" ca="1" si="12"/>
        <v>1.7</v>
      </c>
      <c r="D94" s="133" t="str">
        <f t="shared" ca="1" si="13"/>
        <v>na</v>
      </c>
      <c r="E94" s="133" t="s">
        <v>52</v>
      </c>
      <c r="F94" s="134" t="str">
        <f t="shared" ca="1" si="14"/>
        <v>https://demarches-larochelle.test.entrouvert.org/old-temp/modele-de-formulaire-avec-tous-les-champs/</v>
      </c>
      <c r="G94" s="133" t="str">
        <f t="shared" ca="1" si="15"/>
        <v>A</v>
      </c>
      <c r="H94" s="133" t="str">
        <f t="shared" ca="1" si="16"/>
        <v/>
      </c>
      <c r="I94" s="133">
        <f t="shared" ca="1" si="17"/>
        <v>0</v>
      </c>
      <c r="J94" s="135">
        <f t="shared" ca="1" si="18"/>
        <v>0</v>
      </c>
      <c r="K94" s="136" t="str">
        <f t="shared" si="19"/>
        <v/>
      </c>
      <c r="L94" s="136"/>
      <c r="M94" s="136">
        <f t="shared" si="20"/>
        <v>0</v>
      </c>
      <c r="N94" s="137">
        <f t="shared" ca="1" si="21"/>
        <v>0</v>
      </c>
      <c r="O94" s="137"/>
      <c r="P94" s="138"/>
      <c r="Q94" s="138"/>
      <c r="R94" s="138"/>
      <c r="S94" s="138"/>
      <c r="T94" s="138"/>
      <c r="U94" s="139">
        <f t="shared" si="22"/>
        <v>0</v>
      </c>
      <c r="V94" s="140"/>
      <c r="W94" s="43"/>
      <c r="X94" s="59"/>
      <c r="Y94" s="59"/>
      <c r="Z94" s="59"/>
      <c r="AA94" s="59"/>
      <c r="AB94" s="59"/>
      <c r="AC94" s="59"/>
      <c r="AD94" s="59"/>
      <c r="AE94" s="141"/>
      <c r="AF94" s="141"/>
      <c r="AG94" s="141"/>
      <c r="AH94" s="141"/>
      <c r="AI94" s="141"/>
      <c r="AJ94" s="141"/>
      <c r="AK94" s="141"/>
      <c r="AL94" s="141"/>
      <c r="AM94" s="141"/>
      <c r="AN94" s="141"/>
      <c r="AO94" s="141"/>
      <c r="AP94" s="141"/>
      <c r="AQ94" s="141"/>
      <c r="AR94" s="141"/>
      <c r="AS94" s="141"/>
      <c r="AT94" s="141"/>
      <c r="AU94" s="141"/>
      <c r="AV94" s="141"/>
      <c r="AW94" s="141"/>
      <c r="AX94" s="141"/>
      <c r="AY94" s="141"/>
      <c r="AZ94" s="141"/>
      <c r="BA94" s="141"/>
      <c r="BB94" s="141"/>
      <c r="BC94" s="141"/>
      <c r="BD94" s="141"/>
    </row>
    <row r="95" hidden="1">
      <c r="A95" s="142"/>
      <c r="B95" s="131">
        <v>18</v>
      </c>
      <c r="C95" s="132" t="str">
        <f t="shared" ca="1" si="12"/>
        <v>1.7</v>
      </c>
      <c r="D95" s="133" t="str">
        <f t="shared" ca="1" si="13"/>
        <v>na</v>
      </c>
      <c r="E95" s="133" t="s">
        <v>55</v>
      </c>
      <c r="F95" s="134" t="str">
        <f t="shared" ca="1" si="14"/>
        <v>https://portail-larochelle.test.entrouvert.org/mon-espace/mes-demandes/</v>
      </c>
      <c r="G95" s="133" t="str">
        <f t="shared" ca="1" si="15"/>
        <v>A</v>
      </c>
      <c r="H95" s="133" t="str">
        <f t="shared" ca="1" si="16"/>
        <v/>
      </c>
      <c r="I95" s="133">
        <f t="shared" ca="1" si="17"/>
        <v>0</v>
      </c>
      <c r="J95" s="135">
        <f t="shared" ca="1" si="18"/>
        <v>0</v>
      </c>
      <c r="K95" s="136" t="str">
        <f t="shared" si="19"/>
        <v/>
      </c>
      <c r="L95" s="136"/>
      <c r="M95" s="136">
        <f t="shared" si="20"/>
        <v>0</v>
      </c>
      <c r="N95" s="137">
        <f t="shared" ca="1" si="21"/>
        <v>0</v>
      </c>
      <c r="O95" s="137"/>
      <c r="P95" s="138"/>
      <c r="Q95" s="138"/>
      <c r="R95" s="138"/>
      <c r="S95" s="138"/>
      <c r="T95" s="138"/>
      <c r="U95" s="139">
        <f t="shared" si="22"/>
        <v>0</v>
      </c>
      <c r="V95" s="140"/>
      <c r="W95" s="43"/>
      <c r="X95" s="59"/>
      <c r="Y95" s="59"/>
      <c r="Z95" s="59"/>
      <c r="AA95" s="59"/>
      <c r="AB95" s="59"/>
      <c r="AC95" s="59"/>
      <c r="AD95" s="59"/>
      <c r="AE95" s="141"/>
      <c r="AF95" s="141"/>
      <c r="AG95" s="141"/>
      <c r="AH95" s="141"/>
      <c r="AI95" s="141"/>
      <c r="AJ95" s="141"/>
      <c r="AK95" s="141"/>
      <c r="AL95" s="141"/>
      <c r="AM95" s="141"/>
      <c r="AN95" s="141"/>
      <c r="AO95" s="141"/>
      <c r="AP95" s="141"/>
      <c r="AQ95" s="141"/>
      <c r="AR95" s="141"/>
      <c r="AS95" s="141"/>
      <c r="AT95" s="141"/>
      <c r="AU95" s="141"/>
      <c r="AV95" s="141"/>
      <c r="AW95" s="141"/>
      <c r="AX95" s="141"/>
      <c r="AY95" s="141"/>
      <c r="AZ95" s="141"/>
      <c r="BA95" s="141"/>
      <c r="BB95" s="141"/>
      <c r="BC95" s="141"/>
      <c r="BD95" s="141"/>
    </row>
    <row r="96" hidden="1">
      <c r="A96" s="142"/>
      <c r="B96" s="131">
        <v>18</v>
      </c>
      <c r="C96" s="132" t="str">
        <f t="shared" ca="1" si="12"/>
        <v>1.7</v>
      </c>
      <c r="D96" s="133" t="str">
        <f t="shared" ca="1" si="13"/>
        <v>na</v>
      </c>
      <c r="E96" s="133" t="s">
        <v>58</v>
      </c>
      <c r="F96" s="134" t="str">
        <f t="shared" ca="1" si="14"/>
        <v>https://demarches-larochelle.test.entrouvert.org/signalements/arbres-espaces-verts-naturels-aires-de-jeux/?cancelurl=https%3A//portail-larochelle.test.entrouvert.org/demarches/signalements/</v>
      </c>
      <c r="G96" s="133" t="str">
        <f t="shared" ca="1" si="15"/>
        <v>A</v>
      </c>
      <c r="H96" s="133" t="str">
        <f t="shared" ca="1" si="16"/>
        <v/>
      </c>
      <c r="I96" s="133">
        <f t="shared" ca="1" si="17"/>
        <v>0</v>
      </c>
      <c r="J96" s="135">
        <f t="shared" ca="1" si="18"/>
        <v>0</v>
      </c>
      <c r="K96" s="136" t="str">
        <f t="shared" si="19"/>
        <v/>
      </c>
      <c r="L96" s="136"/>
      <c r="M96" s="136">
        <f t="shared" si="20"/>
        <v>0</v>
      </c>
      <c r="N96" s="137">
        <f t="shared" ca="1" si="21"/>
        <v>0</v>
      </c>
      <c r="O96" s="137"/>
      <c r="P96" s="138"/>
      <c r="Q96" s="138"/>
      <c r="R96" s="138"/>
      <c r="S96" s="138"/>
      <c r="T96" s="138"/>
      <c r="U96" s="139">
        <f t="shared" si="22"/>
        <v>0</v>
      </c>
      <c r="V96" s="140"/>
      <c r="W96" s="43"/>
      <c r="X96" s="59"/>
      <c r="Y96" s="59"/>
      <c r="Z96" s="59"/>
      <c r="AA96" s="59"/>
      <c r="AB96" s="59"/>
      <c r="AC96" s="59"/>
      <c r="AD96" s="59"/>
      <c r="AE96" s="141"/>
      <c r="AF96" s="141"/>
      <c r="AG96" s="141"/>
      <c r="AH96" s="141"/>
      <c r="AI96" s="141"/>
      <c r="AJ96" s="141"/>
      <c r="AK96" s="141"/>
      <c r="AL96" s="141"/>
      <c r="AM96" s="141"/>
      <c r="AN96" s="141"/>
      <c r="AO96" s="141"/>
      <c r="AP96" s="141"/>
      <c r="AQ96" s="141"/>
      <c r="AR96" s="141"/>
      <c r="AS96" s="141"/>
      <c r="AT96" s="141"/>
      <c r="AU96" s="141"/>
      <c r="AV96" s="141"/>
      <c r="AW96" s="141"/>
      <c r="AX96" s="141"/>
      <c r="AY96" s="141"/>
      <c r="AZ96" s="141"/>
      <c r="BA96" s="141"/>
      <c r="BB96" s="141"/>
      <c r="BC96" s="141"/>
      <c r="BD96" s="141"/>
    </row>
    <row r="97" hidden="1">
      <c r="A97" s="142"/>
      <c r="B97" s="131">
        <v>18</v>
      </c>
      <c r="C97" s="132" t="str">
        <f t="shared" ca="1" si="12"/>
        <v>1.7</v>
      </c>
      <c r="D97" s="133" t="str">
        <f t="shared" ca="1" si="13"/>
        <v>na</v>
      </c>
      <c r="E97" s="133" t="s">
        <v>61</v>
      </c>
      <c r="F97" s="134" t="str">
        <f t="shared" ca="1" si="14"/>
        <v>https://demarches-larochelle.test.entrouvert.org/signalements/proprete-urbaine/118/</v>
      </c>
      <c r="G97" s="133" t="str">
        <f t="shared" ca="1" si="15"/>
        <v>A</v>
      </c>
      <c r="H97" s="133" t="str">
        <f t="shared" ca="1" si="16"/>
        <v/>
      </c>
      <c r="I97" s="133">
        <f t="shared" ca="1" si="17"/>
        <v>0</v>
      </c>
      <c r="J97" s="135">
        <f t="shared" ca="1" si="18"/>
        <v>0</v>
      </c>
      <c r="K97" s="136" t="str">
        <f t="shared" si="19"/>
        <v/>
      </c>
      <c r="L97" s="136"/>
      <c r="M97" s="136">
        <f t="shared" si="20"/>
        <v>0</v>
      </c>
      <c r="N97" s="137">
        <f t="shared" ca="1" si="21"/>
        <v>0</v>
      </c>
      <c r="O97" s="137"/>
      <c r="P97" s="138"/>
      <c r="Q97" s="138"/>
      <c r="R97" s="138"/>
      <c r="S97" s="138"/>
      <c r="T97" s="138"/>
      <c r="U97" s="139">
        <f t="shared" si="22"/>
        <v>0</v>
      </c>
      <c r="V97" s="140"/>
      <c r="W97" s="43"/>
      <c r="X97" s="59"/>
      <c r="Y97" s="59"/>
      <c r="Z97" s="59"/>
      <c r="AA97" s="59"/>
      <c r="AB97" s="59"/>
      <c r="AC97" s="59"/>
      <c r="AD97" s="59"/>
      <c r="AE97" s="141"/>
      <c r="AF97" s="141"/>
      <c r="AG97" s="141"/>
      <c r="AH97" s="141"/>
      <c r="AI97" s="141"/>
      <c r="AJ97" s="141"/>
      <c r="AK97" s="141"/>
      <c r="AL97" s="141"/>
      <c r="AM97" s="141"/>
      <c r="AN97" s="141"/>
      <c r="AO97" s="141"/>
      <c r="AP97" s="141"/>
      <c r="AQ97" s="141"/>
      <c r="AR97" s="141"/>
      <c r="AS97" s="141"/>
      <c r="AT97" s="141"/>
      <c r="AU97" s="141"/>
      <c r="AV97" s="141"/>
      <c r="AW97" s="141"/>
      <c r="AX97" s="141"/>
      <c r="AY97" s="141"/>
      <c r="AZ97" s="141"/>
      <c r="BA97" s="141"/>
      <c r="BB97" s="141"/>
      <c r="BC97" s="141"/>
      <c r="BD97" s="141"/>
    </row>
    <row r="98" hidden="1">
      <c r="A98" s="142"/>
      <c r="B98" s="131">
        <v>18</v>
      </c>
      <c r="C98" s="132" t="str">
        <f t="shared" ca="1" si="12"/>
        <v>1.7</v>
      </c>
      <c r="D98" s="133" t="str">
        <f t="shared" ca="1" si="13"/>
        <v>na</v>
      </c>
      <c r="E98" s="133" t="s">
        <v>64</v>
      </c>
      <c r="F98" s="134" t="str">
        <f t="shared" ca="1" si="14"/>
        <v>https://connexion-larochelle.test.entrouvert.org/accounts/password/change/</v>
      </c>
      <c r="G98" s="133" t="str">
        <f t="shared" ca="1" si="15"/>
        <v>A</v>
      </c>
      <c r="H98" s="133" t="str">
        <f t="shared" ca="1" si="16"/>
        <v/>
      </c>
      <c r="I98" s="133">
        <f t="shared" ca="1" si="17"/>
        <v>0</v>
      </c>
      <c r="J98" s="135">
        <f t="shared" ca="1" si="18"/>
        <v>0</v>
      </c>
      <c r="K98" s="136" t="str">
        <f t="shared" si="19"/>
        <v/>
      </c>
      <c r="L98" s="136"/>
      <c r="M98" s="136">
        <f t="shared" si="20"/>
        <v>0</v>
      </c>
      <c r="N98" s="137">
        <f t="shared" ca="1" si="21"/>
        <v>0</v>
      </c>
      <c r="O98" s="137"/>
      <c r="P98" s="138"/>
      <c r="Q98" s="138"/>
      <c r="R98" s="138"/>
      <c r="S98" s="138"/>
      <c r="T98" s="138"/>
      <c r="U98" s="139">
        <f t="shared" si="22"/>
        <v>0</v>
      </c>
      <c r="V98" s="140"/>
      <c r="W98" s="43"/>
      <c r="X98" s="59"/>
      <c r="Y98" s="59"/>
      <c r="Z98" s="59"/>
      <c r="AA98" s="59"/>
      <c r="AB98" s="59"/>
      <c r="AC98" s="59"/>
      <c r="AD98" s="59"/>
      <c r="AE98" s="141"/>
      <c r="AF98" s="141"/>
      <c r="AG98" s="141"/>
      <c r="AH98" s="141"/>
      <c r="AI98" s="141"/>
      <c r="AJ98" s="141"/>
      <c r="AK98" s="141"/>
      <c r="AL98" s="141"/>
      <c r="AM98" s="141"/>
      <c r="AN98" s="141"/>
      <c r="AO98" s="141"/>
      <c r="AP98" s="141"/>
      <c r="AQ98" s="141"/>
      <c r="AR98" s="141"/>
      <c r="AS98" s="141"/>
      <c r="AT98" s="141"/>
      <c r="AU98" s="141"/>
      <c r="AV98" s="141"/>
      <c r="AW98" s="141"/>
      <c r="AX98" s="141"/>
      <c r="AY98" s="141"/>
      <c r="AZ98" s="141"/>
      <c r="BA98" s="141"/>
      <c r="BB98" s="141"/>
      <c r="BC98" s="141"/>
      <c r="BD98" s="141"/>
    </row>
    <row r="99" hidden="1">
      <c r="A99" s="142"/>
      <c r="B99" s="131">
        <v>19</v>
      </c>
      <c r="C99" s="132" t="str">
        <f t="shared" ca="1" si="12"/>
        <v>1.8</v>
      </c>
      <c r="D99" s="133" t="str">
        <f t="shared" ca="1" si="13"/>
        <v>na</v>
      </c>
      <c r="E99" s="133" t="s">
        <v>28</v>
      </c>
      <c r="F99" s="134" t="str">
        <f t="shared" ca="1" si="14"/>
        <v>https://portail-larochelle.test.entrouvert.org/demarches/</v>
      </c>
      <c r="G99" s="133" t="str">
        <f t="shared" ca="1" si="15"/>
        <v>AA</v>
      </c>
      <c r="H99" s="133" t="str">
        <f t="shared" ca="1" si="16"/>
        <v/>
      </c>
      <c r="I99" s="133">
        <f t="shared" ca="1" si="17"/>
        <v>0</v>
      </c>
      <c r="J99" s="135">
        <f t="shared" ca="1" si="18"/>
        <v>0</v>
      </c>
      <c r="K99" s="136" t="str">
        <f t="shared" si="19"/>
        <v/>
      </c>
      <c r="L99" s="136"/>
      <c r="M99" s="136">
        <f t="shared" si="20"/>
        <v>0</v>
      </c>
      <c r="N99" s="137">
        <f t="shared" ca="1" si="21"/>
        <v>0</v>
      </c>
      <c r="O99" s="137"/>
      <c r="P99" s="138"/>
      <c r="Q99" s="138"/>
      <c r="R99" s="138"/>
      <c r="S99" s="138"/>
      <c r="T99" s="138"/>
      <c r="U99" s="139">
        <f t="shared" si="22"/>
        <v>0</v>
      </c>
      <c r="V99" s="140"/>
      <c r="W99" s="43"/>
      <c r="X99" s="59"/>
      <c r="Y99" s="59"/>
      <c r="Z99" s="59"/>
      <c r="AA99" s="59"/>
      <c r="AB99" s="59"/>
      <c r="AC99" s="59"/>
      <c r="AD99" s="59"/>
      <c r="AE99" s="141"/>
      <c r="AF99" s="141"/>
      <c r="AG99" s="141"/>
      <c r="AH99" s="141"/>
      <c r="AI99" s="141"/>
      <c r="AJ99" s="141"/>
      <c r="AK99" s="141"/>
      <c r="AL99" s="141"/>
      <c r="AM99" s="141"/>
      <c r="AN99" s="141"/>
      <c r="AO99" s="141"/>
      <c r="AP99" s="141"/>
      <c r="AQ99" s="141"/>
      <c r="AR99" s="141"/>
      <c r="AS99" s="141"/>
      <c r="AT99" s="141"/>
      <c r="AU99" s="141"/>
      <c r="AV99" s="141"/>
      <c r="AW99" s="141"/>
      <c r="AX99" s="141"/>
      <c r="AY99" s="141"/>
      <c r="AZ99" s="141"/>
      <c r="BA99" s="141"/>
      <c r="BB99" s="141"/>
      <c r="BC99" s="141"/>
      <c r="BD99" s="141"/>
    </row>
    <row r="100" hidden="1">
      <c r="A100" s="142"/>
      <c r="B100" s="131">
        <v>19</v>
      </c>
      <c r="C100" s="132" t="str">
        <f t="shared" ca="1" si="12"/>
        <v>1.8</v>
      </c>
      <c r="D100" s="133" t="str">
        <f t="shared" ca="1" si="13"/>
        <v>na</v>
      </c>
      <c r="E100" s="133" t="s">
        <v>31</v>
      </c>
      <c r="F100" s="134" t="str">
        <f t="shared" ca="1" si="14"/>
        <v>https://portail-larochelle.test.entrouvert.org/liens-footer/accessibilite/</v>
      </c>
      <c r="G100" s="133" t="str">
        <f t="shared" ca="1" si="15"/>
        <v>AA</v>
      </c>
      <c r="H100" s="133" t="str">
        <f t="shared" ca="1" si="16"/>
        <v/>
      </c>
      <c r="I100" s="133">
        <f t="shared" ca="1" si="17"/>
        <v>0</v>
      </c>
      <c r="J100" s="135">
        <f t="shared" ca="1" si="18"/>
        <v>0</v>
      </c>
      <c r="K100" s="136" t="str">
        <f t="shared" si="19"/>
        <v/>
      </c>
      <c r="L100" s="136"/>
      <c r="M100" s="136">
        <f t="shared" si="20"/>
        <v>0</v>
      </c>
      <c r="N100" s="137">
        <f t="shared" ca="1" si="21"/>
        <v>0</v>
      </c>
      <c r="O100" s="137"/>
      <c r="P100" s="138"/>
      <c r="Q100" s="138"/>
      <c r="R100" s="138"/>
      <c r="S100" s="138"/>
      <c r="T100" s="138"/>
      <c r="U100" s="139">
        <f t="shared" si="22"/>
        <v>0</v>
      </c>
      <c r="V100" s="140"/>
      <c r="W100" s="43"/>
      <c r="X100" s="59"/>
      <c r="Y100" s="59"/>
      <c r="Z100" s="59"/>
      <c r="AA100" s="59"/>
      <c r="AB100" s="59"/>
      <c r="AC100" s="59"/>
      <c r="AD100" s="59"/>
      <c r="AE100" s="141"/>
      <c r="AF100" s="141"/>
      <c r="AG100" s="141"/>
      <c r="AH100" s="141"/>
      <c r="AI100" s="141"/>
      <c r="AJ100" s="141"/>
      <c r="AK100" s="141"/>
      <c r="AL100" s="141"/>
      <c r="AM100" s="141"/>
      <c r="AN100" s="141"/>
      <c r="AO100" s="141"/>
      <c r="AP100" s="141"/>
      <c r="AQ100" s="141"/>
      <c r="AR100" s="141"/>
      <c r="AS100" s="141"/>
      <c r="AT100" s="141"/>
      <c r="AU100" s="141"/>
      <c r="AV100" s="141"/>
      <c r="AW100" s="141"/>
      <c r="AX100" s="141"/>
      <c r="AY100" s="141"/>
      <c r="AZ100" s="141"/>
      <c r="BA100" s="141"/>
      <c r="BB100" s="141"/>
      <c r="BC100" s="141"/>
      <c r="BD100" s="141"/>
    </row>
    <row r="101" hidden="1">
      <c r="A101" s="142"/>
      <c r="B101" s="131">
        <v>19</v>
      </c>
      <c r="C101" s="132" t="str">
        <f t="shared" ca="1" si="12"/>
        <v>1.8</v>
      </c>
      <c r="D101" s="133" t="str">
        <f t="shared" ca="1" si="13"/>
        <v>na</v>
      </c>
      <c r="E101" s="133" t="s">
        <v>34</v>
      </c>
      <c r="F101" s="134" t="str">
        <f t="shared" ca="1" si="14"/>
        <v>https://portail-larochelle.test.entrouvert.org/liens-footer/mentions-legales/</v>
      </c>
      <c r="G101" s="133" t="str">
        <f t="shared" ca="1" si="15"/>
        <v>AA</v>
      </c>
      <c r="H101" s="133" t="str">
        <f t="shared" ca="1" si="16"/>
        <v/>
      </c>
      <c r="I101" s="133">
        <f t="shared" ca="1" si="17"/>
        <v>0</v>
      </c>
      <c r="J101" s="135">
        <f t="shared" ca="1" si="18"/>
        <v>0</v>
      </c>
      <c r="K101" s="136" t="str">
        <f t="shared" si="19"/>
        <v/>
      </c>
      <c r="L101" s="136"/>
      <c r="M101" s="136">
        <f t="shared" si="20"/>
        <v>0</v>
      </c>
      <c r="N101" s="137">
        <f t="shared" ca="1" si="21"/>
        <v>0</v>
      </c>
      <c r="O101" s="137"/>
      <c r="P101" s="138"/>
      <c r="Q101" s="138"/>
      <c r="R101" s="138"/>
      <c r="S101" s="138"/>
      <c r="T101" s="138"/>
      <c r="U101" s="139">
        <f t="shared" si="22"/>
        <v>0</v>
      </c>
      <c r="V101" s="140"/>
      <c r="W101" s="43"/>
      <c r="X101" s="59"/>
      <c r="Y101" s="59"/>
      <c r="Z101" s="59"/>
      <c r="AA101" s="59"/>
      <c r="AB101" s="59"/>
      <c r="AC101" s="59"/>
      <c r="AD101" s="59"/>
      <c r="AE101" s="141"/>
      <c r="AF101" s="141"/>
      <c r="AG101" s="141"/>
      <c r="AH101" s="141"/>
      <c r="AI101" s="141"/>
      <c r="AJ101" s="141"/>
      <c r="AK101" s="141"/>
      <c r="AL101" s="141"/>
      <c r="AM101" s="141"/>
      <c r="AN101" s="141"/>
      <c r="AO101" s="141"/>
      <c r="AP101" s="141"/>
      <c r="AQ101" s="141"/>
      <c r="AR101" s="141"/>
      <c r="AS101" s="141"/>
      <c r="AT101" s="141"/>
      <c r="AU101" s="141"/>
      <c r="AV101" s="141"/>
      <c r="AW101" s="141"/>
      <c r="AX101" s="141"/>
      <c r="AY101" s="141"/>
      <c r="AZ101" s="141"/>
      <c r="BA101" s="141"/>
      <c r="BB101" s="141"/>
      <c r="BC101" s="141"/>
      <c r="BD101" s="141"/>
    </row>
    <row r="102" hidden="1">
      <c r="A102" s="142"/>
      <c r="B102" s="131">
        <v>19</v>
      </c>
      <c r="C102" s="132" t="str">
        <f t="shared" ca="1" si="12"/>
        <v>1.8</v>
      </c>
      <c r="D102" s="133" t="str">
        <f t="shared" ca="1" si="13"/>
        <v>na</v>
      </c>
      <c r="E102" s="133" t="s">
        <v>37</v>
      </c>
      <c r="F102" s="134" t="str">
        <f t="shared" ca="1" si="14"/>
        <v>https://portail-larochelle.test.entrouvert.org/aide/</v>
      </c>
      <c r="G102" s="133" t="str">
        <f t="shared" ca="1" si="15"/>
        <v>AA</v>
      </c>
      <c r="H102" s="133" t="str">
        <f t="shared" ca="1" si="16"/>
        <v/>
      </c>
      <c r="I102" s="133">
        <f t="shared" ca="1" si="17"/>
        <v>0</v>
      </c>
      <c r="J102" s="135">
        <f t="shared" ca="1" si="18"/>
        <v>0</v>
      </c>
      <c r="K102" s="136" t="str">
        <f t="shared" si="19"/>
        <v/>
      </c>
      <c r="L102" s="136"/>
      <c r="M102" s="136">
        <f t="shared" si="20"/>
        <v>0</v>
      </c>
      <c r="N102" s="137">
        <f t="shared" ca="1" si="21"/>
        <v>0</v>
      </c>
      <c r="O102" s="137"/>
      <c r="P102" s="138"/>
      <c r="Q102" s="138"/>
      <c r="R102" s="138"/>
      <c r="S102" s="138"/>
      <c r="T102" s="138"/>
      <c r="U102" s="139">
        <f t="shared" si="22"/>
        <v>0</v>
      </c>
      <c r="V102" s="140"/>
      <c r="W102" s="43"/>
      <c r="X102" s="59"/>
      <c r="Y102" s="59"/>
      <c r="Z102" s="59"/>
      <c r="AA102" s="59"/>
      <c r="AB102" s="59"/>
      <c r="AC102" s="59"/>
      <c r="AD102" s="59"/>
      <c r="AE102" s="141"/>
      <c r="AF102" s="141"/>
      <c r="AG102" s="141"/>
      <c r="AH102" s="141"/>
      <c r="AI102" s="141"/>
      <c r="AJ102" s="141"/>
      <c r="AK102" s="141"/>
      <c r="AL102" s="141"/>
      <c r="AM102" s="141"/>
      <c r="AN102" s="141"/>
      <c r="AO102" s="141"/>
      <c r="AP102" s="141"/>
      <c r="AQ102" s="141"/>
      <c r="AR102" s="141"/>
      <c r="AS102" s="141"/>
      <c r="AT102" s="141"/>
      <c r="AU102" s="141"/>
      <c r="AV102" s="141"/>
      <c r="AW102" s="141"/>
      <c r="AX102" s="141"/>
      <c r="AY102" s="141"/>
      <c r="AZ102" s="141"/>
      <c r="BA102" s="141"/>
      <c r="BB102" s="141"/>
      <c r="BC102" s="141"/>
      <c r="BD102" s="141"/>
    </row>
    <row r="103" hidden="1">
      <c r="A103" s="142"/>
      <c r="B103" s="131">
        <v>19</v>
      </c>
      <c r="C103" s="132" t="str">
        <f t="shared" ca="1" si="12"/>
        <v>1.8</v>
      </c>
      <c r="D103" s="133" t="str">
        <f t="shared" ca="1" si="13"/>
        <v>na</v>
      </c>
      <c r="E103" s="133" t="s">
        <v>40</v>
      </c>
      <c r="F103" s="134" t="str">
        <f t="shared" ca="1" si="14"/>
        <v>https://connexion-larochelle.test.entrouvert.org/login/?nonce=_0DC01D458CED32F23A64CDA251907A6D&amp;next=/idp/saml2/continue%3Fnonce%3D_0DC01D458CED32F23A64CDA251907A6D</v>
      </c>
      <c r="G103" s="133" t="str">
        <f t="shared" ca="1" si="15"/>
        <v>AA</v>
      </c>
      <c r="H103" s="133" t="str">
        <f t="shared" ca="1" si="16"/>
        <v/>
      </c>
      <c r="I103" s="133">
        <f t="shared" ca="1" si="17"/>
        <v>0</v>
      </c>
      <c r="J103" s="135">
        <f t="shared" ca="1" si="18"/>
        <v>0</v>
      </c>
      <c r="K103" s="136" t="str">
        <f t="shared" si="19"/>
        <v/>
      </c>
      <c r="L103" s="136"/>
      <c r="M103" s="136">
        <f t="shared" si="20"/>
        <v>0</v>
      </c>
      <c r="N103" s="137">
        <f t="shared" ca="1" si="21"/>
        <v>0</v>
      </c>
      <c r="O103" s="137"/>
      <c r="P103" s="138"/>
      <c r="Q103" s="138"/>
      <c r="R103" s="138"/>
      <c r="S103" s="138"/>
      <c r="T103" s="138"/>
      <c r="U103" s="139">
        <f t="shared" si="22"/>
        <v>0</v>
      </c>
      <c r="V103" s="140"/>
      <c r="W103" s="43"/>
      <c r="X103" s="59"/>
      <c r="Y103" s="59"/>
      <c r="Z103" s="59"/>
      <c r="AA103" s="59"/>
      <c r="AB103" s="59"/>
      <c r="AC103" s="59"/>
      <c r="AD103" s="59"/>
      <c r="AE103" s="141"/>
      <c r="AF103" s="141"/>
      <c r="AG103" s="141"/>
      <c r="AH103" s="141"/>
      <c r="AI103" s="141"/>
      <c r="AJ103" s="141"/>
      <c r="AK103" s="141"/>
      <c r="AL103" s="141"/>
      <c r="AM103" s="141"/>
      <c r="AN103" s="141"/>
      <c r="AO103" s="141"/>
      <c r="AP103" s="141"/>
      <c r="AQ103" s="141"/>
      <c r="AR103" s="141"/>
      <c r="AS103" s="141"/>
      <c r="AT103" s="141"/>
      <c r="AU103" s="141"/>
      <c r="AV103" s="141"/>
      <c r="AW103" s="141"/>
      <c r="AX103" s="141"/>
      <c r="AY103" s="141"/>
      <c r="AZ103" s="141"/>
      <c r="BA103" s="141"/>
      <c r="BB103" s="141"/>
      <c r="BC103" s="141"/>
      <c r="BD103" s="141"/>
    </row>
    <row r="104" hidden="1">
      <c r="A104" s="142"/>
      <c r="B104" s="131">
        <v>19</v>
      </c>
      <c r="C104" s="132" t="str">
        <f t="shared" ca="1" si="12"/>
        <v>1.8</v>
      </c>
      <c r="D104" s="133" t="str">
        <f t="shared" ca="1" si="13"/>
        <v>na</v>
      </c>
      <c r="E104" s="133" t="s">
        <v>43</v>
      </c>
      <c r="F104" s="134" t="str">
        <f t="shared" ca="1" si="14"/>
        <v>https://portail-larochelle.test.entrouvert.org/demarches/signalements/</v>
      </c>
      <c r="G104" s="133" t="str">
        <f t="shared" ca="1" si="15"/>
        <v>AA</v>
      </c>
      <c r="H104" s="133" t="str">
        <f t="shared" ca="1" si="16"/>
        <v/>
      </c>
      <c r="I104" s="133">
        <f t="shared" ca="1" si="17"/>
        <v>0</v>
      </c>
      <c r="J104" s="135">
        <f t="shared" ca="1" si="18"/>
        <v>0</v>
      </c>
      <c r="K104" s="136" t="str">
        <f t="shared" si="19"/>
        <v/>
      </c>
      <c r="L104" s="136"/>
      <c r="M104" s="136">
        <f t="shared" si="20"/>
        <v>0</v>
      </c>
      <c r="N104" s="137">
        <f t="shared" ca="1" si="21"/>
        <v>0</v>
      </c>
      <c r="O104" s="137"/>
      <c r="P104" s="138"/>
      <c r="Q104" s="138"/>
      <c r="R104" s="138"/>
      <c r="S104" s="138"/>
      <c r="T104" s="138"/>
      <c r="U104" s="139">
        <f t="shared" si="22"/>
        <v>0</v>
      </c>
      <c r="V104" s="140"/>
      <c r="W104" s="43"/>
      <c r="X104" s="59"/>
      <c r="Y104" s="59"/>
      <c r="Z104" s="59"/>
      <c r="AA104" s="59"/>
      <c r="AB104" s="59"/>
      <c r="AC104" s="59"/>
      <c r="AD104" s="59"/>
      <c r="AE104" s="141"/>
      <c r="AF104" s="141"/>
      <c r="AG104" s="141"/>
      <c r="AH104" s="141"/>
      <c r="AI104" s="141"/>
      <c r="AJ104" s="141"/>
      <c r="AK104" s="141"/>
      <c r="AL104" s="141"/>
      <c r="AM104" s="141"/>
      <c r="AN104" s="141"/>
      <c r="AO104" s="141"/>
      <c r="AP104" s="141"/>
      <c r="AQ104" s="141"/>
      <c r="AR104" s="141"/>
      <c r="AS104" s="141"/>
      <c r="AT104" s="141"/>
      <c r="AU104" s="141"/>
      <c r="AV104" s="141"/>
      <c r="AW104" s="141"/>
      <c r="AX104" s="141"/>
      <c r="AY104" s="141"/>
      <c r="AZ104" s="141"/>
      <c r="BA104" s="141"/>
      <c r="BB104" s="141"/>
      <c r="BC104" s="141"/>
      <c r="BD104" s="141"/>
    </row>
    <row r="105" hidden="1">
      <c r="A105" s="142"/>
      <c r="B105" s="131">
        <v>19</v>
      </c>
      <c r="C105" s="132" t="str">
        <f t="shared" ca="1" si="12"/>
        <v>1.8</v>
      </c>
      <c r="D105" s="133" t="str">
        <f t="shared" ca="1" si="13"/>
        <v>na</v>
      </c>
      <c r="E105" s="133" t="s">
        <v>46</v>
      </c>
      <c r="F105" s="134" t="str">
        <f t="shared" ca="1" si="14"/>
        <v>https://connexion-larochelle.test.entrouvert.org/accounts/</v>
      </c>
      <c r="G105" s="133" t="str">
        <f t="shared" ca="1" si="15"/>
        <v>AA</v>
      </c>
      <c r="H105" s="133" t="str">
        <f t="shared" ca="1" si="16"/>
        <v/>
      </c>
      <c r="I105" s="133">
        <f t="shared" ca="1" si="17"/>
        <v>0</v>
      </c>
      <c r="J105" s="135">
        <f t="shared" ca="1" si="18"/>
        <v>0</v>
      </c>
      <c r="K105" s="136" t="str">
        <f t="shared" si="19"/>
        <v/>
      </c>
      <c r="L105" s="136"/>
      <c r="M105" s="136">
        <f t="shared" si="20"/>
        <v>0</v>
      </c>
      <c r="N105" s="137">
        <f t="shared" ca="1" si="21"/>
        <v>0</v>
      </c>
      <c r="O105" s="137"/>
      <c r="P105" s="138"/>
      <c r="Q105" s="138"/>
      <c r="R105" s="138"/>
      <c r="S105" s="138"/>
      <c r="T105" s="138"/>
      <c r="U105" s="139">
        <f t="shared" si="22"/>
        <v>0</v>
      </c>
      <c r="V105" s="140"/>
      <c r="W105" s="43"/>
      <c r="X105" s="59"/>
      <c r="Y105" s="59"/>
      <c r="Z105" s="59"/>
      <c r="AA105" s="59"/>
      <c r="AB105" s="59"/>
      <c r="AC105" s="59"/>
      <c r="AD105" s="59"/>
      <c r="AE105" s="141"/>
      <c r="AF105" s="141"/>
      <c r="AG105" s="141"/>
      <c r="AH105" s="141"/>
      <c r="AI105" s="141"/>
      <c r="AJ105" s="141"/>
      <c r="AK105" s="141"/>
      <c r="AL105" s="141"/>
      <c r="AM105" s="141"/>
      <c r="AN105" s="141"/>
      <c r="AO105" s="141"/>
      <c r="AP105" s="141"/>
      <c r="AQ105" s="141"/>
      <c r="AR105" s="141"/>
      <c r="AS105" s="141"/>
      <c r="AT105" s="141"/>
      <c r="AU105" s="141"/>
      <c r="AV105" s="141"/>
      <c r="AW105" s="141"/>
      <c r="AX105" s="141"/>
      <c r="AY105" s="141"/>
      <c r="AZ105" s="141"/>
      <c r="BA105" s="141"/>
      <c r="BB105" s="141"/>
      <c r="BC105" s="141"/>
      <c r="BD105" s="141"/>
    </row>
    <row r="106" hidden="1">
      <c r="A106" s="142"/>
      <c r="B106" s="131">
        <v>19</v>
      </c>
      <c r="C106" s="132" t="str">
        <f t="shared" ca="1" si="12"/>
        <v>1.8</v>
      </c>
      <c r="D106" s="133" t="str">
        <f t="shared" ca="1" si="13"/>
        <v>na</v>
      </c>
      <c r="E106" s="133" t="s">
        <v>49</v>
      </c>
      <c r="F106" s="134" t="str">
        <f t="shared" ca="1" si="14"/>
        <v>https://portail-larochelle.test.entrouvert.org/a-propos/page-editoriale-type/</v>
      </c>
      <c r="G106" s="133" t="str">
        <f t="shared" ca="1" si="15"/>
        <v>AA</v>
      </c>
      <c r="H106" s="133" t="str">
        <f t="shared" ca="1" si="16"/>
        <v/>
      </c>
      <c r="I106" s="133">
        <f t="shared" ca="1" si="17"/>
        <v>0</v>
      </c>
      <c r="J106" s="135">
        <f t="shared" ca="1" si="18"/>
        <v>0</v>
      </c>
      <c r="K106" s="136" t="str">
        <f t="shared" si="19"/>
        <v/>
      </c>
      <c r="L106" s="136"/>
      <c r="M106" s="136">
        <f t="shared" si="20"/>
        <v>0</v>
      </c>
      <c r="N106" s="137">
        <f t="shared" ca="1" si="21"/>
        <v>0</v>
      </c>
      <c r="O106" s="137"/>
      <c r="P106" s="138"/>
      <c r="Q106" s="138"/>
      <c r="R106" s="138"/>
      <c r="S106" s="138"/>
      <c r="T106" s="138"/>
      <c r="U106" s="139">
        <f t="shared" si="22"/>
        <v>0</v>
      </c>
      <c r="V106" s="140"/>
      <c r="W106" s="43"/>
      <c r="X106" s="59"/>
      <c r="Y106" s="59"/>
      <c r="Z106" s="59"/>
      <c r="AA106" s="59"/>
      <c r="AB106" s="59"/>
      <c r="AC106" s="59"/>
      <c r="AD106" s="59"/>
      <c r="AE106" s="141"/>
      <c r="AF106" s="141"/>
      <c r="AG106" s="141"/>
      <c r="AH106" s="141"/>
      <c r="AI106" s="141"/>
      <c r="AJ106" s="141"/>
      <c r="AK106" s="141"/>
      <c r="AL106" s="141"/>
      <c r="AM106" s="141"/>
      <c r="AN106" s="141"/>
      <c r="AO106" s="141"/>
      <c r="AP106" s="141"/>
      <c r="AQ106" s="141"/>
      <c r="AR106" s="141"/>
      <c r="AS106" s="141"/>
      <c r="AT106" s="141"/>
      <c r="AU106" s="141"/>
      <c r="AV106" s="141"/>
      <c r="AW106" s="141"/>
      <c r="AX106" s="141"/>
      <c r="AY106" s="141"/>
      <c r="AZ106" s="141"/>
      <c r="BA106" s="141"/>
      <c r="BB106" s="141"/>
      <c r="BC106" s="141"/>
      <c r="BD106" s="141"/>
    </row>
    <row r="107" hidden="1">
      <c r="A107" s="142"/>
      <c r="B107" s="131">
        <v>19</v>
      </c>
      <c r="C107" s="132" t="str">
        <f t="shared" ca="1" si="12"/>
        <v>1.8</v>
      </c>
      <c r="D107" s="133" t="str">
        <f t="shared" ca="1" si="13"/>
        <v>na</v>
      </c>
      <c r="E107" s="133" t="s">
        <v>52</v>
      </c>
      <c r="F107" s="134" t="str">
        <f t="shared" ca="1" si="14"/>
        <v>https://demarches-larochelle.test.entrouvert.org/old-temp/modele-de-formulaire-avec-tous-les-champs/</v>
      </c>
      <c r="G107" s="133" t="str">
        <f t="shared" ca="1" si="15"/>
        <v>AA</v>
      </c>
      <c r="H107" s="133" t="str">
        <f t="shared" ca="1" si="16"/>
        <v/>
      </c>
      <c r="I107" s="133">
        <f t="shared" ca="1" si="17"/>
        <v>0</v>
      </c>
      <c r="J107" s="135">
        <f t="shared" ca="1" si="18"/>
        <v>0</v>
      </c>
      <c r="K107" s="136" t="str">
        <f t="shared" si="19"/>
        <v/>
      </c>
      <c r="L107" s="136"/>
      <c r="M107" s="136">
        <f t="shared" si="20"/>
        <v>0</v>
      </c>
      <c r="N107" s="137">
        <f t="shared" ca="1" si="21"/>
        <v>0</v>
      </c>
      <c r="O107" s="137"/>
      <c r="P107" s="138"/>
      <c r="Q107" s="138"/>
      <c r="R107" s="138"/>
      <c r="S107" s="138"/>
      <c r="T107" s="138"/>
      <c r="U107" s="139">
        <f t="shared" si="22"/>
        <v>0</v>
      </c>
      <c r="V107" s="140"/>
      <c r="W107" s="43"/>
      <c r="X107" s="59"/>
      <c r="Y107" s="59"/>
      <c r="Z107" s="59"/>
      <c r="AA107" s="59"/>
      <c r="AB107" s="59"/>
      <c r="AC107" s="59"/>
      <c r="AD107" s="59"/>
      <c r="AE107" s="141"/>
      <c r="AF107" s="141"/>
      <c r="AG107" s="141"/>
      <c r="AH107" s="141"/>
      <c r="AI107" s="141"/>
      <c r="AJ107" s="141"/>
      <c r="AK107" s="141"/>
      <c r="AL107" s="141"/>
      <c r="AM107" s="141"/>
      <c r="AN107" s="141"/>
      <c r="AO107" s="141"/>
      <c r="AP107" s="141"/>
      <c r="AQ107" s="141"/>
      <c r="AR107" s="141"/>
      <c r="AS107" s="141"/>
      <c r="AT107" s="141"/>
      <c r="AU107" s="141"/>
      <c r="AV107" s="141"/>
      <c r="AW107" s="141"/>
      <c r="AX107" s="141"/>
      <c r="AY107" s="141"/>
      <c r="AZ107" s="141"/>
      <c r="BA107" s="141"/>
      <c r="BB107" s="141"/>
      <c r="BC107" s="141"/>
      <c r="BD107" s="141"/>
    </row>
    <row r="108" hidden="1">
      <c r="A108" s="142"/>
      <c r="B108" s="131">
        <v>19</v>
      </c>
      <c r="C108" s="132" t="str">
        <f t="shared" ca="1" si="12"/>
        <v>1.8</v>
      </c>
      <c r="D108" s="133" t="str">
        <f t="shared" ca="1" si="13"/>
        <v>na</v>
      </c>
      <c r="E108" s="133" t="s">
        <v>55</v>
      </c>
      <c r="F108" s="134" t="str">
        <f t="shared" ca="1" si="14"/>
        <v>https://portail-larochelle.test.entrouvert.org/mon-espace/mes-demandes/</v>
      </c>
      <c r="G108" s="133" t="str">
        <f t="shared" ca="1" si="15"/>
        <v>AA</v>
      </c>
      <c r="H108" s="133" t="str">
        <f t="shared" ca="1" si="16"/>
        <v/>
      </c>
      <c r="I108" s="133">
        <f t="shared" ca="1" si="17"/>
        <v>0</v>
      </c>
      <c r="J108" s="135">
        <f t="shared" ca="1" si="18"/>
        <v>0</v>
      </c>
      <c r="K108" s="136" t="str">
        <f t="shared" si="19"/>
        <v/>
      </c>
      <c r="L108" s="136"/>
      <c r="M108" s="136">
        <f t="shared" si="20"/>
        <v>0</v>
      </c>
      <c r="N108" s="137">
        <f t="shared" ca="1" si="21"/>
        <v>0</v>
      </c>
      <c r="O108" s="137"/>
      <c r="P108" s="138"/>
      <c r="Q108" s="138"/>
      <c r="R108" s="138"/>
      <c r="S108" s="138"/>
      <c r="T108" s="138"/>
      <c r="U108" s="139">
        <f t="shared" si="22"/>
        <v>0</v>
      </c>
      <c r="V108" s="140"/>
      <c r="W108" s="43"/>
      <c r="X108" s="59"/>
      <c r="Y108" s="59"/>
      <c r="Z108" s="59"/>
      <c r="AA108" s="59"/>
      <c r="AB108" s="59"/>
      <c r="AC108" s="59"/>
      <c r="AD108" s="59"/>
      <c r="AE108" s="141"/>
      <c r="AF108" s="141"/>
      <c r="AG108" s="141"/>
      <c r="AH108" s="141"/>
      <c r="AI108" s="141"/>
      <c r="AJ108" s="141"/>
      <c r="AK108" s="141"/>
      <c r="AL108" s="141"/>
      <c r="AM108" s="141"/>
      <c r="AN108" s="141"/>
      <c r="AO108" s="141"/>
      <c r="AP108" s="141"/>
      <c r="AQ108" s="141"/>
      <c r="AR108" s="141"/>
      <c r="AS108" s="141"/>
      <c r="AT108" s="141"/>
      <c r="AU108" s="141"/>
      <c r="AV108" s="141"/>
      <c r="AW108" s="141"/>
      <c r="AX108" s="141"/>
      <c r="AY108" s="141"/>
      <c r="AZ108" s="141"/>
      <c r="BA108" s="141"/>
      <c r="BB108" s="141"/>
      <c r="BC108" s="141"/>
      <c r="BD108" s="141"/>
    </row>
    <row r="109" hidden="1">
      <c r="A109" s="142"/>
      <c r="B109" s="131">
        <v>19</v>
      </c>
      <c r="C109" s="132" t="str">
        <f t="shared" ca="1" si="12"/>
        <v>1.8</v>
      </c>
      <c r="D109" s="133" t="str">
        <f t="shared" ca="1" si="13"/>
        <v>na</v>
      </c>
      <c r="E109" s="133" t="s">
        <v>58</v>
      </c>
      <c r="F109" s="134" t="str">
        <f t="shared" ca="1" si="14"/>
        <v>https://demarches-larochelle.test.entrouvert.org/signalements/arbres-espaces-verts-naturels-aires-de-jeux/?cancelurl=https%3A//portail-larochelle.test.entrouvert.org/demarches/signalements/</v>
      </c>
      <c r="G109" s="133" t="str">
        <f t="shared" ca="1" si="15"/>
        <v>AA</v>
      </c>
      <c r="H109" s="133" t="str">
        <f t="shared" ca="1" si="16"/>
        <v/>
      </c>
      <c r="I109" s="133">
        <f t="shared" ca="1" si="17"/>
        <v>0</v>
      </c>
      <c r="J109" s="135">
        <f t="shared" ca="1" si="18"/>
        <v>0</v>
      </c>
      <c r="K109" s="136" t="str">
        <f t="shared" si="19"/>
        <v/>
      </c>
      <c r="L109" s="136"/>
      <c r="M109" s="136">
        <f t="shared" si="20"/>
        <v>0</v>
      </c>
      <c r="N109" s="137">
        <f t="shared" ca="1" si="21"/>
        <v>0</v>
      </c>
      <c r="O109" s="137"/>
      <c r="P109" s="138"/>
      <c r="Q109" s="138"/>
      <c r="R109" s="138"/>
      <c r="S109" s="138"/>
      <c r="T109" s="138"/>
      <c r="U109" s="139">
        <f t="shared" si="22"/>
        <v>0</v>
      </c>
      <c r="V109" s="140"/>
      <c r="W109" s="43"/>
      <c r="X109" s="59"/>
      <c r="Y109" s="59"/>
      <c r="Z109" s="59"/>
      <c r="AA109" s="59"/>
      <c r="AB109" s="59"/>
      <c r="AC109" s="59"/>
      <c r="AD109" s="59"/>
      <c r="AE109" s="141"/>
      <c r="AF109" s="141"/>
      <c r="AG109" s="141"/>
      <c r="AH109" s="141"/>
      <c r="AI109" s="141"/>
      <c r="AJ109" s="141"/>
      <c r="AK109" s="141"/>
      <c r="AL109" s="141"/>
      <c r="AM109" s="141"/>
      <c r="AN109" s="141"/>
      <c r="AO109" s="141"/>
      <c r="AP109" s="141"/>
      <c r="AQ109" s="141"/>
      <c r="AR109" s="141"/>
      <c r="AS109" s="141"/>
      <c r="AT109" s="141"/>
      <c r="AU109" s="141"/>
      <c r="AV109" s="141"/>
      <c r="AW109" s="141"/>
      <c r="AX109" s="141"/>
      <c r="AY109" s="141"/>
      <c r="AZ109" s="141"/>
      <c r="BA109" s="141"/>
      <c r="BB109" s="141"/>
      <c r="BC109" s="141"/>
      <c r="BD109" s="141"/>
    </row>
    <row r="110" hidden="1">
      <c r="A110" s="142"/>
      <c r="B110" s="131">
        <v>19</v>
      </c>
      <c r="C110" s="132" t="str">
        <f t="shared" ca="1" si="12"/>
        <v>1.8</v>
      </c>
      <c r="D110" s="133" t="str">
        <f t="shared" ca="1" si="13"/>
        <v>na</v>
      </c>
      <c r="E110" s="133" t="s">
        <v>61</v>
      </c>
      <c r="F110" s="134" t="str">
        <f t="shared" ca="1" si="14"/>
        <v>https://demarches-larochelle.test.entrouvert.org/signalements/proprete-urbaine/118/</v>
      </c>
      <c r="G110" s="133" t="str">
        <f t="shared" ca="1" si="15"/>
        <v>AA</v>
      </c>
      <c r="H110" s="133" t="str">
        <f t="shared" ca="1" si="16"/>
        <v/>
      </c>
      <c r="I110" s="133">
        <f t="shared" ca="1" si="17"/>
        <v>0</v>
      </c>
      <c r="J110" s="135">
        <f t="shared" ca="1" si="18"/>
        <v>0</v>
      </c>
      <c r="K110" s="136" t="str">
        <f t="shared" si="19"/>
        <v/>
      </c>
      <c r="L110" s="136"/>
      <c r="M110" s="136">
        <f t="shared" si="20"/>
        <v>0</v>
      </c>
      <c r="N110" s="137">
        <f t="shared" ca="1" si="21"/>
        <v>0</v>
      </c>
      <c r="O110" s="137"/>
      <c r="P110" s="138"/>
      <c r="Q110" s="138"/>
      <c r="R110" s="138"/>
      <c r="S110" s="138"/>
      <c r="T110" s="138"/>
      <c r="U110" s="139">
        <f t="shared" si="22"/>
        <v>0</v>
      </c>
      <c r="V110" s="140"/>
      <c r="W110" s="43"/>
      <c r="X110" s="59"/>
      <c r="Y110" s="59"/>
      <c r="Z110" s="59"/>
      <c r="AA110" s="59"/>
      <c r="AB110" s="59"/>
      <c r="AC110" s="59"/>
      <c r="AD110" s="59"/>
      <c r="AE110" s="141"/>
      <c r="AF110" s="141"/>
      <c r="AG110" s="141"/>
      <c r="AH110" s="141"/>
      <c r="AI110" s="141"/>
      <c r="AJ110" s="141"/>
      <c r="AK110" s="141"/>
      <c r="AL110" s="141"/>
      <c r="AM110" s="141"/>
      <c r="AN110" s="141"/>
      <c r="AO110" s="141"/>
      <c r="AP110" s="141"/>
      <c r="AQ110" s="141"/>
      <c r="AR110" s="141"/>
      <c r="AS110" s="141"/>
      <c r="AT110" s="141"/>
      <c r="AU110" s="141"/>
      <c r="AV110" s="141"/>
      <c r="AW110" s="141"/>
      <c r="AX110" s="141"/>
      <c r="AY110" s="141"/>
      <c r="AZ110" s="141"/>
      <c r="BA110" s="141"/>
      <c r="BB110" s="141"/>
      <c r="BC110" s="141"/>
      <c r="BD110" s="141"/>
    </row>
    <row r="111" hidden="1">
      <c r="A111" s="142"/>
      <c r="B111" s="131">
        <v>19</v>
      </c>
      <c r="C111" s="132" t="str">
        <f t="shared" ca="1" si="12"/>
        <v>1.8</v>
      </c>
      <c r="D111" s="133" t="str">
        <f t="shared" ca="1" si="13"/>
        <v>na</v>
      </c>
      <c r="E111" s="133" t="s">
        <v>64</v>
      </c>
      <c r="F111" s="134" t="str">
        <f t="shared" ca="1" si="14"/>
        <v>https://connexion-larochelle.test.entrouvert.org/accounts/password/change/</v>
      </c>
      <c r="G111" s="133" t="str">
        <f t="shared" ca="1" si="15"/>
        <v>AA</v>
      </c>
      <c r="H111" s="133" t="str">
        <f t="shared" ca="1" si="16"/>
        <v/>
      </c>
      <c r="I111" s="133">
        <f t="shared" ca="1" si="17"/>
        <v>0</v>
      </c>
      <c r="J111" s="135">
        <f t="shared" ca="1" si="18"/>
        <v>0</v>
      </c>
      <c r="K111" s="136" t="str">
        <f t="shared" si="19"/>
        <v/>
      </c>
      <c r="L111" s="136"/>
      <c r="M111" s="136">
        <f t="shared" si="20"/>
        <v>0</v>
      </c>
      <c r="N111" s="137">
        <f t="shared" ca="1" si="21"/>
        <v>0</v>
      </c>
      <c r="O111" s="137"/>
      <c r="P111" s="138"/>
      <c r="Q111" s="138"/>
      <c r="R111" s="138"/>
      <c r="S111" s="138"/>
      <c r="T111" s="138"/>
      <c r="U111" s="139">
        <f t="shared" si="22"/>
        <v>0</v>
      </c>
      <c r="V111" s="140"/>
      <c r="W111" s="43"/>
      <c r="X111" s="59"/>
      <c r="Y111" s="59"/>
      <c r="Z111" s="59"/>
      <c r="AA111" s="59"/>
      <c r="AB111" s="59"/>
      <c r="AC111" s="59"/>
      <c r="AD111" s="59"/>
      <c r="AE111" s="141"/>
      <c r="AF111" s="141"/>
      <c r="AG111" s="141"/>
      <c r="AH111" s="141"/>
      <c r="AI111" s="141"/>
      <c r="AJ111" s="141"/>
      <c r="AK111" s="141"/>
      <c r="AL111" s="141"/>
      <c r="AM111" s="141"/>
      <c r="AN111" s="141"/>
      <c r="AO111" s="141"/>
      <c r="AP111" s="141"/>
      <c r="AQ111" s="141"/>
      <c r="AR111" s="141"/>
      <c r="AS111" s="141"/>
      <c r="AT111" s="141"/>
      <c r="AU111" s="141"/>
      <c r="AV111" s="141"/>
      <c r="AW111" s="141"/>
      <c r="AX111" s="141"/>
      <c r="AY111" s="141"/>
      <c r="AZ111" s="141"/>
      <c r="BA111" s="141"/>
      <c r="BB111" s="141"/>
      <c r="BC111" s="141"/>
      <c r="BD111" s="141"/>
    </row>
    <row r="112" hidden="1">
      <c r="A112" s="142"/>
      <c r="B112" s="131">
        <v>20</v>
      </c>
      <c r="C112" s="132" t="str">
        <f t="shared" ca="1" si="12"/>
        <v>1.9</v>
      </c>
      <c r="D112" s="133" t="str">
        <f t="shared" ca="1" si="13"/>
        <v>na</v>
      </c>
      <c r="E112" s="133" t="s">
        <v>28</v>
      </c>
      <c r="F112" s="134" t="str">
        <f t="shared" ca="1" si="14"/>
        <v>https://portail-larochelle.test.entrouvert.org/demarches/</v>
      </c>
      <c r="G112" s="133" t="str">
        <f t="shared" ca="1" si="15"/>
        <v>A</v>
      </c>
      <c r="H112" s="133" t="str">
        <f t="shared" ca="1" si="16"/>
        <v/>
      </c>
      <c r="I112" s="133">
        <f t="shared" ca="1" si="17"/>
        <v>0</v>
      </c>
      <c r="J112" s="135">
        <f t="shared" ca="1" si="18"/>
        <v>0</v>
      </c>
      <c r="K112" s="136" t="str">
        <f t="shared" si="19"/>
        <v/>
      </c>
      <c r="L112" s="136"/>
      <c r="M112" s="136">
        <f t="shared" si="20"/>
        <v>0</v>
      </c>
      <c r="N112" s="137">
        <f t="shared" ca="1" si="21"/>
        <v>0</v>
      </c>
      <c r="O112" s="137"/>
      <c r="P112" s="138"/>
      <c r="Q112" s="138"/>
      <c r="R112" s="138"/>
      <c r="S112" s="138"/>
      <c r="T112" s="138"/>
      <c r="U112" s="139">
        <f t="shared" si="22"/>
        <v>0</v>
      </c>
      <c r="V112" s="140"/>
      <c r="W112" s="43"/>
      <c r="X112" s="59"/>
      <c r="Y112" s="59"/>
      <c r="Z112" s="59"/>
      <c r="AA112" s="59"/>
      <c r="AB112" s="59"/>
      <c r="AC112" s="59"/>
      <c r="AD112" s="59"/>
      <c r="AE112" s="141"/>
      <c r="AF112" s="141"/>
      <c r="AG112" s="141"/>
      <c r="AH112" s="141"/>
      <c r="AI112" s="141"/>
      <c r="AJ112" s="141"/>
      <c r="AK112" s="141"/>
      <c r="AL112" s="141"/>
      <c r="AM112" s="141"/>
      <c r="AN112" s="141"/>
      <c r="AO112" s="141"/>
      <c r="AP112" s="141"/>
      <c r="AQ112" s="141"/>
      <c r="AR112" s="141"/>
      <c r="AS112" s="141"/>
      <c r="AT112" s="141"/>
      <c r="AU112" s="141"/>
      <c r="AV112" s="141"/>
      <c r="AW112" s="141"/>
      <c r="AX112" s="141"/>
      <c r="AY112" s="141"/>
      <c r="AZ112" s="141"/>
      <c r="BA112" s="141"/>
      <c r="BB112" s="141"/>
      <c r="BC112" s="141"/>
      <c r="BD112" s="141"/>
    </row>
    <row r="113" hidden="1">
      <c r="A113" s="142"/>
      <c r="B113" s="131">
        <v>20</v>
      </c>
      <c r="C113" s="132" t="str">
        <f t="shared" ca="1" si="12"/>
        <v>1.9</v>
      </c>
      <c r="D113" s="133" t="str">
        <f t="shared" ca="1" si="13"/>
        <v>na</v>
      </c>
      <c r="E113" s="133" t="s">
        <v>31</v>
      </c>
      <c r="F113" s="134" t="str">
        <f t="shared" ca="1" si="14"/>
        <v>https://portail-larochelle.test.entrouvert.org/liens-footer/accessibilite/</v>
      </c>
      <c r="G113" s="133" t="str">
        <f t="shared" ca="1" si="15"/>
        <v>A</v>
      </c>
      <c r="H113" s="133" t="str">
        <f t="shared" ca="1" si="16"/>
        <v/>
      </c>
      <c r="I113" s="133">
        <f t="shared" ca="1" si="17"/>
        <v>0</v>
      </c>
      <c r="J113" s="135">
        <f t="shared" ca="1" si="18"/>
        <v>0</v>
      </c>
      <c r="K113" s="136" t="str">
        <f t="shared" si="19"/>
        <v/>
      </c>
      <c r="L113" s="136"/>
      <c r="M113" s="136">
        <f t="shared" si="20"/>
        <v>0</v>
      </c>
      <c r="N113" s="137">
        <f t="shared" ca="1" si="21"/>
        <v>0</v>
      </c>
      <c r="O113" s="137"/>
      <c r="P113" s="138"/>
      <c r="Q113" s="138"/>
      <c r="R113" s="138"/>
      <c r="S113" s="138"/>
      <c r="T113" s="138"/>
      <c r="U113" s="139">
        <f t="shared" si="22"/>
        <v>0</v>
      </c>
      <c r="V113" s="140"/>
      <c r="W113" s="43"/>
      <c r="X113" s="59"/>
      <c r="Y113" s="59"/>
      <c r="Z113" s="59"/>
      <c r="AA113" s="59"/>
      <c r="AB113" s="59"/>
      <c r="AC113" s="59"/>
      <c r="AD113" s="59"/>
      <c r="AE113" s="141"/>
      <c r="AF113" s="141"/>
      <c r="AG113" s="141"/>
      <c r="AH113" s="141"/>
      <c r="AI113" s="141"/>
      <c r="AJ113" s="141"/>
      <c r="AK113" s="141"/>
      <c r="AL113" s="141"/>
      <c r="AM113" s="141"/>
      <c r="AN113" s="141"/>
      <c r="AO113" s="141"/>
      <c r="AP113" s="141"/>
      <c r="AQ113" s="141"/>
      <c r="AR113" s="141"/>
      <c r="AS113" s="141"/>
      <c r="AT113" s="141"/>
      <c r="AU113" s="141"/>
      <c r="AV113" s="141"/>
      <c r="AW113" s="141"/>
      <c r="AX113" s="141"/>
      <c r="AY113" s="141"/>
      <c r="AZ113" s="141"/>
      <c r="BA113" s="141"/>
      <c r="BB113" s="141"/>
      <c r="BC113" s="141"/>
      <c r="BD113" s="141"/>
    </row>
    <row r="114" hidden="1">
      <c r="A114" s="142"/>
      <c r="B114" s="131">
        <v>20</v>
      </c>
      <c r="C114" s="132" t="str">
        <f t="shared" ca="1" si="12"/>
        <v>1.9</v>
      </c>
      <c r="D114" s="133" t="str">
        <f t="shared" ca="1" si="13"/>
        <v>na</v>
      </c>
      <c r="E114" s="133" t="s">
        <v>34</v>
      </c>
      <c r="F114" s="134" t="str">
        <f t="shared" ca="1" si="14"/>
        <v>https://portail-larochelle.test.entrouvert.org/liens-footer/mentions-legales/</v>
      </c>
      <c r="G114" s="133" t="str">
        <f t="shared" ca="1" si="15"/>
        <v>A</v>
      </c>
      <c r="H114" s="133" t="str">
        <f t="shared" ca="1" si="16"/>
        <v/>
      </c>
      <c r="I114" s="133">
        <f t="shared" ca="1" si="17"/>
        <v>0</v>
      </c>
      <c r="J114" s="135">
        <f t="shared" ca="1" si="18"/>
        <v>0</v>
      </c>
      <c r="K114" s="136" t="str">
        <f t="shared" si="19"/>
        <v/>
      </c>
      <c r="L114" s="136"/>
      <c r="M114" s="136">
        <f t="shared" si="20"/>
        <v>0</v>
      </c>
      <c r="N114" s="137">
        <f t="shared" ca="1" si="21"/>
        <v>0</v>
      </c>
      <c r="O114" s="137"/>
      <c r="P114" s="138"/>
      <c r="Q114" s="138"/>
      <c r="R114" s="138"/>
      <c r="S114" s="138"/>
      <c r="T114" s="138"/>
      <c r="U114" s="139">
        <f t="shared" si="22"/>
        <v>0</v>
      </c>
      <c r="V114" s="140"/>
      <c r="W114" s="43"/>
      <c r="X114" s="59"/>
      <c r="Y114" s="59"/>
      <c r="Z114" s="59"/>
      <c r="AA114" s="59"/>
      <c r="AB114" s="59"/>
      <c r="AC114" s="59"/>
      <c r="AD114" s="59"/>
      <c r="AE114" s="141"/>
      <c r="AF114" s="141"/>
      <c r="AG114" s="141"/>
      <c r="AH114" s="141"/>
      <c r="AI114" s="141"/>
      <c r="AJ114" s="141"/>
      <c r="AK114" s="141"/>
      <c r="AL114" s="141"/>
      <c r="AM114" s="141"/>
      <c r="AN114" s="141"/>
      <c r="AO114" s="141"/>
      <c r="AP114" s="141"/>
      <c r="AQ114" s="141"/>
      <c r="AR114" s="141"/>
      <c r="AS114" s="141"/>
      <c r="AT114" s="141"/>
      <c r="AU114" s="141"/>
      <c r="AV114" s="141"/>
      <c r="AW114" s="141"/>
      <c r="AX114" s="141"/>
      <c r="AY114" s="141"/>
      <c r="AZ114" s="141"/>
      <c r="BA114" s="141"/>
      <c r="BB114" s="141"/>
      <c r="BC114" s="141"/>
      <c r="BD114" s="141"/>
    </row>
    <row r="115" hidden="1">
      <c r="A115" s="142"/>
      <c r="B115" s="131">
        <v>20</v>
      </c>
      <c r="C115" s="132" t="str">
        <f t="shared" ca="1" si="12"/>
        <v>1.9</v>
      </c>
      <c r="D115" s="133" t="str">
        <f t="shared" ca="1" si="13"/>
        <v>na</v>
      </c>
      <c r="E115" s="133" t="s">
        <v>37</v>
      </c>
      <c r="F115" s="134" t="str">
        <f t="shared" ca="1" si="14"/>
        <v>https://portail-larochelle.test.entrouvert.org/aide/</v>
      </c>
      <c r="G115" s="133" t="str">
        <f t="shared" ca="1" si="15"/>
        <v>A</v>
      </c>
      <c r="H115" s="133" t="str">
        <f t="shared" ca="1" si="16"/>
        <v/>
      </c>
      <c r="I115" s="133">
        <f t="shared" ca="1" si="17"/>
        <v>0</v>
      </c>
      <c r="J115" s="135">
        <f t="shared" ca="1" si="18"/>
        <v>0</v>
      </c>
      <c r="K115" s="136" t="str">
        <f t="shared" si="19"/>
        <v/>
      </c>
      <c r="L115" s="136"/>
      <c r="M115" s="136">
        <f t="shared" si="20"/>
        <v>0</v>
      </c>
      <c r="N115" s="137">
        <f t="shared" ca="1" si="21"/>
        <v>0</v>
      </c>
      <c r="O115" s="137"/>
      <c r="P115" s="138"/>
      <c r="Q115" s="138"/>
      <c r="R115" s="138"/>
      <c r="S115" s="138"/>
      <c r="T115" s="138"/>
      <c r="U115" s="139">
        <f t="shared" si="22"/>
        <v>0</v>
      </c>
      <c r="V115" s="140"/>
      <c r="W115" s="43"/>
      <c r="X115" s="59"/>
      <c r="Y115" s="59"/>
      <c r="Z115" s="59"/>
      <c r="AA115" s="59"/>
      <c r="AB115" s="59"/>
      <c r="AC115" s="59"/>
      <c r="AD115" s="59"/>
      <c r="AE115" s="141"/>
      <c r="AF115" s="141"/>
      <c r="AG115" s="141"/>
      <c r="AH115" s="141"/>
      <c r="AI115" s="141"/>
      <c r="AJ115" s="141"/>
      <c r="AK115" s="141"/>
      <c r="AL115" s="141"/>
      <c r="AM115" s="141"/>
      <c r="AN115" s="141"/>
      <c r="AO115" s="141"/>
      <c r="AP115" s="141"/>
      <c r="AQ115" s="141"/>
      <c r="AR115" s="141"/>
      <c r="AS115" s="141"/>
      <c r="AT115" s="141"/>
      <c r="AU115" s="141"/>
      <c r="AV115" s="141"/>
      <c r="AW115" s="141"/>
      <c r="AX115" s="141"/>
      <c r="AY115" s="141"/>
      <c r="AZ115" s="141"/>
      <c r="BA115" s="141"/>
      <c r="BB115" s="141"/>
      <c r="BC115" s="141"/>
      <c r="BD115" s="141"/>
    </row>
    <row r="116" hidden="1">
      <c r="A116" s="142"/>
      <c r="B116" s="131">
        <v>20</v>
      </c>
      <c r="C116" s="132" t="str">
        <f t="shared" ca="1" si="12"/>
        <v>1.9</v>
      </c>
      <c r="D116" s="133" t="str">
        <f t="shared" ca="1" si="13"/>
        <v>na</v>
      </c>
      <c r="E116" s="133" t="s">
        <v>40</v>
      </c>
      <c r="F116" s="134" t="str">
        <f t="shared" ca="1" si="14"/>
        <v>https://connexion-larochelle.test.entrouvert.org/login/?nonce=_0DC01D458CED32F23A64CDA251907A6D&amp;next=/idp/saml2/continue%3Fnonce%3D_0DC01D458CED32F23A64CDA251907A6D</v>
      </c>
      <c r="G116" s="133" t="str">
        <f t="shared" ca="1" si="15"/>
        <v>A</v>
      </c>
      <c r="H116" s="133" t="str">
        <f t="shared" ca="1" si="16"/>
        <v/>
      </c>
      <c r="I116" s="133">
        <f t="shared" ca="1" si="17"/>
        <v>0</v>
      </c>
      <c r="J116" s="135">
        <f t="shared" ca="1" si="18"/>
        <v>0</v>
      </c>
      <c r="K116" s="136" t="str">
        <f t="shared" si="19"/>
        <v/>
      </c>
      <c r="L116" s="136"/>
      <c r="M116" s="136">
        <f t="shared" si="20"/>
        <v>0</v>
      </c>
      <c r="N116" s="137">
        <f t="shared" ca="1" si="21"/>
        <v>0</v>
      </c>
      <c r="O116" s="137"/>
      <c r="P116" s="138"/>
      <c r="Q116" s="138"/>
      <c r="R116" s="138"/>
      <c r="S116" s="138"/>
      <c r="T116" s="138"/>
      <c r="U116" s="139">
        <f t="shared" si="22"/>
        <v>0</v>
      </c>
      <c r="V116" s="140"/>
      <c r="W116" s="43"/>
      <c r="X116" s="59"/>
      <c r="Y116" s="59"/>
      <c r="Z116" s="59"/>
      <c r="AA116" s="59"/>
      <c r="AB116" s="59"/>
      <c r="AC116" s="59"/>
      <c r="AD116" s="59"/>
      <c r="AE116" s="141"/>
      <c r="AF116" s="141"/>
      <c r="AG116" s="141"/>
      <c r="AH116" s="141"/>
      <c r="AI116" s="141"/>
      <c r="AJ116" s="141"/>
      <c r="AK116" s="141"/>
      <c r="AL116" s="141"/>
      <c r="AM116" s="141"/>
      <c r="AN116" s="141"/>
      <c r="AO116" s="141"/>
      <c r="AP116" s="141"/>
      <c r="AQ116" s="141"/>
      <c r="AR116" s="141"/>
      <c r="AS116" s="141"/>
      <c r="AT116" s="141"/>
      <c r="AU116" s="141"/>
      <c r="AV116" s="141"/>
      <c r="AW116" s="141"/>
      <c r="AX116" s="141"/>
      <c r="AY116" s="141"/>
      <c r="AZ116" s="141"/>
      <c r="BA116" s="141"/>
      <c r="BB116" s="141"/>
      <c r="BC116" s="141"/>
      <c r="BD116" s="141"/>
    </row>
    <row r="117" hidden="1">
      <c r="A117" s="142"/>
      <c r="B117" s="131">
        <v>20</v>
      </c>
      <c r="C117" s="132" t="str">
        <f t="shared" ca="1" si="12"/>
        <v>1.9</v>
      </c>
      <c r="D117" s="133" t="str">
        <f t="shared" ca="1" si="13"/>
        <v>na</v>
      </c>
      <c r="E117" s="133" t="s">
        <v>43</v>
      </c>
      <c r="F117" s="134" t="str">
        <f t="shared" ca="1" si="14"/>
        <v>https://portail-larochelle.test.entrouvert.org/demarches/signalements/</v>
      </c>
      <c r="G117" s="133" t="str">
        <f t="shared" ca="1" si="15"/>
        <v>A</v>
      </c>
      <c r="H117" s="133" t="str">
        <f t="shared" ca="1" si="16"/>
        <v/>
      </c>
      <c r="I117" s="133">
        <f t="shared" ca="1" si="17"/>
        <v>0</v>
      </c>
      <c r="J117" s="135">
        <f t="shared" ca="1" si="18"/>
        <v>0</v>
      </c>
      <c r="K117" s="136" t="str">
        <f t="shared" si="19"/>
        <v/>
      </c>
      <c r="L117" s="136"/>
      <c r="M117" s="136">
        <f t="shared" si="20"/>
        <v>0</v>
      </c>
      <c r="N117" s="137">
        <f t="shared" ca="1" si="21"/>
        <v>0</v>
      </c>
      <c r="O117" s="137"/>
      <c r="P117" s="138"/>
      <c r="Q117" s="138"/>
      <c r="R117" s="138"/>
      <c r="S117" s="138"/>
      <c r="T117" s="138"/>
      <c r="U117" s="139">
        <f t="shared" si="22"/>
        <v>0</v>
      </c>
      <c r="V117" s="140"/>
      <c r="W117" s="43"/>
      <c r="X117" s="59"/>
      <c r="Y117" s="59"/>
      <c r="Z117" s="59"/>
      <c r="AA117" s="59"/>
      <c r="AB117" s="59"/>
      <c r="AC117" s="59"/>
      <c r="AD117" s="59"/>
      <c r="AE117" s="141"/>
      <c r="AF117" s="141"/>
      <c r="AG117" s="141"/>
      <c r="AH117" s="141"/>
      <c r="AI117" s="141"/>
      <c r="AJ117" s="141"/>
      <c r="AK117" s="141"/>
      <c r="AL117" s="141"/>
      <c r="AM117" s="141"/>
      <c r="AN117" s="141"/>
      <c r="AO117" s="141"/>
      <c r="AP117" s="141"/>
      <c r="AQ117" s="141"/>
      <c r="AR117" s="141"/>
      <c r="AS117" s="141"/>
      <c r="AT117" s="141"/>
      <c r="AU117" s="141"/>
      <c r="AV117" s="141"/>
      <c r="AW117" s="141"/>
      <c r="AX117" s="141"/>
      <c r="AY117" s="141"/>
      <c r="AZ117" s="141"/>
      <c r="BA117" s="141"/>
      <c r="BB117" s="141"/>
      <c r="BC117" s="141"/>
      <c r="BD117" s="141"/>
    </row>
    <row r="118" hidden="1">
      <c r="A118" s="142"/>
      <c r="B118" s="131">
        <v>20</v>
      </c>
      <c r="C118" s="132" t="str">
        <f t="shared" ca="1" si="12"/>
        <v>1.9</v>
      </c>
      <c r="D118" s="133" t="str">
        <f t="shared" ca="1" si="13"/>
        <v>na</v>
      </c>
      <c r="E118" s="133" t="s">
        <v>46</v>
      </c>
      <c r="F118" s="134" t="str">
        <f t="shared" ca="1" si="14"/>
        <v>https://connexion-larochelle.test.entrouvert.org/accounts/</v>
      </c>
      <c r="G118" s="133" t="str">
        <f t="shared" ca="1" si="15"/>
        <v>A</v>
      </c>
      <c r="H118" s="133" t="str">
        <f t="shared" ca="1" si="16"/>
        <v/>
      </c>
      <c r="I118" s="133">
        <f t="shared" ca="1" si="17"/>
        <v>0</v>
      </c>
      <c r="J118" s="135">
        <f t="shared" ca="1" si="18"/>
        <v>0</v>
      </c>
      <c r="K118" s="136" t="str">
        <f t="shared" si="19"/>
        <v/>
      </c>
      <c r="L118" s="136"/>
      <c r="M118" s="136">
        <f t="shared" si="20"/>
        <v>0</v>
      </c>
      <c r="N118" s="137">
        <f t="shared" ca="1" si="21"/>
        <v>0</v>
      </c>
      <c r="O118" s="137"/>
      <c r="P118" s="138"/>
      <c r="Q118" s="138"/>
      <c r="R118" s="138"/>
      <c r="S118" s="138"/>
      <c r="T118" s="138"/>
      <c r="U118" s="139">
        <f t="shared" si="22"/>
        <v>0</v>
      </c>
      <c r="V118" s="140"/>
      <c r="W118" s="43"/>
      <c r="X118" s="59"/>
      <c r="Y118" s="59"/>
      <c r="Z118" s="59"/>
      <c r="AA118" s="59"/>
      <c r="AB118" s="59"/>
      <c r="AC118" s="59"/>
      <c r="AD118" s="59"/>
      <c r="AE118" s="141"/>
      <c r="AF118" s="141"/>
      <c r="AG118" s="141"/>
      <c r="AH118" s="141"/>
      <c r="AI118" s="141"/>
      <c r="AJ118" s="141"/>
      <c r="AK118" s="141"/>
      <c r="AL118" s="141"/>
      <c r="AM118" s="141"/>
      <c r="AN118" s="141"/>
      <c r="AO118" s="141"/>
      <c r="AP118" s="141"/>
      <c r="AQ118" s="141"/>
      <c r="AR118" s="141"/>
      <c r="AS118" s="141"/>
      <c r="AT118" s="141"/>
      <c r="AU118" s="141"/>
      <c r="AV118" s="141"/>
      <c r="AW118" s="141"/>
      <c r="AX118" s="141"/>
      <c r="AY118" s="141"/>
      <c r="AZ118" s="141"/>
      <c r="BA118" s="141"/>
      <c r="BB118" s="141"/>
      <c r="BC118" s="141"/>
      <c r="BD118" s="141"/>
    </row>
    <row r="119" hidden="1">
      <c r="A119" s="142"/>
      <c r="B119" s="131">
        <v>20</v>
      </c>
      <c r="C119" s="132" t="str">
        <f t="shared" ca="1" si="12"/>
        <v>1.9</v>
      </c>
      <c r="D119" s="133" t="str">
        <f t="shared" ca="1" si="13"/>
        <v>na</v>
      </c>
      <c r="E119" s="133" t="s">
        <v>49</v>
      </c>
      <c r="F119" s="134" t="str">
        <f t="shared" ca="1" si="14"/>
        <v>https://portail-larochelle.test.entrouvert.org/a-propos/page-editoriale-type/</v>
      </c>
      <c r="G119" s="133" t="str">
        <f t="shared" ca="1" si="15"/>
        <v>A</v>
      </c>
      <c r="H119" s="133" t="str">
        <f t="shared" ca="1" si="16"/>
        <v/>
      </c>
      <c r="I119" s="133">
        <f t="shared" ca="1" si="17"/>
        <v>0</v>
      </c>
      <c r="J119" s="135">
        <f t="shared" ca="1" si="18"/>
        <v>0</v>
      </c>
      <c r="K119" s="136" t="str">
        <f t="shared" si="19"/>
        <v/>
      </c>
      <c r="L119" s="136"/>
      <c r="M119" s="136">
        <f t="shared" si="20"/>
        <v>0</v>
      </c>
      <c r="N119" s="137">
        <f t="shared" ca="1" si="21"/>
        <v>0</v>
      </c>
      <c r="O119" s="137"/>
      <c r="P119" s="138"/>
      <c r="Q119" s="138"/>
      <c r="R119" s="138"/>
      <c r="S119" s="138"/>
      <c r="T119" s="138"/>
      <c r="U119" s="139">
        <f t="shared" si="22"/>
        <v>0</v>
      </c>
      <c r="V119" s="140"/>
      <c r="W119" s="43"/>
      <c r="X119" s="59"/>
      <c r="Y119" s="59"/>
      <c r="Z119" s="59"/>
      <c r="AA119" s="59"/>
      <c r="AB119" s="59"/>
      <c r="AC119" s="59"/>
      <c r="AD119" s="59"/>
      <c r="AE119" s="141"/>
      <c r="AF119" s="141"/>
      <c r="AG119" s="141"/>
      <c r="AH119" s="141"/>
      <c r="AI119" s="141"/>
      <c r="AJ119" s="141"/>
      <c r="AK119" s="141"/>
      <c r="AL119" s="141"/>
      <c r="AM119" s="141"/>
      <c r="AN119" s="141"/>
      <c r="AO119" s="141"/>
      <c r="AP119" s="141"/>
      <c r="AQ119" s="141"/>
      <c r="AR119" s="141"/>
      <c r="AS119" s="141"/>
      <c r="AT119" s="141"/>
      <c r="AU119" s="141"/>
      <c r="AV119" s="141"/>
      <c r="AW119" s="141"/>
      <c r="AX119" s="141"/>
      <c r="AY119" s="141"/>
      <c r="AZ119" s="141"/>
      <c r="BA119" s="141"/>
      <c r="BB119" s="141"/>
      <c r="BC119" s="141"/>
      <c r="BD119" s="141"/>
    </row>
    <row r="120" hidden="1">
      <c r="A120" s="142"/>
      <c r="B120" s="131">
        <v>20</v>
      </c>
      <c r="C120" s="132" t="str">
        <f t="shared" ca="1" si="12"/>
        <v>1.9</v>
      </c>
      <c r="D120" s="133" t="str">
        <f t="shared" ca="1" si="13"/>
        <v>na</v>
      </c>
      <c r="E120" s="133" t="s">
        <v>52</v>
      </c>
      <c r="F120" s="134" t="str">
        <f t="shared" ca="1" si="14"/>
        <v>https://demarches-larochelle.test.entrouvert.org/old-temp/modele-de-formulaire-avec-tous-les-champs/</v>
      </c>
      <c r="G120" s="133" t="str">
        <f t="shared" ca="1" si="15"/>
        <v>A</v>
      </c>
      <c r="H120" s="133" t="str">
        <f t="shared" ca="1" si="16"/>
        <v/>
      </c>
      <c r="I120" s="133">
        <f t="shared" ca="1" si="17"/>
        <v>0</v>
      </c>
      <c r="J120" s="135">
        <f t="shared" ca="1" si="18"/>
        <v>0</v>
      </c>
      <c r="K120" s="136" t="str">
        <f t="shared" si="19"/>
        <v/>
      </c>
      <c r="L120" s="136"/>
      <c r="M120" s="136">
        <f t="shared" si="20"/>
        <v>0</v>
      </c>
      <c r="N120" s="137">
        <f t="shared" ca="1" si="21"/>
        <v>0</v>
      </c>
      <c r="O120" s="137"/>
      <c r="P120" s="138"/>
      <c r="Q120" s="138"/>
      <c r="R120" s="138"/>
      <c r="S120" s="138"/>
      <c r="T120" s="138"/>
      <c r="U120" s="139">
        <f t="shared" si="22"/>
        <v>0</v>
      </c>
      <c r="V120" s="140"/>
      <c r="W120" s="43"/>
      <c r="X120" s="59"/>
      <c r="Y120" s="59"/>
      <c r="Z120" s="59"/>
      <c r="AA120" s="59"/>
      <c r="AB120" s="59"/>
      <c r="AC120" s="59"/>
      <c r="AD120" s="59"/>
      <c r="AE120" s="141"/>
      <c r="AF120" s="141"/>
      <c r="AG120" s="141"/>
      <c r="AH120" s="141"/>
      <c r="AI120" s="141"/>
      <c r="AJ120" s="141"/>
      <c r="AK120" s="141"/>
      <c r="AL120" s="141"/>
      <c r="AM120" s="141"/>
      <c r="AN120" s="141"/>
      <c r="AO120" s="141"/>
      <c r="AP120" s="141"/>
      <c r="AQ120" s="141"/>
      <c r="AR120" s="141"/>
      <c r="AS120" s="141"/>
      <c r="AT120" s="141"/>
      <c r="AU120" s="141"/>
      <c r="AV120" s="141"/>
      <c r="AW120" s="141"/>
      <c r="AX120" s="141"/>
      <c r="AY120" s="141"/>
      <c r="AZ120" s="141"/>
      <c r="BA120" s="141"/>
      <c r="BB120" s="141"/>
      <c r="BC120" s="141"/>
      <c r="BD120" s="141"/>
    </row>
    <row r="121" hidden="1">
      <c r="A121" s="142"/>
      <c r="B121" s="131">
        <v>20</v>
      </c>
      <c r="C121" s="132" t="str">
        <f t="shared" ca="1" si="12"/>
        <v>1.9</v>
      </c>
      <c r="D121" s="133" t="str">
        <f t="shared" ca="1" si="13"/>
        <v>na</v>
      </c>
      <c r="E121" s="133" t="s">
        <v>55</v>
      </c>
      <c r="F121" s="134" t="str">
        <f t="shared" ca="1" si="14"/>
        <v>https://portail-larochelle.test.entrouvert.org/mon-espace/mes-demandes/</v>
      </c>
      <c r="G121" s="133" t="str">
        <f t="shared" ca="1" si="15"/>
        <v>A</v>
      </c>
      <c r="H121" s="133" t="str">
        <f t="shared" ca="1" si="16"/>
        <v/>
      </c>
      <c r="I121" s="133">
        <f t="shared" ca="1" si="17"/>
        <v>0</v>
      </c>
      <c r="J121" s="135">
        <f t="shared" ca="1" si="18"/>
        <v>0</v>
      </c>
      <c r="K121" s="136" t="str">
        <f t="shared" si="19"/>
        <v/>
      </c>
      <c r="L121" s="136"/>
      <c r="M121" s="136">
        <f t="shared" si="20"/>
        <v>0</v>
      </c>
      <c r="N121" s="137">
        <f t="shared" ca="1" si="21"/>
        <v>0</v>
      </c>
      <c r="O121" s="137"/>
      <c r="P121" s="138"/>
      <c r="Q121" s="138"/>
      <c r="R121" s="138"/>
      <c r="S121" s="138"/>
      <c r="T121" s="138"/>
      <c r="U121" s="139">
        <f t="shared" si="22"/>
        <v>0</v>
      </c>
      <c r="V121" s="140"/>
      <c r="W121" s="43"/>
      <c r="X121" s="59"/>
      <c r="Y121" s="59"/>
      <c r="Z121" s="59"/>
      <c r="AA121" s="59"/>
      <c r="AB121" s="59"/>
      <c r="AC121" s="59"/>
      <c r="AD121" s="59"/>
      <c r="AE121" s="141"/>
      <c r="AF121" s="141"/>
      <c r="AG121" s="141"/>
      <c r="AH121" s="141"/>
      <c r="AI121" s="141"/>
      <c r="AJ121" s="141"/>
      <c r="AK121" s="141"/>
      <c r="AL121" s="141"/>
      <c r="AM121" s="141"/>
      <c r="AN121" s="141"/>
      <c r="AO121" s="141"/>
      <c r="AP121" s="141"/>
      <c r="AQ121" s="141"/>
      <c r="AR121" s="141"/>
      <c r="AS121" s="141"/>
      <c r="AT121" s="141"/>
      <c r="AU121" s="141"/>
      <c r="AV121" s="141"/>
      <c r="AW121" s="141"/>
      <c r="AX121" s="141"/>
      <c r="AY121" s="141"/>
      <c r="AZ121" s="141"/>
      <c r="BA121" s="141"/>
      <c r="BB121" s="141"/>
      <c r="BC121" s="141"/>
      <c r="BD121" s="141"/>
    </row>
    <row r="122" hidden="1">
      <c r="A122" s="142"/>
      <c r="B122" s="131">
        <v>20</v>
      </c>
      <c r="C122" s="132" t="str">
        <f t="shared" ca="1" si="12"/>
        <v>1.9</v>
      </c>
      <c r="D122" s="133" t="str">
        <f t="shared" ca="1" si="13"/>
        <v>na</v>
      </c>
      <c r="E122" s="133" t="s">
        <v>58</v>
      </c>
      <c r="F122" s="134" t="str">
        <f t="shared" ca="1" si="14"/>
        <v>https://demarches-larochelle.test.entrouvert.org/signalements/arbres-espaces-verts-naturels-aires-de-jeux/?cancelurl=https%3A//portail-larochelle.test.entrouvert.org/demarches/signalements/</v>
      </c>
      <c r="G122" s="133" t="str">
        <f t="shared" ca="1" si="15"/>
        <v>A</v>
      </c>
      <c r="H122" s="133" t="str">
        <f t="shared" ca="1" si="16"/>
        <v/>
      </c>
      <c r="I122" s="133">
        <f t="shared" ca="1" si="17"/>
        <v>0</v>
      </c>
      <c r="J122" s="135">
        <f t="shared" ca="1" si="18"/>
        <v>0</v>
      </c>
      <c r="K122" s="136" t="str">
        <f t="shared" si="19"/>
        <v/>
      </c>
      <c r="L122" s="136"/>
      <c r="M122" s="136">
        <f t="shared" si="20"/>
        <v>0</v>
      </c>
      <c r="N122" s="137">
        <f t="shared" ca="1" si="21"/>
        <v>0</v>
      </c>
      <c r="O122" s="137"/>
      <c r="P122" s="138"/>
      <c r="Q122" s="138"/>
      <c r="R122" s="138"/>
      <c r="S122" s="138"/>
      <c r="T122" s="138"/>
      <c r="U122" s="139">
        <f t="shared" si="22"/>
        <v>0</v>
      </c>
      <c r="V122" s="140"/>
      <c r="W122" s="43"/>
      <c r="X122" s="59"/>
      <c r="Y122" s="59"/>
      <c r="Z122" s="59"/>
      <c r="AA122" s="59"/>
      <c r="AB122" s="59"/>
      <c r="AC122" s="59"/>
      <c r="AD122" s="59"/>
      <c r="AE122" s="141"/>
      <c r="AF122" s="141"/>
      <c r="AG122" s="141"/>
      <c r="AH122" s="141"/>
      <c r="AI122" s="141"/>
      <c r="AJ122" s="141"/>
      <c r="AK122" s="141"/>
      <c r="AL122" s="141"/>
      <c r="AM122" s="141"/>
      <c r="AN122" s="141"/>
      <c r="AO122" s="141"/>
      <c r="AP122" s="141"/>
      <c r="AQ122" s="141"/>
      <c r="AR122" s="141"/>
      <c r="AS122" s="141"/>
      <c r="AT122" s="141"/>
      <c r="AU122" s="141"/>
      <c r="AV122" s="141"/>
      <c r="AW122" s="141"/>
      <c r="AX122" s="141"/>
      <c r="AY122" s="141"/>
      <c r="AZ122" s="141"/>
      <c r="BA122" s="141"/>
      <c r="BB122" s="141"/>
      <c r="BC122" s="141"/>
      <c r="BD122" s="141"/>
    </row>
    <row r="123" hidden="1">
      <c r="A123" s="142"/>
      <c r="B123" s="131">
        <v>20</v>
      </c>
      <c r="C123" s="132" t="str">
        <f t="shared" ca="1" si="12"/>
        <v>1.9</v>
      </c>
      <c r="D123" s="133" t="str">
        <f t="shared" ca="1" si="13"/>
        <v>na</v>
      </c>
      <c r="E123" s="133" t="s">
        <v>61</v>
      </c>
      <c r="F123" s="134" t="str">
        <f t="shared" ca="1" si="14"/>
        <v>https://demarches-larochelle.test.entrouvert.org/signalements/proprete-urbaine/118/</v>
      </c>
      <c r="G123" s="133" t="str">
        <f t="shared" ca="1" si="15"/>
        <v>A</v>
      </c>
      <c r="H123" s="133" t="str">
        <f t="shared" ca="1" si="16"/>
        <v/>
      </c>
      <c r="I123" s="133">
        <f t="shared" ca="1" si="17"/>
        <v>0</v>
      </c>
      <c r="J123" s="135">
        <f t="shared" ca="1" si="18"/>
        <v>0</v>
      </c>
      <c r="K123" s="136" t="str">
        <f t="shared" si="19"/>
        <v/>
      </c>
      <c r="L123" s="136"/>
      <c r="M123" s="136">
        <f t="shared" si="20"/>
        <v>0</v>
      </c>
      <c r="N123" s="137">
        <f t="shared" ca="1" si="21"/>
        <v>0</v>
      </c>
      <c r="O123" s="137"/>
      <c r="P123" s="138"/>
      <c r="Q123" s="138"/>
      <c r="R123" s="138"/>
      <c r="S123" s="138"/>
      <c r="T123" s="138"/>
      <c r="U123" s="139">
        <f t="shared" si="22"/>
        <v>0</v>
      </c>
      <c r="V123" s="140"/>
      <c r="W123" s="43"/>
      <c r="X123" s="59"/>
      <c r="Y123" s="59"/>
      <c r="Z123" s="59"/>
      <c r="AA123" s="59"/>
      <c r="AB123" s="59"/>
      <c r="AC123" s="59"/>
      <c r="AD123" s="59"/>
      <c r="AE123" s="141"/>
      <c r="AF123" s="141"/>
      <c r="AG123" s="141"/>
      <c r="AH123" s="141"/>
      <c r="AI123" s="141"/>
      <c r="AJ123" s="141"/>
      <c r="AK123" s="141"/>
      <c r="AL123" s="141"/>
      <c r="AM123" s="141"/>
      <c r="AN123" s="141"/>
      <c r="AO123" s="141"/>
      <c r="AP123" s="141"/>
      <c r="AQ123" s="141"/>
      <c r="AR123" s="141"/>
      <c r="AS123" s="141"/>
      <c r="AT123" s="141"/>
      <c r="AU123" s="141"/>
      <c r="AV123" s="141"/>
      <c r="AW123" s="141"/>
      <c r="AX123" s="141"/>
      <c r="AY123" s="141"/>
      <c r="AZ123" s="141"/>
      <c r="BA123" s="141"/>
      <c r="BB123" s="141"/>
      <c r="BC123" s="141"/>
      <c r="BD123" s="141"/>
    </row>
    <row r="124" hidden="1">
      <c r="A124" s="142"/>
      <c r="B124" s="131">
        <v>20</v>
      </c>
      <c r="C124" s="132" t="str">
        <f t="shared" ca="1" si="12"/>
        <v>1.9</v>
      </c>
      <c r="D124" s="133" t="str">
        <f t="shared" ca="1" si="13"/>
        <v>na</v>
      </c>
      <c r="E124" s="133" t="s">
        <v>64</v>
      </c>
      <c r="F124" s="134" t="str">
        <f t="shared" ca="1" si="14"/>
        <v>https://connexion-larochelle.test.entrouvert.org/accounts/password/change/</v>
      </c>
      <c r="G124" s="133" t="str">
        <f t="shared" ca="1" si="15"/>
        <v>A</v>
      </c>
      <c r="H124" s="133" t="str">
        <f t="shared" ca="1" si="16"/>
        <v/>
      </c>
      <c r="I124" s="133">
        <f t="shared" ca="1" si="17"/>
        <v>0</v>
      </c>
      <c r="J124" s="135">
        <f t="shared" ca="1" si="18"/>
        <v>0</v>
      </c>
      <c r="K124" s="136" t="str">
        <f t="shared" si="19"/>
        <v/>
      </c>
      <c r="L124" s="136"/>
      <c r="M124" s="136">
        <f t="shared" si="20"/>
        <v>0</v>
      </c>
      <c r="N124" s="137">
        <f t="shared" ca="1" si="21"/>
        <v>0</v>
      </c>
      <c r="O124" s="137"/>
      <c r="P124" s="138"/>
      <c r="Q124" s="138"/>
      <c r="R124" s="138"/>
      <c r="S124" s="138"/>
      <c r="T124" s="138"/>
      <c r="U124" s="139">
        <f t="shared" si="22"/>
        <v>0</v>
      </c>
      <c r="V124" s="140"/>
      <c r="W124" s="43"/>
      <c r="X124" s="59"/>
      <c r="Y124" s="59"/>
      <c r="Z124" s="59"/>
      <c r="AA124" s="59"/>
      <c r="AB124" s="59"/>
      <c r="AC124" s="59"/>
      <c r="AD124" s="59"/>
      <c r="AE124" s="141"/>
      <c r="AF124" s="141"/>
      <c r="AG124" s="141"/>
      <c r="AH124" s="141"/>
      <c r="AI124" s="141"/>
      <c r="AJ124" s="141"/>
      <c r="AK124" s="141"/>
      <c r="AL124" s="141"/>
      <c r="AM124" s="141"/>
      <c r="AN124" s="141"/>
      <c r="AO124" s="141"/>
      <c r="AP124" s="141"/>
      <c r="AQ124" s="141"/>
      <c r="AR124" s="141"/>
      <c r="AS124" s="141"/>
      <c r="AT124" s="141"/>
      <c r="AU124" s="141"/>
      <c r="AV124" s="141"/>
      <c r="AW124" s="141"/>
      <c r="AX124" s="141"/>
      <c r="AY124" s="141"/>
      <c r="AZ124" s="141"/>
      <c r="BA124" s="141"/>
      <c r="BB124" s="141"/>
      <c r="BC124" s="141"/>
      <c r="BD124" s="141"/>
    </row>
    <row r="125" hidden="1">
      <c r="A125" s="143" t="s">
        <v>102</v>
      </c>
      <c r="B125" s="131">
        <v>21</v>
      </c>
      <c r="C125" s="132" t="str">
        <f t="shared" ca="1" si="12"/>
        <v>2.1</v>
      </c>
      <c r="D125" s="133" t="str">
        <f t="shared" ca="1" si="13"/>
        <v>na</v>
      </c>
      <c r="E125" s="133" t="s">
        <v>28</v>
      </c>
      <c r="F125" s="134" t="str">
        <f t="shared" ca="1" si="14"/>
        <v>https://portail-larochelle.test.entrouvert.org/demarches/</v>
      </c>
      <c r="G125" s="133" t="str">
        <f t="shared" ca="1" si="15"/>
        <v>A</v>
      </c>
      <c r="H125" s="133" t="str">
        <f t="shared" ca="1" si="16"/>
        <v/>
      </c>
      <c r="I125" s="133">
        <f t="shared" ca="1" si="17"/>
        <v>0</v>
      </c>
      <c r="J125" s="135">
        <f t="shared" ca="1" si="18"/>
        <v>0</v>
      </c>
      <c r="K125" s="136" t="str">
        <f t="shared" si="19"/>
        <v/>
      </c>
      <c r="L125" s="136"/>
      <c r="M125" s="136">
        <f t="shared" si="20"/>
        <v>0</v>
      </c>
      <c r="N125" s="137">
        <f t="shared" ca="1" si="21"/>
        <v>0</v>
      </c>
      <c r="O125" s="137"/>
      <c r="P125" s="138"/>
      <c r="Q125" s="138"/>
      <c r="R125" s="138"/>
      <c r="S125" s="138"/>
      <c r="T125" s="138"/>
      <c r="U125" s="139">
        <f t="shared" si="22"/>
        <v>0</v>
      </c>
      <c r="V125" s="140"/>
      <c r="W125" s="43"/>
      <c r="X125" s="59"/>
      <c r="Y125" s="59"/>
      <c r="Z125" s="59"/>
      <c r="AA125" s="59"/>
      <c r="AB125" s="59"/>
      <c r="AC125" s="59"/>
      <c r="AD125" s="59"/>
      <c r="AE125" s="141"/>
      <c r="AF125" s="141"/>
      <c r="AG125" s="141"/>
      <c r="AH125" s="141"/>
      <c r="AI125" s="141"/>
      <c r="AJ125" s="141"/>
      <c r="AK125" s="141"/>
      <c r="AL125" s="141"/>
      <c r="AM125" s="141"/>
      <c r="AN125" s="141"/>
      <c r="AO125" s="141"/>
      <c r="AP125" s="141"/>
      <c r="AQ125" s="141"/>
      <c r="AR125" s="141"/>
      <c r="AS125" s="141"/>
      <c r="AT125" s="141"/>
      <c r="AU125" s="141"/>
      <c r="AV125" s="141"/>
      <c r="AW125" s="141"/>
      <c r="AX125" s="141"/>
      <c r="AY125" s="141"/>
      <c r="AZ125" s="141"/>
      <c r="BA125" s="141"/>
      <c r="BB125" s="141"/>
      <c r="BC125" s="141"/>
      <c r="BD125" s="141"/>
    </row>
    <row r="126" hidden="1">
      <c r="A126" s="142"/>
      <c r="B126" s="131">
        <v>21</v>
      </c>
      <c r="C126" s="132" t="str">
        <f t="shared" ca="1" si="12"/>
        <v>2.1</v>
      </c>
      <c r="D126" s="133" t="str">
        <f t="shared" ca="1" si="13"/>
        <v>na</v>
      </c>
      <c r="E126" s="133" t="s">
        <v>31</v>
      </c>
      <c r="F126" s="134" t="str">
        <f t="shared" ca="1" si="14"/>
        <v>https://portail-larochelle.test.entrouvert.org/liens-footer/accessibilite/</v>
      </c>
      <c r="G126" s="133" t="str">
        <f t="shared" ca="1" si="15"/>
        <v>A</v>
      </c>
      <c r="H126" s="133" t="str">
        <f t="shared" ca="1" si="16"/>
        <v/>
      </c>
      <c r="I126" s="133">
        <f t="shared" ca="1" si="17"/>
        <v>0</v>
      </c>
      <c r="J126" s="135">
        <f t="shared" ca="1" si="18"/>
        <v>0</v>
      </c>
      <c r="K126" s="136" t="str">
        <f t="shared" si="19"/>
        <v/>
      </c>
      <c r="L126" s="136"/>
      <c r="M126" s="136">
        <f t="shared" si="20"/>
        <v>0</v>
      </c>
      <c r="N126" s="137">
        <f t="shared" ca="1" si="21"/>
        <v>0</v>
      </c>
      <c r="O126" s="137"/>
      <c r="P126" s="138"/>
      <c r="Q126" s="138"/>
      <c r="R126" s="138"/>
      <c r="S126" s="138"/>
      <c r="T126" s="138"/>
      <c r="U126" s="139">
        <f t="shared" si="22"/>
        <v>0</v>
      </c>
      <c r="V126" s="140"/>
      <c r="W126" s="43"/>
      <c r="X126" s="59"/>
      <c r="Y126" s="59"/>
      <c r="Z126" s="59"/>
      <c r="AA126" s="59"/>
      <c r="AB126" s="59"/>
      <c r="AC126" s="59"/>
      <c r="AD126" s="59"/>
      <c r="AE126" s="141"/>
      <c r="AF126" s="141"/>
      <c r="AG126" s="141"/>
      <c r="AH126" s="141"/>
      <c r="AI126" s="141"/>
      <c r="AJ126" s="141"/>
      <c r="AK126" s="141"/>
      <c r="AL126" s="141"/>
      <c r="AM126" s="141"/>
      <c r="AN126" s="141"/>
      <c r="AO126" s="141"/>
      <c r="AP126" s="141"/>
      <c r="AQ126" s="141"/>
      <c r="AR126" s="141"/>
      <c r="AS126" s="141"/>
      <c r="AT126" s="141"/>
      <c r="AU126" s="141"/>
      <c r="AV126" s="141"/>
      <c r="AW126" s="141"/>
      <c r="AX126" s="141"/>
      <c r="AY126" s="141"/>
      <c r="AZ126" s="141"/>
      <c r="BA126" s="141"/>
      <c r="BB126" s="141"/>
      <c r="BC126" s="141"/>
      <c r="BD126" s="141"/>
    </row>
    <row r="127" hidden="1">
      <c r="A127" s="142"/>
      <c r="B127" s="131">
        <v>21</v>
      </c>
      <c r="C127" s="132" t="str">
        <f t="shared" ca="1" si="12"/>
        <v>2.1</v>
      </c>
      <c r="D127" s="133" t="str">
        <f t="shared" ca="1" si="13"/>
        <v>na</v>
      </c>
      <c r="E127" s="133" t="s">
        <v>34</v>
      </c>
      <c r="F127" s="134" t="str">
        <f t="shared" ca="1" si="14"/>
        <v>https://portail-larochelle.test.entrouvert.org/liens-footer/mentions-legales/</v>
      </c>
      <c r="G127" s="133" t="str">
        <f t="shared" ca="1" si="15"/>
        <v>A</v>
      </c>
      <c r="H127" s="133" t="str">
        <f t="shared" ca="1" si="16"/>
        <v/>
      </c>
      <c r="I127" s="133">
        <f t="shared" ca="1" si="17"/>
        <v>0</v>
      </c>
      <c r="J127" s="135">
        <f t="shared" ca="1" si="18"/>
        <v>0</v>
      </c>
      <c r="K127" s="136" t="str">
        <f t="shared" si="19"/>
        <v/>
      </c>
      <c r="L127" s="136"/>
      <c r="M127" s="136">
        <f t="shared" si="20"/>
        <v>0</v>
      </c>
      <c r="N127" s="137">
        <f t="shared" ca="1" si="21"/>
        <v>0</v>
      </c>
      <c r="O127" s="137"/>
      <c r="P127" s="138"/>
      <c r="Q127" s="138"/>
      <c r="R127" s="138"/>
      <c r="S127" s="138"/>
      <c r="T127" s="138"/>
      <c r="U127" s="139">
        <f t="shared" si="22"/>
        <v>0</v>
      </c>
      <c r="V127" s="140"/>
      <c r="W127" s="43"/>
      <c r="X127" s="59"/>
      <c r="Y127" s="59"/>
      <c r="Z127" s="59"/>
      <c r="AA127" s="59"/>
      <c r="AB127" s="59"/>
      <c r="AC127" s="59"/>
      <c r="AD127" s="59"/>
      <c r="AE127" s="141"/>
      <c r="AF127" s="141"/>
      <c r="AG127" s="141"/>
      <c r="AH127" s="141"/>
      <c r="AI127" s="141"/>
      <c r="AJ127" s="141"/>
      <c r="AK127" s="141"/>
      <c r="AL127" s="141"/>
      <c r="AM127" s="141"/>
      <c r="AN127" s="141"/>
      <c r="AO127" s="141"/>
      <c r="AP127" s="141"/>
      <c r="AQ127" s="141"/>
      <c r="AR127" s="141"/>
      <c r="AS127" s="141"/>
      <c r="AT127" s="141"/>
      <c r="AU127" s="141"/>
      <c r="AV127" s="141"/>
      <c r="AW127" s="141"/>
      <c r="AX127" s="141"/>
      <c r="AY127" s="141"/>
      <c r="AZ127" s="141"/>
      <c r="BA127" s="141"/>
      <c r="BB127" s="141"/>
      <c r="BC127" s="141"/>
      <c r="BD127" s="141"/>
    </row>
    <row r="128" hidden="1">
      <c r="A128" s="142"/>
      <c r="B128" s="131">
        <v>21</v>
      </c>
      <c r="C128" s="132" t="str">
        <f t="shared" ca="1" si="12"/>
        <v>2.1</v>
      </c>
      <c r="D128" s="133" t="str">
        <f t="shared" ca="1" si="13"/>
        <v>na</v>
      </c>
      <c r="E128" s="133" t="s">
        <v>37</v>
      </c>
      <c r="F128" s="134" t="str">
        <f t="shared" ca="1" si="14"/>
        <v>https://portail-larochelle.test.entrouvert.org/aide/</v>
      </c>
      <c r="G128" s="133" t="str">
        <f t="shared" ca="1" si="15"/>
        <v>A</v>
      </c>
      <c r="H128" s="133" t="str">
        <f t="shared" ca="1" si="16"/>
        <v/>
      </c>
      <c r="I128" s="133">
        <f t="shared" ca="1" si="17"/>
        <v>0</v>
      </c>
      <c r="J128" s="135">
        <f t="shared" ca="1" si="18"/>
        <v>0</v>
      </c>
      <c r="K128" s="136" t="str">
        <f t="shared" si="19"/>
        <v/>
      </c>
      <c r="L128" s="136"/>
      <c r="M128" s="136">
        <f t="shared" si="20"/>
        <v>0</v>
      </c>
      <c r="N128" s="137">
        <f t="shared" ca="1" si="21"/>
        <v>0</v>
      </c>
      <c r="O128" s="137"/>
      <c r="P128" s="138"/>
      <c r="Q128" s="138"/>
      <c r="R128" s="138"/>
      <c r="S128" s="138"/>
      <c r="T128" s="138"/>
      <c r="U128" s="139">
        <f t="shared" si="22"/>
        <v>0</v>
      </c>
      <c r="V128" s="140"/>
      <c r="W128" s="43"/>
      <c r="X128" s="59"/>
      <c r="Y128" s="59"/>
      <c r="Z128" s="59"/>
      <c r="AA128" s="59"/>
      <c r="AB128" s="59"/>
      <c r="AC128" s="59"/>
      <c r="AD128" s="59"/>
      <c r="AE128" s="141"/>
      <c r="AF128" s="141"/>
      <c r="AG128" s="141"/>
      <c r="AH128" s="141"/>
      <c r="AI128" s="141"/>
      <c r="AJ128" s="141"/>
      <c r="AK128" s="141"/>
      <c r="AL128" s="141"/>
      <c r="AM128" s="141"/>
      <c r="AN128" s="141"/>
      <c r="AO128" s="141"/>
      <c r="AP128" s="141"/>
      <c r="AQ128" s="141"/>
      <c r="AR128" s="141"/>
      <c r="AS128" s="141"/>
      <c r="AT128" s="141"/>
      <c r="AU128" s="141"/>
      <c r="AV128" s="141"/>
      <c r="AW128" s="141"/>
      <c r="AX128" s="141"/>
      <c r="AY128" s="141"/>
      <c r="AZ128" s="141"/>
      <c r="BA128" s="141"/>
      <c r="BB128" s="141"/>
      <c r="BC128" s="141"/>
      <c r="BD128" s="141"/>
    </row>
    <row r="129" hidden="1">
      <c r="A129" s="142"/>
      <c r="B129" s="131">
        <v>21</v>
      </c>
      <c r="C129" s="132" t="str">
        <f t="shared" ca="1" si="12"/>
        <v>2.1</v>
      </c>
      <c r="D129" s="133" t="str">
        <f t="shared" ca="1" si="13"/>
        <v>na</v>
      </c>
      <c r="E129" s="133" t="s">
        <v>40</v>
      </c>
      <c r="F129" s="134" t="str">
        <f t="shared" ca="1" si="14"/>
        <v>https://connexion-larochelle.test.entrouvert.org/login/?nonce=_0DC01D458CED32F23A64CDA251907A6D&amp;next=/idp/saml2/continue%3Fnonce%3D_0DC01D458CED32F23A64CDA251907A6D</v>
      </c>
      <c r="G129" s="133" t="str">
        <f t="shared" ca="1" si="15"/>
        <v>A</v>
      </c>
      <c r="H129" s="133" t="str">
        <f t="shared" ca="1" si="16"/>
        <v/>
      </c>
      <c r="I129" s="133">
        <f t="shared" ca="1" si="17"/>
        <v>0</v>
      </c>
      <c r="J129" s="135">
        <f t="shared" ca="1" si="18"/>
        <v>0</v>
      </c>
      <c r="K129" s="136" t="str">
        <f t="shared" si="19"/>
        <v/>
      </c>
      <c r="L129" s="136"/>
      <c r="M129" s="136">
        <f t="shared" si="20"/>
        <v>0</v>
      </c>
      <c r="N129" s="137">
        <f t="shared" ca="1" si="21"/>
        <v>0</v>
      </c>
      <c r="O129" s="137"/>
      <c r="P129" s="138"/>
      <c r="Q129" s="138"/>
      <c r="R129" s="138"/>
      <c r="S129" s="138"/>
      <c r="T129" s="138"/>
      <c r="U129" s="139">
        <f t="shared" si="22"/>
        <v>0</v>
      </c>
      <c r="V129" s="140"/>
      <c r="W129" s="43"/>
      <c r="X129" s="59"/>
      <c r="Y129" s="59"/>
      <c r="Z129" s="59"/>
      <c r="AA129" s="59"/>
      <c r="AB129" s="59"/>
      <c r="AC129" s="59"/>
      <c r="AD129" s="59"/>
      <c r="AE129" s="141"/>
      <c r="AF129" s="141"/>
      <c r="AG129" s="141"/>
      <c r="AH129" s="141"/>
      <c r="AI129" s="141"/>
      <c r="AJ129" s="141"/>
      <c r="AK129" s="141"/>
      <c r="AL129" s="141"/>
      <c r="AM129" s="141"/>
      <c r="AN129" s="141"/>
      <c r="AO129" s="141"/>
      <c r="AP129" s="141"/>
      <c r="AQ129" s="141"/>
      <c r="AR129" s="141"/>
      <c r="AS129" s="141"/>
      <c r="AT129" s="141"/>
      <c r="AU129" s="141"/>
      <c r="AV129" s="141"/>
      <c r="AW129" s="141"/>
      <c r="AX129" s="141"/>
      <c r="AY129" s="141"/>
      <c r="AZ129" s="141"/>
      <c r="BA129" s="141"/>
      <c r="BB129" s="141"/>
      <c r="BC129" s="141"/>
      <c r="BD129" s="141"/>
    </row>
    <row r="130" hidden="1">
      <c r="A130" s="142"/>
      <c r="B130" s="131">
        <v>21</v>
      </c>
      <c r="C130" s="132" t="str">
        <f t="shared" ca="1" si="12"/>
        <v>2.1</v>
      </c>
      <c r="D130" s="133" t="str">
        <f t="shared" ca="1" si="13"/>
        <v>na</v>
      </c>
      <c r="E130" s="133" t="s">
        <v>43</v>
      </c>
      <c r="F130" s="134" t="str">
        <f t="shared" ca="1" si="14"/>
        <v>https://portail-larochelle.test.entrouvert.org/demarches/signalements/</v>
      </c>
      <c r="G130" s="133" t="str">
        <f t="shared" ca="1" si="15"/>
        <v>A</v>
      </c>
      <c r="H130" s="133" t="str">
        <f t="shared" ca="1" si="16"/>
        <v/>
      </c>
      <c r="I130" s="133">
        <f t="shared" ca="1" si="17"/>
        <v>0</v>
      </c>
      <c r="J130" s="135">
        <f t="shared" ca="1" si="18"/>
        <v>0</v>
      </c>
      <c r="K130" s="136" t="str">
        <f t="shared" si="19"/>
        <v/>
      </c>
      <c r="L130" s="136"/>
      <c r="M130" s="136">
        <f t="shared" si="20"/>
        <v>0</v>
      </c>
      <c r="N130" s="137">
        <f t="shared" ca="1" si="21"/>
        <v>0</v>
      </c>
      <c r="O130" s="137"/>
      <c r="P130" s="138"/>
      <c r="Q130" s="138"/>
      <c r="R130" s="138"/>
      <c r="S130" s="138"/>
      <c r="T130" s="138"/>
      <c r="U130" s="139">
        <f t="shared" si="22"/>
        <v>0</v>
      </c>
      <c r="V130" s="140"/>
      <c r="W130" s="43"/>
      <c r="X130" s="59"/>
      <c r="Y130" s="59"/>
      <c r="Z130" s="59"/>
      <c r="AA130" s="59"/>
      <c r="AB130" s="59"/>
      <c r="AC130" s="59"/>
      <c r="AD130" s="59"/>
      <c r="AE130" s="141"/>
      <c r="AF130" s="141"/>
      <c r="AG130" s="141"/>
      <c r="AH130" s="141"/>
      <c r="AI130" s="141"/>
      <c r="AJ130" s="141"/>
      <c r="AK130" s="141"/>
      <c r="AL130" s="141"/>
      <c r="AM130" s="141"/>
      <c r="AN130" s="141"/>
      <c r="AO130" s="141"/>
      <c r="AP130" s="141"/>
      <c r="AQ130" s="141"/>
      <c r="AR130" s="141"/>
      <c r="AS130" s="141"/>
      <c r="AT130" s="141"/>
      <c r="AU130" s="141"/>
      <c r="AV130" s="141"/>
      <c r="AW130" s="141"/>
      <c r="AX130" s="141"/>
      <c r="AY130" s="141"/>
      <c r="AZ130" s="141"/>
      <c r="BA130" s="141"/>
      <c r="BB130" s="141"/>
      <c r="BC130" s="141"/>
      <c r="BD130" s="141"/>
    </row>
    <row r="131" hidden="1">
      <c r="A131" s="142"/>
      <c r="B131" s="131">
        <v>21</v>
      </c>
      <c r="C131" s="132" t="str">
        <f t="shared" ca="1" si="12"/>
        <v>2.1</v>
      </c>
      <c r="D131" s="133" t="str">
        <f t="shared" ca="1" si="13"/>
        <v>na</v>
      </c>
      <c r="E131" s="133" t="s">
        <v>46</v>
      </c>
      <c r="F131" s="134" t="str">
        <f t="shared" ca="1" si="14"/>
        <v>https://connexion-larochelle.test.entrouvert.org/accounts/</v>
      </c>
      <c r="G131" s="133" t="str">
        <f t="shared" ca="1" si="15"/>
        <v>A</v>
      </c>
      <c r="H131" s="133" t="str">
        <f t="shared" ca="1" si="16"/>
        <v/>
      </c>
      <c r="I131" s="133">
        <f t="shared" ca="1" si="17"/>
        <v>0</v>
      </c>
      <c r="J131" s="135">
        <f t="shared" ca="1" si="18"/>
        <v>0</v>
      </c>
      <c r="K131" s="136" t="str">
        <f t="shared" si="19"/>
        <v/>
      </c>
      <c r="L131" s="136"/>
      <c r="M131" s="136">
        <f t="shared" si="20"/>
        <v>0</v>
      </c>
      <c r="N131" s="137">
        <f t="shared" ca="1" si="21"/>
        <v>0</v>
      </c>
      <c r="O131" s="137"/>
      <c r="P131" s="138"/>
      <c r="Q131" s="138"/>
      <c r="R131" s="138"/>
      <c r="S131" s="138"/>
      <c r="T131" s="138"/>
      <c r="U131" s="139">
        <f t="shared" si="22"/>
        <v>0</v>
      </c>
      <c r="V131" s="140"/>
      <c r="W131" s="43"/>
      <c r="X131" s="59"/>
      <c r="Y131" s="59"/>
      <c r="Z131" s="59"/>
      <c r="AA131" s="59"/>
      <c r="AB131" s="59"/>
      <c r="AC131" s="59"/>
      <c r="AD131" s="59"/>
      <c r="AE131" s="141"/>
      <c r="AF131" s="141"/>
      <c r="AG131" s="141"/>
      <c r="AH131" s="141"/>
      <c r="AI131" s="141"/>
      <c r="AJ131" s="141"/>
      <c r="AK131" s="141"/>
      <c r="AL131" s="141"/>
      <c r="AM131" s="141"/>
      <c r="AN131" s="141"/>
      <c r="AO131" s="141"/>
      <c r="AP131" s="141"/>
      <c r="AQ131" s="141"/>
      <c r="AR131" s="141"/>
      <c r="AS131" s="141"/>
      <c r="AT131" s="141"/>
      <c r="AU131" s="141"/>
      <c r="AV131" s="141"/>
      <c r="AW131" s="141"/>
      <c r="AX131" s="141"/>
      <c r="AY131" s="141"/>
      <c r="AZ131" s="141"/>
      <c r="BA131" s="141"/>
      <c r="BB131" s="141"/>
      <c r="BC131" s="141"/>
      <c r="BD131" s="141"/>
    </row>
    <row r="132" hidden="1">
      <c r="A132" s="142"/>
      <c r="B132" s="131">
        <v>21</v>
      </c>
      <c r="C132" s="132" t="str">
        <f t="shared" ca="1" si="12"/>
        <v>2.1</v>
      </c>
      <c r="D132" s="133" t="str">
        <f t="shared" ca="1" si="13"/>
        <v>na</v>
      </c>
      <c r="E132" s="133" t="s">
        <v>49</v>
      </c>
      <c r="F132" s="134" t="str">
        <f t="shared" ca="1" si="14"/>
        <v>https://portail-larochelle.test.entrouvert.org/a-propos/page-editoriale-type/</v>
      </c>
      <c r="G132" s="133" t="str">
        <f t="shared" ca="1" si="15"/>
        <v>A</v>
      </c>
      <c r="H132" s="133" t="str">
        <f t="shared" ca="1" si="16"/>
        <v/>
      </c>
      <c r="I132" s="133">
        <f t="shared" ca="1" si="17"/>
        <v>0</v>
      </c>
      <c r="J132" s="135">
        <f t="shared" ca="1" si="18"/>
        <v>0</v>
      </c>
      <c r="K132" s="136" t="str">
        <f t="shared" si="19"/>
        <v/>
      </c>
      <c r="L132" s="136"/>
      <c r="M132" s="136">
        <f t="shared" si="20"/>
        <v>0</v>
      </c>
      <c r="N132" s="137">
        <f t="shared" ca="1" si="21"/>
        <v>0</v>
      </c>
      <c r="O132" s="137"/>
      <c r="P132" s="138"/>
      <c r="Q132" s="138"/>
      <c r="R132" s="138"/>
      <c r="S132" s="138"/>
      <c r="T132" s="138"/>
      <c r="U132" s="139">
        <f t="shared" si="22"/>
        <v>0</v>
      </c>
      <c r="V132" s="140"/>
      <c r="W132" s="43"/>
      <c r="X132" s="59"/>
      <c r="Y132" s="59"/>
      <c r="Z132" s="59"/>
      <c r="AA132" s="59"/>
      <c r="AB132" s="59"/>
      <c r="AC132" s="59"/>
      <c r="AD132" s="59"/>
      <c r="AE132" s="141"/>
      <c r="AF132" s="141"/>
      <c r="AG132" s="141"/>
      <c r="AH132" s="141"/>
      <c r="AI132" s="141"/>
      <c r="AJ132" s="141"/>
      <c r="AK132" s="141"/>
      <c r="AL132" s="141"/>
      <c r="AM132" s="141"/>
      <c r="AN132" s="141"/>
      <c r="AO132" s="141"/>
      <c r="AP132" s="141"/>
      <c r="AQ132" s="141"/>
      <c r="AR132" s="141"/>
      <c r="AS132" s="141"/>
      <c r="AT132" s="141"/>
      <c r="AU132" s="141"/>
      <c r="AV132" s="141"/>
      <c r="AW132" s="141"/>
      <c r="AX132" s="141"/>
      <c r="AY132" s="141"/>
      <c r="AZ132" s="141"/>
      <c r="BA132" s="141"/>
      <c r="BB132" s="141"/>
      <c r="BC132" s="141"/>
      <c r="BD132" s="141"/>
    </row>
    <row r="133" hidden="1">
      <c r="A133" s="142"/>
      <c r="B133" s="131">
        <v>21</v>
      </c>
      <c r="C133" s="132" t="str">
        <f t="shared" ca="1" si="12"/>
        <v>2.1</v>
      </c>
      <c r="D133" s="133" t="str">
        <f t="shared" ca="1" si="13"/>
        <v>na</v>
      </c>
      <c r="E133" s="133" t="s">
        <v>52</v>
      </c>
      <c r="F133" s="134" t="str">
        <f t="shared" ca="1" si="14"/>
        <v>https://demarches-larochelle.test.entrouvert.org/old-temp/modele-de-formulaire-avec-tous-les-champs/</v>
      </c>
      <c r="G133" s="133" t="str">
        <f t="shared" ca="1" si="15"/>
        <v>A</v>
      </c>
      <c r="H133" s="133" t="str">
        <f t="shared" ca="1" si="16"/>
        <v/>
      </c>
      <c r="I133" s="133">
        <f t="shared" ca="1" si="17"/>
        <v>0</v>
      </c>
      <c r="J133" s="135">
        <f t="shared" ca="1" si="18"/>
        <v>0</v>
      </c>
      <c r="K133" s="136" t="str">
        <f t="shared" si="19"/>
        <v/>
      </c>
      <c r="L133" s="136"/>
      <c r="M133" s="136">
        <f t="shared" si="20"/>
        <v>0</v>
      </c>
      <c r="N133" s="137">
        <f t="shared" ca="1" si="21"/>
        <v>0</v>
      </c>
      <c r="O133" s="137"/>
      <c r="P133" s="138"/>
      <c r="Q133" s="138"/>
      <c r="R133" s="138"/>
      <c r="S133" s="138"/>
      <c r="T133" s="138"/>
      <c r="U133" s="139">
        <f t="shared" si="22"/>
        <v>0</v>
      </c>
      <c r="V133" s="140"/>
      <c r="W133" s="43"/>
      <c r="X133" s="59"/>
      <c r="Y133" s="59"/>
      <c r="Z133" s="59"/>
      <c r="AA133" s="59"/>
      <c r="AB133" s="59"/>
      <c r="AC133" s="59"/>
      <c r="AD133" s="59"/>
      <c r="AE133" s="141"/>
      <c r="AF133" s="141"/>
      <c r="AG133" s="141"/>
      <c r="AH133" s="141"/>
      <c r="AI133" s="141"/>
      <c r="AJ133" s="141"/>
      <c r="AK133" s="141"/>
      <c r="AL133" s="141"/>
      <c r="AM133" s="141"/>
      <c r="AN133" s="141"/>
      <c r="AO133" s="141"/>
      <c r="AP133" s="141"/>
      <c r="AQ133" s="141"/>
      <c r="AR133" s="141"/>
      <c r="AS133" s="141"/>
      <c r="AT133" s="141"/>
      <c r="AU133" s="141"/>
      <c r="AV133" s="141"/>
      <c r="AW133" s="141"/>
      <c r="AX133" s="141"/>
      <c r="AY133" s="141"/>
      <c r="AZ133" s="141"/>
      <c r="BA133" s="141"/>
      <c r="BB133" s="141"/>
      <c r="BC133" s="141"/>
      <c r="BD133" s="141"/>
    </row>
    <row r="134" hidden="1">
      <c r="A134" s="142"/>
      <c r="B134" s="131">
        <v>21</v>
      </c>
      <c r="C134" s="132" t="str">
        <f t="shared" ca="1" si="12"/>
        <v>2.1</v>
      </c>
      <c r="D134" s="133" t="str">
        <f t="shared" ca="1" si="13"/>
        <v>na</v>
      </c>
      <c r="E134" s="133" t="s">
        <v>55</v>
      </c>
      <c r="F134" s="134" t="str">
        <f t="shared" ca="1" si="14"/>
        <v>https://portail-larochelle.test.entrouvert.org/mon-espace/mes-demandes/</v>
      </c>
      <c r="G134" s="133" t="str">
        <f t="shared" ca="1" si="15"/>
        <v>A</v>
      </c>
      <c r="H134" s="133" t="str">
        <f t="shared" ca="1" si="16"/>
        <v/>
      </c>
      <c r="I134" s="133">
        <f t="shared" ca="1" si="17"/>
        <v>0</v>
      </c>
      <c r="J134" s="135">
        <f t="shared" ca="1" si="18"/>
        <v>0</v>
      </c>
      <c r="K134" s="136" t="str">
        <f t="shared" si="19"/>
        <v/>
      </c>
      <c r="L134" s="136"/>
      <c r="M134" s="136">
        <f t="shared" si="20"/>
        <v>0</v>
      </c>
      <c r="N134" s="137">
        <f t="shared" ca="1" si="21"/>
        <v>0</v>
      </c>
      <c r="O134" s="137"/>
      <c r="P134" s="138"/>
      <c r="Q134" s="138"/>
      <c r="R134" s="138"/>
      <c r="S134" s="138"/>
      <c r="T134" s="138"/>
      <c r="U134" s="139">
        <f t="shared" si="22"/>
        <v>0</v>
      </c>
      <c r="V134" s="140"/>
      <c r="W134" s="43"/>
      <c r="X134" s="59"/>
      <c r="Y134" s="59"/>
      <c r="Z134" s="59"/>
      <c r="AA134" s="59"/>
      <c r="AB134" s="59"/>
      <c r="AC134" s="59"/>
      <c r="AD134" s="59"/>
      <c r="AE134" s="141"/>
      <c r="AF134" s="141"/>
      <c r="AG134" s="141"/>
      <c r="AH134" s="141"/>
      <c r="AI134" s="141"/>
      <c r="AJ134" s="141"/>
      <c r="AK134" s="141"/>
      <c r="AL134" s="141"/>
      <c r="AM134" s="141"/>
      <c r="AN134" s="141"/>
      <c r="AO134" s="141"/>
      <c r="AP134" s="141"/>
      <c r="AQ134" s="141"/>
      <c r="AR134" s="141"/>
      <c r="AS134" s="141"/>
      <c r="AT134" s="141"/>
      <c r="AU134" s="141"/>
      <c r="AV134" s="141"/>
      <c r="AW134" s="141"/>
      <c r="AX134" s="141"/>
      <c r="AY134" s="141"/>
      <c r="AZ134" s="141"/>
      <c r="BA134" s="141"/>
      <c r="BB134" s="141"/>
      <c r="BC134" s="141"/>
      <c r="BD134" s="141"/>
    </row>
    <row r="135" hidden="1">
      <c r="A135" s="142"/>
      <c r="B135" s="131">
        <v>21</v>
      </c>
      <c r="C135" s="132" t="str">
        <f t="shared" ca="1" si="12"/>
        <v>2.1</v>
      </c>
      <c r="D135" s="133" t="str">
        <f t="shared" ca="1" si="13"/>
        <v>na</v>
      </c>
      <c r="E135" s="133" t="s">
        <v>58</v>
      </c>
      <c r="F135" s="134" t="str">
        <f t="shared" ca="1" si="14"/>
        <v>https://demarches-larochelle.test.entrouvert.org/signalements/arbres-espaces-verts-naturels-aires-de-jeux/?cancelurl=https%3A//portail-larochelle.test.entrouvert.org/demarches/signalements/</v>
      </c>
      <c r="G135" s="133" t="str">
        <f t="shared" ca="1" si="15"/>
        <v>A</v>
      </c>
      <c r="H135" s="133" t="str">
        <f t="shared" ca="1" si="16"/>
        <v/>
      </c>
      <c r="I135" s="133">
        <f t="shared" ca="1" si="17"/>
        <v>0</v>
      </c>
      <c r="J135" s="135">
        <f t="shared" ca="1" si="18"/>
        <v>0</v>
      </c>
      <c r="K135" s="136" t="str">
        <f t="shared" si="19"/>
        <v/>
      </c>
      <c r="L135" s="136"/>
      <c r="M135" s="136">
        <f t="shared" si="20"/>
        <v>0</v>
      </c>
      <c r="N135" s="137">
        <f t="shared" ca="1" si="21"/>
        <v>0</v>
      </c>
      <c r="O135" s="137"/>
      <c r="P135" s="138"/>
      <c r="Q135" s="138"/>
      <c r="R135" s="138"/>
      <c r="S135" s="138"/>
      <c r="T135" s="138"/>
      <c r="U135" s="139">
        <f t="shared" si="22"/>
        <v>0</v>
      </c>
      <c r="V135" s="140"/>
      <c r="W135" s="43"/>
      <c r="X135" s="59"/>
      <c r="Y135" s="59"/>
      <c r="Z135" s="59"/>
      <c r="AA135" s="59"/>
      <c r="AB135" s="59"/>
      <c r="AC135" s="59"/>
      <c r="AD135" s="59"/>
      <c r="AE135" s="141"/>
      <c r="AF135" s="141"/>
      <c r="AG135" s="141"/>
      <c r="AH135" s="141"/>
      <c r="AI135" s="141"/>
      <c r="AJ135" s="141"/>
      <c r="AK135" s="141"/>
      <c r="AL135" s="141"/>
      <c r="AM135" s="141"/>
      <c r="AN135" s="141"/>
      <c r="AO135" s="141"/>
      <c r="AP135" s="141"/>
      <c r="AQ135" s="141"/>
      <c r="AR135" s="141"/>
      <c r="AS135" s="141"/>
      <c r="AT135" s="141"/>
      <c r="AU135" s="141"/>
      <c r="AV135" s="141"/>
      <c r="AW135" s="141"/>
      <c r="AX135" s="141"/>
      <c r="AY135" s="141"/>
      <c r="AZ135" s="141"/>
      <c r="BA135" s="141"/>
      <c r="BB135" s="141"/>
      <c r="BC135" s="141"/>
      <c r="BD135" s="141"/>
    </row>
    <row r="136" hidden="1">
      <c r="A136" s="142"/>
      <c r="B136" s="131">
        <v>21</v>
      </c>
      <c r="C136" s="132" t="str">
        <f t="shared" ref="C136:C199" ca="1" si="23">INDIRECT($E136&amp;"!B"&amp;$B136)</f>
        <v>2.1</v>
      </c>
      <c r="D136" s="133" t="str">
        <f t="shared" ref="D136:D199" ca="1" si="24">INDIRECT($E136&amp;"!F"&amp;$B136)</f>
        <v>na</v>
      </c>
      <c r="E136" s="133" t="s">
        <v>61</v>
      </c>
      <c r="F136" s="134" t="str">
        <f t="shared" ref="F136:F199" ca="1" si="25">INDIRECT($E136&amp;"!C3")</f>
        <v>https://demarches-larochelle.test.entrouvert.org/signalements/proprete-urbaine/118/</v>
      </c>
      <c r="G136" s="133" t="str">
        <f t="shared" ref="G136:G199" ca="1" si="26">INDIRECT($E136&amp;"!C"&amp;$B136)</f>
        <v>A</v>
      </c>
      <c r="H136" s="133" t="str">
        <f t="shared" ref="H136:H199" ca="1" si="27">INDIRECT($E136&amp;"!D"&amp;$B136)</f>
        <v/>
      </c>
      <c r="I136" s="133">
        <f t="shared" ref="I136:I199" ca="1" si="28">INDIRECT($E136&amp;"!H"&amp;$B136)</f>
        <v>0</v>
      </c>
      <c r="J136" s="135">
        <f t="shared" ref="J136:J199" ca="1" si="29">INDIRECT($E136&amp;"!I"&amp;$B136)</f>
        <v>0</v>
      </c>
      <c r="K136" s="136" t="str">
        <f t="shared" ref="K136:K199" si="30">IFERROR(VLOOKUP($J136,$W$1:$AA$4,(MATCH($I136,$X$5:$AA$5,0))+1,FALSE),"")</f>
        <v/>
      </c>
      <c r="L136" s="136"/>
      <c r="M136" s="136">
        <f t="shared" ref="M136:M199" si="31">COUNTIFS($C$7:$C$1378,$C136,$D$7:$D$1378,"nc")</f>
        <v>0</v>
      </c>
      <c r="N136" s="137">
        <f t="shared" ref="N136:N199" ca="1" si="32">INDIRECT($E136&amp;"!J"&amp;$B136)</f>
        <v>0</v>
      </c>
      <c r="O136" s="137"/>
      <c r="P136" s="138"/>
      <c r="Q136" s="138"/>
      <c r="R136" s="138"/>
      <c r="S136" s="138"/>
      <c r="T136" s="138"/>
      <c r="U136" s="139">
        <f t="shared" ref="U136:U199" si="33">SUM($P136:$T136)</f>
        <v>0</v>
      </c>
      <c r="V136" s="140"/>
      <c r="W136" s="43"/>
      <c r="X136" s="59"/>
      <c r="Y136" s="59"/>
      <c r="Z136" s="59"/>
      <c r="AA136" s="59"/>
      <c r="AB136" s="59"/>
      <c r="AC136" s="59"/>
      <c r="AD136" s="59"/>
      <c r="AE136" s="141"/>
      <c r="AF136" s="141"/>
      <c r="AG136" s="141"/>
      <c r="AH136" s="141"/>
      <c r="AI136" s="141"/>
      <c r="AJ136" s="141"/>
      <c r="AK136" s="141"/>
      <c r="AL136" s="141"/>
      <c r="AM136" s="141"/>
      <c r="AN136" s="141"/>
      <c r="AO136" s="141"/>
      <c r="AP136" s="141"/>
      <c r="AQ136" s="141"/>
      <c r="AR136" s="141"/>
      <c r="AS136" s="141"/>
      <c r="AT136" s="141"/>
      <c r="AU136" s="141"/>
      <c r="AV136" s="141"/>
      <c r="AW136" s="141"/>
      <c r="AX136" s="141"/>
      <c r="AY136" s="141"/>
      <c r="AZ136" s="141"/>
      <c r="BA136" s="141"/>
      <c r="BB136" s="141"/>
      <c r="BC136" s="141"/>
      <c r="BD136" s="141"/>
    </row>
    <row r="137" hidden="1">
      <c r="A137" s="142"/>
      <c r="B137" s="131">
        <v>21</v>
      </c>
      <c r="C137" s="132" t="str">
        <f t="shared" ca="1" si="23"/>
        <v>2.1</v>
      </c>
      <c r="D137" s="133" t="str">
        <f t="shared" ca="1" si="24"/>
        <v>na</v>
      </c>
      <c r="E137" s="133" t="s">
        <v>64</v>
      </c>
      <c r="F137" s="134" t="str">
        <f t="shared" ca="1" si="25"/>
        <v>https://connexion-larochelle.test.entrouvert.org/accounts/password/change/</v>
      </c>
      <c r="G137" s="133" t="str">
        <f t="shared" ca="1" si="26"/>
        <v>A</v>
      </c>
      <c r="H137" s="133" t="str">
        <f t="shared" ca="1" si="27"/>
        <v/>
      </c>
      <c r="I137" s="133">
        <f t="shared" ca="1" si="28"/>
        <v>0</v>
      </c>
      <c r="J137" s="135">
        <f t="shared" ca="1" si="29"/>
        <v>0</v>
      </c>
      <c r="K137" s="136" t="str">
        <f t="shared" si="30"/>
        <v/>
      </c>
      <c r="L137" s="136"/>
      <c r="M137" s="136">
        <f t="shared" si="31"/>
        <v>0</v>
      </c>
      <c r="N137" s="137">
        <f t="shared" ca="1" si="32"/>
        <v>0</v>
      </c>
      <c r="O137" s="137"/>
      <c r="P137" s="138"/>
      <c r="Q137" s="138"/>
      <c r="R137" s="138"/>
      <c r="S137" s="138"/>
      <c r="T137" s="138"/>
      <c r="U137" s="139">
        <f t="shared" si="33"/>
        <v>0</v>
      </c>
      <c r="V137" s="140"/>
      <c r="W137" s="43"/>
      <c r="X137" s="59"/>
      <c r="Y137" s="59"/>
      <c r="Z137" s="59"/>
      <c r="AA137" s="59"/>
      <c r="AB137" s="59"/>
      <c r="AC137" s="59"/>
      <c r="AD137" s="59"/>
      <c r="AE137" s="141"/>
      <c r="AF137" s="141"/>
      <c r="AG137" s="141"/>
      <c r="AH137" s="141"/>
      <c r="AI137" s="141"/>
      <c r="AJ137" s="141"/>
      <c r="AK137" s="141"/>
      <c r="AL137" s="141"/>
      <c r="AM137" s="141"/>
      <c r="AN137" s="141"/>
      <c r="AO137" s="141"/>
      <c r="AP137" s="141"/>
      <c r="AQ137" s="141"/>
      <c r="AR137" s="141"/>
      <c r="AS137" s="141"/>
      <c r="AT137" s="141"/>
      <c r="AU137" s="141"/>
      <c r="AV137" s="141"/>
      <c r="AW137" s="141"/>
      <c r="AX137" s="141"/>
      <c r="AY137" s="141"/>
      <c r="AZ137" s="141"/>
      <c r="BA137" s="141"/>
      <c r="BB137" s="141"/>
      <c r="BC137" s="141"/>
      <c r="BD137" s="141"/>
    </row>
    <row r="138" hidden="1">
      <c r="A138" s="142"/>
      <c r="B138" s="131">
        <v>22</v>
      </c>
      <c r="C138" s="132" t="str">
        <f t="shared" ca="1" si="23"/>
        <v>2.2</v>
      </c>
      <c r="D138" s="133" t="str">
        <f t="shared" ca="1" si="24"/>
        <v>na</v>
      </c>
      <c r="E138" s="133" t="s">
        <v>28</v>
      </c>
      <c r="F138" s="134" t="str">
        <f t="shared" ca="1" si="25"/>
        <v>https://portail-larochelle.test.entrouvert.org/demarches/</v>
      </c>
      <c r="G138" s="133" t="str">
        <f t="shared" ca="1" si="26"/>
        <v>A</v>
      </c>
      <c r="H138" s="133" t="str">
        <f t="shared" ca="1" si="27"/>
        <v/>
      </c>
      <c r="I138" s="133">
        <f t="shared" ca="1" si="28"/>
        <v>0</v>
      </c>
      <c r="J138" s="135">
        <f t="shared" ca="1" si="29"/>
        <v>0</v>
      </c>
      <c r="K138" s="136" t="str">
        <f t="shared" si="30"/>
        <v/>
      </c>
      <c r="L138" s="136"/>
      <c r="M138" s="136">
        <f t="shared" si="31"/>
        <v>0</v>
      </c>
      <c r="N138" s="137">
        <f t="shared" ca="1" si="32"/>
        <v>0</v>
      </c>
      <c r="O138" s="137"/>
      <c r="P138" s="138"/>
      <c r="Q138" s="138"/>
      <c r="R138" s="138"/>
      <c r="S138" s="138"/>
      <c r="T138" s="138"/>
      <c r="U138" s="139">
        <f t="shared" si="33"/>
        <v>0</v>
      </c>
      <c r="V138" s="140"/>
      <c r="W138" s="43"/>
      <c r="X138" s="59"/>
      <c r="Y138" s="59"/>
      <c r="Z138" s="59"/>
      <c r="AA138" s="59"/>
      <c r="AB138" s="59"/>
      <c r="AC138" s="59"/>
      <c r="AD138" s="59"/>
      <c r="AE138" s="141"/>
      <c r="AF138" s="141"/>
      <c r="AG138" s="141"/>
      <c r="AH138" s="141"/>
      <c r="AI138" s="141"/>
      <c r="AJ138" s="141"/>
      <c r="AK138" s="141"/>
      <c r="AL138" s="141"/>
      <c r="AM138" s="141"/>
      <c r="AN138" s="141"/>
      <c r="AO138" s="141"/>
      <c r="AP138" s="141"/>
      <c r="AQ138" s="141"/>
      <c r="AR138" s="141"/>
      <c r="AS138" s="141"/>
      <c r="AT138" s="141"/>
      <c r="AU138" s="141"/>
      <c r="AV138" s="141"/>
      <c r="AW138" s="141"/>
      <c r="AX138" s="141"/>
      <c r="AY138" s="141"/>
      <c r="AZ138" s="141"/>
      <c r="BA138" s="141"/>
      <c r="BB138" s="141"/>
      <c r="BC138" s="141"/>
      <c r="BD138" s="141"/>
    </row>
    <row r="139" hidden="1">
      <c r="A139" s="142"/>
      <c r="B139" s="131">
        <v>22</v>
      </c>
      <c r="C139" s="132" t="str">
        <f t="shared" ca="1" si="23"/>
        <v>2.2</v>
      </c>
      <c r="D139" s="133" t="str">
        <f t="shared" ca="1" si="24"/>
        <v>na</v>
      </c>
      <c r="E139" s="133" t="s">
        <v>31</v>
      </c>
      <c r="F139" s="134" t="str">
        <f t="shared" ca="1" si="25"/>
        <v>https://portail-larochelle.test.entrouvert.org/liens-footer/accessibilite/</v>
      </c>
      <c r="G139" s="133" t="str">
        <f t="shared" ca="1" si="26"/>
        <v>A</v>
      </c>
      <c r="H139" s="133" t="str">
        <f t="shared" ca="1" si="27"/>
        <v/>
      </c>
      <c r="I139" s="133">
        <f t="shared" ca="1" si="28"/>
        <v>0</v>
      </c>
      <c r="J139" s="135">
        <f t="shared" ca="1" si="29"/>
        <v>0</v>
      </c>
      <c r="K139" s="136" t="str">
        <f t="shared" si="30"/>
        <v/>
      </c>
      <c r="L139" s="136"/>
      <c r="M139" s="136">
        <f t="shared" si="31"/>
        <v>0</v>
      </c>
      <c r="N139" s="137">
        <f t="shared" ca="1" si="32"/>
        <v>0</v>
      </c>
      <c r="O139" s="137"/>
      <c r="P139" s="138"/>
      <c r="Q139" s="138"/>
      <c r="R139" s="138"/>
      <c r="S139" s="138"/>
      <c r="T139" s="138"/>
      <c r="U139" s="139">
        <f t="shared" si="33"/>
        <v>0</v>
      </c>
      <c r="V139" s="140"/>
      <c r="W139" s="43"/>
      <c r="X139" s="59"/>
      <c r="Y139" s="59"/>
      <c r="Z139" s="59"/>
      <c r="AA139" s="59"/>
      <c r="AB139" s="59"/>
      <c r="AC139" s="59"/>
      <c r="AD139" s="59"/>
      <c r="AE139" s="141"/>
      <c r="AF139" s="141"/>
      <c r="AG139" s="141"/>
      <c r="AH139" s="141"/>
      <c r="AI139" s="141"/>
      <c r="AJ139" s="141"/>
      <c r="AK139" s="141"/>
      <c r="AL139" s="141"/>
      <c r="AM139" s="141"/>
      <c r="AN139" s="141"/>
      <c r="AO139" s="141"/>
      <c r="AP139" s="141"/>
      <c r="AQ139" s="141"/>
      <c r="AR139" s="141"/>
      <c r="AS139" s="141"/>
      <c r="AT139" s="141"/>
      <c r="AU139" s="141"/>
      <c r="AV139" s="141"/>
      <c r="AW139" s="141"/>
      <c r="AX139" s="141"/>
      <c r="AY139" s="141"/>
      <c r="AZ139" s="141"/>
      <c r="BA139" s="141"/>
      <c r="BB139" s="141"/>
      <c r="BC139" s="141"/>
      <c r="BD139" s="141"/>
    </row>
    <row r="140" hidden="1">
      <c r="A140" s="142"/>
      <c r="B140" s="131">
        <v>22</v>
      </c>
      <c r="C140" s="132" t="str">
        <f t="shared" ca="1" si="23"/>
        <v>2.2</v>
      </c>
      <c r="D140" s="133" t="str">
        <f t="shared" ca="1" si="24"/>
        <v>na</v>
      </c>
      <c r="E140" s="133" t="s">
        <v>34</v>
      </c>
      <c r="F140" s="134" t="str">
        <f t="shared" ca="1" si="25"/>
        <v>https://portail-larochelle.test.entrouvert.org/liens-footer/mentions-legales/</v>
      </c>
      <c r="G140" s="133" t="str">
        <f t="shared" ca="1" si="26"/>
        <v>A</v>
      </c>
      <c r="H140" s="133" t="str">
        <f t="shared" ca="1" si="27"/>
        <v/>
      </c>
      <c r="I140" s="133">
        <f t="shared" ca="1" si="28"/>
        <v>0</v>
      </c>
      <c r="J140" s="135">
        <f t="shared" ca="1" si="29"/>
        <v>0</v>
      </c>
      <c r="K140" s="136" t="str">
        <f t="shared" si="30"/>
        <v/>
      </c>
      <c r="L140" s="136"/>
      <c r="M140" s="136">
        <f t="shared" si="31"/>
        <v>0</v>
      </c>
      <c r="N140" s="137">
        <f t="shared" ca="1" si="32"/>
        <v>0</v>
      </c>
      <c r="O140" s="137"/>
      <c r="P140" s="138"/>
      <c r="Q140" s="138"/>
      <c r="R140" s="138"/>
      <c r="S140" s="138"/>
      <c r="T140" s="138"/>
      <c r="U140" s="139">
        <f t="shared" si="33"/>
        <v>0</v>
      </c>
      <c r="V140" s="140"/>
      <c r="W140" s="43"/>
      <c r="X140" s="59"/>
      <c r="Y140" s="59"/>
      <c r="Z140" s="59"/>
      <c r="AA140" s="59"/>
      <c r="AB140" s="59"/>
      <c r="AC140" s="59"/>
      <c r="AD140" s="59"/>
      <c r="AE140" s="141"/>
      <c r="AF140" s="141"/>
      <c r="AG140" s="141"/>
      <c r="AH140" s="141"/>
      <c r="AI140" s="141"/>
      <c r="AJ140" s="141"/>
      <c r="AK140" s="141"/>
      <c r="AL140" s="141"/>
      <c r="AM140" s="141"/>
      <c r="AN140" s="141"/>
      <c r="AO140" s="141"/>
      <c r="AP140" s="141"/>
      <c r="AQ140" s="141"/>
      <c r="AR140" s="141"/>
      <c r="AS140" s="141"/>
      <c r="AT140" s="141"/>
      <c r="AU140" s="141"/>
      <c r="AV140" s="141"/>
      <c r="AW140" s="141"/>
      <c r="AX140" s="141"/>
      <c r="AY140" s="141"/>
      <c r="AZ140" s="141"/>
      <c r="BA140" s="141"/>
      <c r="BB140" s="141"/>
      <c r="BC140" s="141"/>
      <c r="BD140" s="141"/>
    </row>
    <row r="141" hidden="1">
      <c r="A141" s="142"/>
      <c r="B141" s="131">
        <v>22</v>
      </c>
      <c r="C141" s="132" t="str">
        <f t="shared" ca="1" si="23"/>
        <v>2.2</v>
      </c>
      <c r="D141" s="133" t="str">
        <f t="shared" ca="1" si="24"/>
        <v>na</v>
      </c>
      <c r="E141" s="133" t="s">
        <v>37</v>
      </c>
      <c r="F141" s="134" t="str">
        <f t="shared" ca="1" si="25"/>
        <v>https://portail-larochelle.test.entrouvert.org/aide/</v>
      </c>
      <c r="G141" s="133" t="str">
        <f t="shared" ca="1" si="26"/>
        <v>A</v>
      </c>
      <c r="H141" s="133" t="str">
        <f t="shared" ca="1" si="27"/>
        <v/>
      </c>
      <c r="I141" s="133">
        <f t="shared" ca="1" si="28"/>
        <v>0</v>
      </c>
      <c r="J141" s="135">
        <f t="shared" ca="1" si="29"/>
        <v>0</v>
      </c>
      <c r="K141" s="136" t="str">
        <f t="shared" si="30"/>
        <v/>
      </c>
      <c r="L141" s="136"/>
      <c r="M141" s="136">
        <f t="shared" si="31"/>
        <v>0</v>
      </c>
      <c r="N141" s="137">
        <f t="shared" ca="1" si="32"/>
        <v>0</v>
      </c>
      <c r="O141" s="137"/>
      <c r="P141" s="138"/>
      <c r="Q141" s="138"/>
      <c r="R141" s="138"/>
      <c r="S141" s="138"/>
      <c r="T141" s="138"/>
      <c r="U141" s="139">
        <f t="shared" si="33"/>
        <v>0</v>
      </c>
      <c r="V141" s="140"/>
      <c r="W141" s="43"/>
      <c r="X141" s="59"/>
      <c r="Y141" s="59"/>
      <c r="Z141" s="59"/>
      <c r="AA141" s="59"/>
      <c r="AB141" s="59"/>
      <c r="AC141" s="59"/>
      <c r="AD141" s="59"/>
      <c r="AE141" s="141"/>
      <c r="AF141" s="141"/>
      <c r="AG141" s="141"/>
      <c r="AH141" s="141"/>
      <c r="AI141" s="141"/>
      <c r="AJ141" s="141"/>
      <c r="AK141" s="141"/>
      <c r="AL141" s="141"/>
      <c r="AM141" s="141"/>
      <c r="AN141" s="141"/>
      <c r="AO141" s="141"/>
      <c r="AP141" s="141"/>
      <c r="AQ141" s="141"/>
      <c r="AR141" s="141"/>
      <c r="AS141" s="141"/>
      <c r="AT141" s="141"/>
      <c r="AU141" s="141"/>
      <c r="AV141" s="141"/>
      <c r="AW141" s="141"/>
      <c r="AX141" s="141"/>
      <c r="AY141" s="141"/>
      <c r="AZ141" s="141"/>
      <c r="BA141" s="141"/>
      <c r="BB141" s="141"/>
      <c r="BC141" s="141"/>
      <c r="BD141" s="141"/>
    </row>
    <row r="142" hidden="1">
      <c r="A142" s="142"/>
      <c r="B142" s="131">
        <v>22</v>
      </c>
      <c r="C142" s="132" t="str">
        <f t="shared" ca="1" si="23"/>
        <v>2.2</v>
      </c>
      <c r="D142" s="133" t="str">
        <f t="shared" ca="1" si="24"/>
        <v>na</v>
      </c>
      <c r="E142" s="133" t="s">
        <v>40</v>
      </c>
      <c r="F142" s="134" t="str">
        <f t="shared" ca="1" si="25"/>
        <v>https://connexion-larochelle.test.entrouvert.org/login/?nonce=_0DC01D458CED32F23A64CDA251907A6D&amp;next=/idp/saml2/continue%3Fnonce%3D_0DC01D458CED32F23A64CDA251907A6D</v>
      </c>
      <c r="G142" s="133" t="str">
        <f t="shared" ca="1" si="26"/>
        <v>A</v>
      </c>
      <c r="H142" s="133" t="str">
        <f t="shared" ca="1" si="27"/>
        <v/>
      </c>
      <c r="I142" s="133">
        <f t="shared" ca="1" si="28"/>
        <v>0</v>
      </c>
      <c r="J142" s="135">
        <f t="shared" ca="1" si="29"/>
        <v>0</v>
      </c>
      <c r="K142" s="136" t="str">
        <f t="shared" si="30"/>
        <v/>
      </c>
      <c r="L142" s="136"/>
      <c r="M142" s="136">
        <f t="shared" si="31"/>
        <v>0</v>
      </c>
      <c r="N142" s="137">
        <f t="shared" ca="1" si="32"/>
        <v>0</v>
      </c>
      <c r="O142" s="137"/>
      <c r="P142" s="138"/>
      <c r="Q142" s="138"/>
      <c r="R142" s="138"/>
      <c r="S142" s="138"/>
      <c r="T142" s="138"/>
      <c r="U142" s="139">
        <f t="shared" si="33"/>
        <v>0</v>
      </c>
      <c r="V142" s="140"/>
      <c r="W142" s="43"/>
      <c r="X142" s="59"/>
      <c r="Y142" s="59"/>
      <c r="Z142" s="59"/>
      <c r="AA142" s="59"/>
      <c r="AB142" s="59"/>
      <c r="AC142" s="59"/>
      <c r="AD142" s="59"/>
      <c r="AE142" s="141"/>
      <c r="AF142" s="141"/>
      <c r="AG142" s="141"/>
      <c r="AH142" s="141"/>
      <c r="AI142" s="141"/>
      <c r="AJ142" s="141"/>
      <c r="AK142" s="141"/>
      <c r="AL142" s="141"/>
      <c r="AM142" s="141"/>
      <c r="AN142" s="141"/>
      <c r="AO142" s="141"/>
      <c r="AP142" s="141"/>
      <c r="AQ142" s="141"/>
      <c r="AR142" s="141"/>
      <c r="AS142" s="141"/>
      <c r="AT142" s="141"/>
      <c r="AU142" s="141"/>
      <c r="AV142" s="141"/>
      <c r="AW142" s="141"/>
      <c r="AX142" s="141"/>
      <c r="AY142" s="141"/>
      <c r="AZ142" s="141"/>
      <c r="BA142" s="141"/>
      <c r="BB142" s="141"/>
      <c r="BC142" s="141"/>
      <c r="BD142" s="141"/>
    </row>
    <row r="143" hidden="1">
      <c r="A143" s="142"/>
      <c r="B143" s="131">
        <v>22</v>
      </c>
      <c r="C143" s="132" t="str">
        <f t="shared" ca="1" si="23"/>
        <v>2.2</v>
      </c>
      <c r="D143" s="133" t="str">
        <f t="shared" ca="1" si="24"/>
        <v>na</v>
      </c>
      <c r="E143" s="133" t="s">
        <v>43</v>
      </c>
      <c r="F143" s="134" t="str">
        <f t="shared" ca="1" si="25"/>
        <v>https://portail-larochelle.test.entrouvert.org/demarches/signalements/</v>
      </c>
      <c r="G143" s="133" t="str">
        <f t="shared" ca="1" si="26"/>
        <v>A</v>
      </c>
      <c r="H143" s="133" t="str">
        <f t="shared" ca="1" si="27"/>
        <v/>
      </c>
      <c r="I143" s="133">
        <f t="shared" ca="1" si="28"/>
        <v>0</v>
      </c>
      <c r="J143" s="135">
        <f t="shared" ca="1" si="29"/>
        <v>0</v>
      </c>
      <c r="K143" s="136" t="str">
        <f t="shared" si="30"/>
        <v/>
      </c>
      <c r="L143" s="136"/>
      <c r="M143" s="136">
        <f t="shared" si="31"/>
        <v>0</v>
      </c>
      <c r="N143" s="137">
        <f t="shared" ca="1" si="32"/>
        <v>0</v>
      </c>
      <c r="O143" s="137"/>
      <c r="P143" s="138"/>
      <c r="Q143" s="138"/>
      <c r="R143" s="138"/>
      <c r="S143" s="138"/>
      <c r="T143" s="138"/>
      <c r="U143" s="139">
        <f t="shared" si="33"/>
        <v>0</v>
      </c>
      <c r="V143" s="140"/>
      <c r="W143" s="43"/>
      <c r="X143" s="59"/>
      <c r="Y143" s="59"/>
      <c r="Z143" s="59"/>
      <c r="AA143" s="59"/>
      <c r="AB143" s="59"/>
      <c r="AC143" s="59"/>
      <c r="AD143" s="59"/>
      <c r="AE143" s="141"/>
      <c r="AF143" s="141"/>
      <c r="AG143" s="141"/>
      <c r="AH143" s="141"/>
      <c r="AI143" s="141"/>
      <c r="AJ143" s="141"/>
      <c r="AK143" s="141"/>
      <c r="AL143" s="141"/>
      <c r="AM143" s="141"/>
      <c r="AN143" s="141"/>
      <c r="AO143" s="141"/>
      <c r="AP143" s="141"/>
      <c r="AQ143" s="141"/>
      <c r="AR143" s="141"/>
      <c r="AS143" s="141"/>
      <c r="AT143" s="141"/>
      <c r="AU143" s="141"/>
      <c r="AV143" s="141"/>
      <c r="AW143" s="141"/>
      <c r="AX143" s="141"/>
      <c r="AY143" s="141"/>
      <c r="AZ143" s="141"/>
      <c r="BA143" s="141"/>
      <c r="BB143" s="141"/>
      <c r="BC143" s="141"/>
      <c r="BD143" s="141"/>
    </row>
    <row r="144" hidden="1">
      <c r="A144" s="142"/>
      <c r="B144" s="131">
        <v>22</v>
      </c>
      <c r="C144" s="132" t="str">
        <f t="shared" ca="1" si="23"/>
        <v>2.2</v>
      </c>
      <c r="D144" s="133" t="str">
        <f t="shared" ca="1" si="24"/>
        <v>na</v>
      </c>
      <c r="E144" s="133" t="s">
        <v>46</v>
      </c>
      <c r="F144" s="134" t="str">
        <f t="shared" ca="1" si="25"/>
        <v>https://connexion-larochelle.test.entrouvert.org/accounts/</v>
      </c>
      <c r="G144" s="133" t="str">
        <f t="shared" ca="1" si="26"/>
        <v>A</v>
      </c>
      <c r="H144" s="133" t="str">
        <f t="shared" ca="1" si="27"/>
        <v/>
      </c>
      <c r="I144" s="133">
        <f t="shared" ca="1" si="28"/>
        <v>0</v>
      </c>
      <c r="J144" s="135">
        <f t="shared" ca="1" si="29"/>
        <v>0</v>
      </c>
      <c r="K144" s="136" t="str">
        <f t="shared" si="30"/>
        <v/>
      </c>
      <c r="L144" s="136"/>
      <c r="M144" s="136">
        <f t="shared" si="31"/>
        <v>0</v>
      </c>
      <c r="N144" s="137">
        <f t="shared" ca="1" si="32"/>
        <v>0</v>
      </c>
      <c r="O144" s="137"/>
      <c r="P144" s="138"/>
      <c r="Q144" s="138"/>
      <c r="R144" s="138"/>
      <c r="S144" s="138"/>
      <c r="T144" s="138"/>
      <c r="U144" s="139">
        <f t="shared" si="33"/>
        <v>0</v>
      </c>
      <c r="V144" s="140"/>
      <c r="W144" s="43"/>
      <c r="X144" s="59"/>
      <c r="Y144" s="59"/>
      <c r="Z144" s="59"/>
      <c r="AA144" s="59"/>
      <c r="AB144" s="59"/>
      <c r="AC144" s="59"/>
      <c r="AD144" s="59"/>
      <c r="AE144" s="141"/>
      <c r="AF144" s="141"/>
      <c r="AG144" s="141"/>
      <c r="AH144" s="141"/>
      <c r="AI144" s="141"/>
      <c r="AJ144" s="141"/>
      <c r="AK144" s="141"/>
      <c r="AL144" s="141"/>
      <c r="AM144" s="141"/>
      <c r="AN144" s="141"/>
      <c r="AO144" s="141"/>
      <c r="AP144" s="141"/>
      <c r="AQ144" s="141"/>
      <c r="AR144" s="141"/>
      <c r="AS144" s="141"/>
      <c r="AT144" s="141"/>
      <c r="AU144" s="141"/>
      <c r="AV144" s="141"/>
      <c r="AW144" s="141"/>
      <c r="AX144" s="141"/>
      <c r="AY144" s="141"/>
      <c r="AZ144" s="141"/>
      <c r="BA144" s="141"/>
      <c r="BB144" s="141"/>
      <c r="BC144" s="141"/>
      <c r="BD144" s="141"/>
    </row>
    <row r="145" hidden="1">
      <c r="A145" s="142"/>
      <c r="B145" s="131">
        <v>22</v>
      </c>
      <c r="C145" s="132" t="str">
        <f t="shared" ca="1" si="23"/>
        <v>2.2</v>
      </c>
      <c r="D145" s="133" t="str">
        <f t="shared" ca="1" si="24"/>
        <v>na</v>
      </c>
      <c r="E145" s="133" t="s">
        <v>49</v>
      </c>
      <c r="F145" s="134" t="str">
        <f t="shared" ca="1" si="25"/>
        <v>https://portail-larochelle.test.entrouvert.org/a-propos/page-editoriale-type/</v>
      </c>
      <c r="G145" s="133" t="str">
        <f t="shared" ca="1" si="26"/>
        <v>A</v>
      </c>
      <c r="H145" s="133" t="str">
        <f t="shared" ca="1" si="27"/>
        <v/>
      </c>
      <c r="I145" s="133">
        <f t="shared" ca="1" si="28"/>
        <v>0</v>
      </c>
      <c r="J145" s="135">
        <f t="shared" ca="1" si="29"/>
        <v>0</v>
      </c>
      <c r="K145" s="136" t="str">
        <f t="shared" si="30"/>
        <v/>
      </c>
      <c r="L145" s="136"/>
      <c r="M145" s="136">
        <f t="shared" si="31"/>
        <v>0</v>
      </c>
      <c r="N145" s="137">
        <f t="shared" ca="1" si="32"/>
        <v>0</v>
      </c>
      <c r="O145" s="137"/>
      <c r="P145" s="138"/>
      <c r="Q145" s="138"/>
      <c r="R145" s="138"/>
      <c r="S145" s="138"/>
      <c r="T145" s="138"/>
      <c r="U145" s="139">
        <f t="shared" si="33"/>
        <v>0</v>
      </c>
      <c r="V145" s="140"/>
      <c r="W145" s="43"/>
      <c r="X145" s="59"/>
      <c r="Y145" s="59"/>
      <c r="Z145" s="59"/>
      <c r="AA145" s="59"/>
      <c r="AB145" s="59"/>
      <c r="AC145" s="59"/>
      <c r="AD145" s="59"/>
      <c r="AE145" s="141"/>
      <c r="AF145" s="141"/>
      <c r="AG145" s="141"/>
      <c r="AH145" s="141"/>
      <c r="AI145" s="141"/>
      <c r="AJ145" s="141"/>
      <c r="AK145" s="141"/>
      <c r="AL145" s="141"/>
      <c r="AM145" s="141"/>
      <c r="AN145" s="141"/>
      <c r="AO145" s="141"/>
      <c r="AP145" s="141"/>
      <c r="AQ145" s="141"/>
      <c r="AR145" s="141"/>
      <c r="AS145" s="141"/>
      <c r="AT145" s="141"/>
      <c r="AU145" s="141"/>
      <c r="AV145" s="141"/>
      <c r="AW145" s="141"/>
      <c r="AX145" s="141"/>
      <c r="AY145" s="141"/>
      <c r="AZ145" s="141"/>
      <c r="BA145" s="141"/>
      <c r="BB145" s="141"/>
      <c r="BC145" s="141"/>
      <c r="BD145" s="141"/>
    </row>
    <row r="146" hidden="1">
      <c r="A146" s="142"/>
      <c r="B146" s="131">
        <v>22</v>
      </c>
      <c r="C146" s="132" t="str">
        <f t="shared" ca="1" si="23"/>
        <v>2.2</v>
      </c>
      <c r="D146" s="133" t="str">
        <f t="shared" ca="1" si="24"/>
        <v>na</v>
      </c>
      <c r="E146" s="133" t="s">
        <v>52</v>
      </c>
      <c r="F146" s="134" t="str">
        <f t="shared" ca="1" si="25"/>
        <v>https://demarches-larochelle.test.entrouvert.org/old-temp/modele-de-formulaire-avec-tous-les-champs/</v>
      </c>
      <c r="G146" s="133" t="str">
        <f t="shared" ca="1" si="26"/>
        <v>A</v>
      </c>
      <c r="H146" s="133" t="str">
        <f t="shared" ca="1" si="27"/>
        <v/>
      </c>
      <c r="I146" s="133">
        <f t="shared" ca="1" si="28"/>
        <v>0</v>
      </c>
      <c r="J146" s="135">
        <f t="shared" ca="1" si="29"/>
        <v>0</v>
      </c>
      <c r="K146" s="136" t="str">
        <f t="shared" si="30"/>
        <v/>
      </c>
      <c r="L146" s="136"/>
      <c r="M146" s="136">
        <f t="shared" si="31"/>
        <v>0</v>
      </c>
      <c r="N146" s="137">
        <f t="shared" ca="1" si="32"/>
        <v>0</v>
      </c>
      <c r="O146" s="137"/>
      <c r="P146" s="138"/>
      <c r="Q146" s="138"/>
      <c r="R146" s="138"/>
      <c r="S146" s="138"/>
      <c r="T146" s="138"/>
      <c r="U146" s="139">
        <f t="shared" si="33"/>
        <v>0</v>
      </c>
      <c r="V146" s="140"/>
      <c r="W146" s="43"/>
      <c r="X146" s="59"/>
      <c r="Y146" s="59"/>
      <c r="Z146" s="59"/>
      <c r="AA146" s="59"/>
      <c r="AB146" s="59"/>
      <c r="AC146" s="59"/>
      <c r="AD146" s="59"/>
      <c r="AE146" s="141"/>
      <c r="AF146" s="141"/>
      <c r="AG146" s="141"/>
      <c r="AH146" s="141"/>
      <c r="AI146" s="141"/>
      <c r="AJ146" s="141"/>
      <c r="AK146" s="141"/>
      <c r="AL146" s="141"/>
      <c r="AM146" s="141"/>
      <c r="AN146" s="141"/>
      <c r="AO146" s="141"/>
      <c r="AP146" s="141"/>
      <c r="AQ146" s="141"/>
      <c r="AR146" s="141"/>
      <c r="AS146" s="141"/>
      <c r="AT146" s="141"/>
      <c r="AU146" s="141"/>
      <c r="AV146" s="141"/>
      <c r="AW146" s="141"/>
      <c r="AX146" s="141"/>
      <c r="AY146" s="141"/>
      <c r="AZ146" s="141"/>
      <c r="BA146" s="141"/>
      <c r="BB146" s="141"/>
      <c r="BC146" s="141"/>
      <c r="BD146" s="141"/>
    </row>
    <row r="147" hidden="1">
      <c r="A147" s="142"/>
      <c r="B147" s="131">
        <v>22</v>
      </c>
      <c r="C147" s="132" t="str">
        <f t="shared" ca="1" si="23"/>
        <v>2.2</v>
      </c>
      <c r="D147" s="133" t="str">
        <f t="shared" ca="1" si="24"/>
        <v>na</v>
      </c>
      <c r="E147" s="133" t="s">
        <v>55</v>
      </c>
      <c r="F147" s="134" t="str">
        <f t="shared" ca="1" si="25"/>
        <v>https://portail-larochelle.test.entrouvert.org/mon-espace/mes-demandes/</v>
      </c>
      <c r="G147" s="133" t="str">
        <f t="shared" ca="1" si="26"/>
        <v>A</v>
      </c>
      <c r="H147" s="133" t="str">
        <f t="shared" ca="1" si="27"/>
        <v/>
      </c>
      <c r="I147" s="133">
        <f t="shared" ca="1" si="28"/>
        <v>0</v>
      </c>
      <c r="J147" s="135">
        <f t="shared" ca="1" si="29"/>
        <v>0</v>
      </c>
      <c r="K147" s="136" t="str">
        <f t="shared" si="30"/>
        <v/>
      </c>
      <c r="L147" s="136"/>
      <c r="M147" s="136">
        <f t="shared" si="31"/>
        <v>0</v>
      </c>
      <c r="N147" s="137">
        <f t="shared" ca="1" si="32"/>
        <v>0</v>
      </c>
      <c r="O147" s="137"/>
      <c r="P147" s="138"/>
      <c r="Q147" s="138"/>
      <c r="R147" s="138"/>
      <c r="S147" s="138"/>
      <c r="T147" s="138"/>
      <c r="U147" s="139">
        <f t="shared" si="33"/>
        <v>0</v>
      </c>
      <c r="V147" s="140"/>
      <c r="W147" s="43"/>
      <c r="X147" s="59"/>
      <c r="Y147" s="59"/>
      <c r="Z147" s="59"/>
      <c r="AA147" s="59"/>
      <c r="AB147" s="59"/>
      <c r="AC147" s="59"/>
      <c r="AD147" s="59"/>
      <c r="AE147" s="141"/>
      <c r="AF147" s="141"/>
      <c r="AG147" s="141"/>
      <c r="AH147" s="141"/>
      <c r="AI147" s="141"/>
      <c r="AJ147" s="141"/>
      <c r="AK147" s="141"/>
      <c r="AL147" s="141"/>
      <c r="AM147" s="141"/>
      <c r="AN147" s="141"/>
      <c r="AO147" s="141"/>
      <c r="AP147" s="141"/>
      <c r="AQ147" s="141"/>
      <c r="AR147" s="141"/>
      <c r="AS147" s="141"/>
      <c r="AT147" s="141"/>
      <c r="AU147" s="141"/>
      <c r="AV147" s="141"/>
      <c r="AW147" s="141"/>
      <c r="AX147" s="141"/>
      <c r="AY147" s="141"/>
      <c r="AZ147" s="141"/>
      <c r="BA147" s="141"/>
      <c r="BB147" s="141"/>
      <c r="BC147" s="141"/>
      <c r="BD147" s="141"/>
    </row>
    <row r="148" hidden="1">
      <c r="A148" s="142"/>
      <c r="B148" s="131">
        <v>22</v>
      </c>
      <c r="C148" s="132" t="str">
        <f t="shared" ca="1" si="23"/>
        <v>2.2</v>
      </c>
      <c r="D148" s="133" t="str">
        <f t="shared" ca="1" si="24"/>
        <v>na</v>
      </c>
      <c r="E148" s="133" t="s">
        <v>58</v>
      </c>
      <c r="F148" s="134" t="str">
        <f t="shared" ca="1" si="25"/>
        <v>https://demarches-larochelle.test.entrouvert.org/signalements/arbres-espaces-verts-naturels-aires-de-jeux/?cancelurl=https%3A//portail-larochelle.test.entrouvert.org/demarches/signalements/</v>
      </c>
      <c r="G148" s="133" t="str">
        <f t="shared" ca="1" si="26"/>
        <v>A</v>
      </c>
      <c r="H148" s="133" t="str">
        <f t="shared" ca="1" si="27"/>
        <v/>
      </c>
      <c r="I148" s="133">
        <f t="shared" ca="1" si="28"/>
        <v>0</v>
      </c>
      <c r="J148" s="135">
        <f t="shared" ca="1" si="29"/>
        <v>0</v>
      </c>
      <c r="K148" s="136" t="str">
        <f t="shared" si="30"/>
        <v/>
      </c>
      <c r="L148" s="136"/>
      <c r="M148" s="136">
        <f t="shared" si="31"/>
        <v>0</v>
      </c>
      <c r="N148" s="137">
        <f t="shared" ca="1" si="32"/>
        <v>0</v>
      </c>
      <c r="O148" s="137"/>
      <c r="P148" s="138"/>
      <c r="Q148" s="138"/>
      <c r="R148" s="138"/>
      <c r="S148" s="138"/>
      <c r="T148" s="138"/>
      <c r="U148" s="139">
        <f t="shared" si="33"/>
        <v>0</v>
      </c>
      <c r="V148" s="140"/>
      <c r="W148" s="43"/>
      <c r="X148" s="59"/>
      <c r="Y148" s="59"/>
      <c r="Z148" s="59"/>
      <c r="AA148" s="59"/>
      <c r="AB148" s="59"/>
      <c r="AC148" s="59"/>
      <c r="AD148" s="59"/>
      <c r="AE148" s="141"/>
      <c r="AF148" s="141"/>
      <c r="AG148" s="141"/>
      <c r="AH148" s="141"/>
      <c r="AI148" s="141"/>
      <c r="AJ148" s="141"/>
      <c r="AK148" s="141"/>
      <c r="AL148" s="141"/>
      <c r="AM148" s="141"/>
      <c r="AN148" s="141"/>
      <c r="AO148" s="141"/>
      <c r="AP148" s="141"/>
      <c r="AQ148" s="141"/>
      <c r="AR148" s="141"/>
      <c r="AS148" s="141"/>
      <c r="AT148" s="141"/>
      <c r="AU148" s="141"/>
      <c r="AV148" s="141"/>
      <c r="AW148" s="141"/>
      <c r="AX148" s="141"/>
      <c r="AY148" s="141"/>
      <c r="AZ148" s="141"/>
      <c r="BA148" s="141"/>
      <c r="BB148" s="141"/>
      <c r="BC148" s="141"/>
      <c r="BD148" s="141"/>
    </row>
    <row r="149" hidden="1">
      <c r="A149" s="142"/>
      <c r="B149" s="131">
        <v>22</v>
      </c>
      <c r="C149" s="132" t="str">
        <f t="shared" ca="1" si="23"/>
        <v>2.2</v>
      </c>
      <c r="D149" s="133" t="str">
        <f t="shared" ca="1" si="24"/>
        <v>na</v>
      </c>
      <c r="E149" s="133" t="s">
        <v>61</v>
      </c>
      <c r="F149" s="134" t="str">
        <f t="shared" ca="1" si="25"/>
        <v>https://demarches-larochelle.test.entrouvert.org/signalements/proprete-urbaine/118/</v>
      </c>
      <c r="G149" s="133" t="str">
        <f t="shared" ca="1" si="26"/>
        <v>A</v>
      </c>
      <c r="H149" s="133" t="str">
        <f t="shared" ca="1" si="27"/>
        <v/>
      </c>
      <c r="I149" s="133">
        <f t="shared" ca="1" si="28"/>
        <v>0</v>
      </c>
      <c r="J149" s="135">
        <f t="shared" ca="1" si="29"/>
        <v>0</v>
      </c>
      <c r="K149" s="136" t="str">
        <f t="shared" si="30"/>
        <v/>
      </c>
      <c r="L149" s="136"/>
      <c r="M149" s="136">
        <f t="shared" si="31"/>
        <v>0</v>
      </c>
      <c r="N149" s="137">
        <f t="shared" ca="1" si="32"/>
        <v>0</v>
      </c>
      <c r="O149" s="137"/>
      <c r="P149" s="138"/>
      <c r="Q149" s="138"/>
      <c r="R149" s="138"/>
      <c r="S149" s="138"/>
      <c r="T149" s="138"/>
      <c r="U149" s="139">
        <f t="shared" si="33"/>
        <v>0</v>
      </c>
      <c r="V149" s="140"/>
      <c r="W149" s="43"/>
      <c r="X149" s="59"/>
      <c r="Y149" s="59"/>
      <c r="Z149" s="59"/>
      <c r="AA149" s="59"/>
      <c r="AB149" s="59"/>
      <c r="AC149" s="59"/>
      <c r="AD149" s="59"/>
      <c r="AE149" s="141"/>
      <c r="AF149" s="141"/>
      <c r="AG149" s="141"/>
      <c r="AH149" s="141"/>
      <c r="AI149" s="141"/>
      <c r="AJ149" s="141"/>
      <c r="AK149" s="141"/>
      <c r="AL149" s="141"/>
      <c r="AM149" s="141"/>
      <c r="AN149" s="141"/>
      <c r="AO149" s="141"/>
      <c r="AP149" s="141"/>
      <c r="AQ149" s="141"/>
      <c r="AR149" s="141"/>
      <c r="AS149" s="141"/>
      <c r="AT149" s="141"/>
      <c r="AU149" s="141"/>
      <c r="AV149" s="141"/>
      <c r="AW149" s="141"/>
      <c r="AX149" s="141"/>
      <c r="AY149" s="141"/>
      <c r="AZ149" s="141"/>
      <c r="BA149" s="141"/>
      <c r="BB149" s="141"/>
      <c r="BC149" s="141"/>
      <c r="BD149" s="141"/>
    </row>
    <row r="150" hidden="1">
      <c r="A150" s="142"/>
      <c r="B150" s="131">
        <v>22</v>
      </c>
      <c r="C150" s="132" t="str">
        <f t="shared" ca="1" si="23"/>
        <v>2.2</v>
      </c>
      <c r="D150" s="133" t="str">
        <f t="shared" ca="1" si="24"/>
        <v>na</v>
      </c>
      <c r="E150" s="133" t="s">
        <v>64</v>
      </c>
      <c r="F150" s="134" t="str">
        <f t="shared" ca="1" si="25"/>
        <v>https://connexion-larochelle.test.entrouvert.org/accounts/password/change/</v>
      </c>
      <c r="G150" s="133" t="str">
        <f t="shared" ca="1" si="26"/>
        <v>A</v>
      </c>
      <c r="H150" s="133" t="str">
        <f t="shared" ca="1" si="27"/>
        <v/>
      </c>
      <c r="I150" s="133">
        <f t="shared" ca="1" si="28"/>
        <v>0</v>
      </c>
      <c r="J150" s="135">
        <f t="shared" ca="1" si="29"/>
        <v>0</v>
      </c>
      <c r="K150" s="136" t="str">
        <f t="shared" si="30"/>
        <v/>
      </c>
      <c r="L150" s="136"/>
      <c r="M150" s="136">
        <f t="shared" si="31"/>
        <v>0</v>
      </c>
      <c r="N150" s="137">
        <f t="shared" ca="1" si="32"/>
        <v>0</v>
      </c>
      <c r="O150" s="137"/>
      <c r="P150" s="138"/>
      <c r="Q150" s="138"/>
      <c r="R150" s="138"/>
      <c r="S150" s="138"/>
      <c r="T150" s="138"/>
      <c r="U150" s="139">
        <f t="shared" si="33"/>
        <v>0</v>
      </c>
      <c r="V150" s="140"/>
      <c r="W150" s="43"/>
      <c r="X150" s="59"/>
      <c r="Y150" s="59"/>
      <c r="Z150" s="59"/>
      <c r="AA150" s="59"/>
      <c r="AB150" s="59"/>
      <c r="AC150" s="59"/>
      <c r="AD150" s="59"/>
      <c r="AE150" s="141"/>
      <c r="AF150" s="141"/>
      <c r="AG150" s="141"/>
      <c r="AH150" s="141"/>
      <c r="AI150" s="141"/>
      <c r="AJ150" s="141"/>
      <c r="AK150" s="141"/>
      <c r="AL150" s="141"/>
      <c r="AM150" s="141"/>
      <c r="AN150" s="141"/>
      <c r="AO150" s="141"/>
      <c r="AP150" s="141"/>
      <c r="AQ150" s="141"/>
      <c r="AR150" s="141"/>
      <c r="AS150" s="141"/>
      <c r="AT150" s="141"/>
      <c r="AU150" s="141"/>
      <c r="AV150" s="141"/>
      <c r="AW150" s="141"/>
      <c r="AX150" s="141"/>
      <c r="AY150" s="141"/>
      <c r="AZ150" s="141"/>
      <c r="BA150" s="141"/>
      <c r="BB150" s="141"/>
      <c r="BC150" s="141"/>
      <c r="BD150" s="141"/>
    </row>
    <row r="151" hidden="1">
      <c r="A151" s="143" t="s">
        <v>103</v>
      </c>
      <c r="B151" s="131">
        <v>23</v>
      </c>
      <c r="C151" s="132" t="str">
        <f t="shared" ca="1" si="23"/>
        <v>3.1</v>
      </c>
      <c r="D151" s="133" t="str">
        <f t="shared" ca="1" si="24"/>
        <v>na</v>
      </c>
      <c r="E151" s="133" t="s">
        <v>28</v>
      </c>
      <c r="F151" s="134" t="str">
        <f t="shared" ca="1" si="25"/>
        <v>https://portail-larochelle.test.entrouvert.org/demarches/</v>
      </c>
      <c r="G151" s="133" t="str">
        <f t="shared" ca="1" si="26"/>
        <v>A</v>
      </c>
      <c r="H151" s="133" t="str">
        <f t="shared" ca="1" si="27"/>
        <v>x</v>
      </c>
      <c r="I151" s="133">
        <f t="shared" ca="1" si="28"/>
        <v>0</v>
      </c>
      <c r="J151" s="135">
        <f t="shared" ca="1" si="29"/>
        <v>0</v>
      </c>
      <c r="K151" s="136" t="str">
        <f t="shared" si="30"/>
        <v/>
      </c>
      <c r="L151" s="136"/>
      <c r="M151" s="136">
        <f t="shared" si="31"/>
        <v>0</v>
      </c>
      <c r="N151" s="137">
        <f t="shared" ca="1" si="32"/>
        <v>0</v>
      </c>
      <c r="O151" s="137"/>
      <c r="P151" s="138"/>
      <c r="Q151" s="138"/>
      <c r="R151" s="138"/>
      <c r="S151" s="138"/>
      <c r="T151" s="138"/>
      <c r="U151" s="139">
        <f t="shared" si="33"/>
        <v>0</v>
      </c>
      <c r="V151" s="140"/>
      <c r="W151" s="43"/>
      <c r="X151" s="59"/>
      <c r="Y151" s="59"/>
      <c r="Z151" s="59"/>
      <c r="AA151" s="59"/>
      <c r="AB151" s="59"/>
      <c r="AC151" s="59"/>
      <c r="AD151" s="59"/>
      <c r="AE151" s="141"/>
      <c r="AF151" s="141"/>
      <c r="AG151" s="141"/>
      <c r="AH151" s="141"/>
      <c r="AI151" s="141"/>
      <c r="AJ151" s="141"/>
      <c r="AK151" s="141"/>
      <c r="AL151" s="141"/>
      <c r="AM151" s="141"/>
      <c r="AN151" s="141"/>
      <c r="AO151" s="141"/>
      <c r="AP151" s="141"/>
      <c r="AQ151" s="141"/>
      <c r="AR151" s="141"/>
      <c r="AS151" s="141"/>
      <c r="AT151" s="141"/>
      <c r="AU151" s="141"/>
      <c r="AV151" s="141"/>
      <c r="AW151" s="141"/>
      <c r="AX151" s="141"/>
      <c r="AY151" s="141"/>
      <c r="AZ151" s="141"/>
      <c r="BA151" s="141"/>
      <c r="BB151" s="141"/>
      <c r="BC151" s="141"/>
      <c r="BD151" s="141"/>
    </row>
    <row r="152" hidden="1">
      <c r="A152" s="142"/>
      <c r="B152" s="131">
        <v>23</v>
      </c>
      <c r="C152" s="132" t="str">
        <f t="shared" ca="1" si="23"/>
        <v>3.1</v>
      </c>
      <c r="D152" s="133" t="str">
        <f t="shared" ca="1" si="24"/>
        <v>na</v>
      </c>
      <c r="E152" s="133" t="s">
        <v>31</v>
      </c>
      <c r="F152" s="134" t="str">
        <f t="shared" ca="1" si="25"/>
        <v>https://portail-larochelle.test.entrouvert.org/liens-footer/accessibilite/</v>
      </c>
      <c r="G152" s="133" t="str">
        <f t="shared" ca="1" si="26"/>
        <v>A</v>
      </c>
      <c r="H152" s="133" t="str">
        <f t="shared" ca="1" si="27"/>
        <v>x</v>
      </c>
      <c r="I152" s="133">
        <f t="shared" ca="1" si="28"/>
        <v>0</v>
      </c>
      <c r="J152" s="135">
        <f t="shared" ca="1" si="29"/>
        <v>0</v>
      </c>
      <c r="K152" s="136" t="str">
        <f t="shared" si="30"/>
        <v/>
      </c>
      <c r="L152" s="136"/>
      <c r="M152" s="136">
        <f t="shared" si="31"/>
        <v>0</v>
      </c>
      <c r="N152" s="137">
        <f t="shared" ca="1" si="32"/>
        <v>0</v>
      </c>
      <c r="O152" s="137"/>
      <c r="P152" s="138"/>
      <c r="Q152" s="138"/>
      <c r="R152" s="138"/>
      <c r="S152" s="138"/>
      <c r="T152" s="138"/>
      <c r="U152" s="139">
        <f t="shared" si="33"/>
        <v>0</v>
      </c>
      <c r="V152" s="140"/>
      <c r="W152" s="43"/>
      <c r="X152" s="59"/>
      <c r="Y152" s="59"/>
      <c r="Z152" s="59"/>
      <c r="AA152" s="59"/>
      <c r="AB152" s="59"/>
      <c r="AC152" s="59"/>
      <c r="AD152" s="59"/>
      <c r="AE152" s="141"/>
      <c r="AF152" s="141"/>
      <c r="AG152" s="141"/>
      <c r="AH152" s="141"/>
      <c r="AI152" s="141"/>
      <c r="AJ152" s="141"/>
      <c r="AK152" s="141"/>
      <c r="AL152" s="141"/>
      <c r="AM152" s="141"/>
      <c r="AN152" s="141"/>
      <c r="AO152" s="141"/>
      <c r="AP152" s="141"/>
      <c r="AQ152" s="141"/>
      <c r="AR152" s="141"/>
      <c r="AS152" s="141"/>
      <c r="AT152" s="141"/>
      <c r="AU152" s="141"/>
      <c r="AV152" s="141"/>
      <c r="AW152" s="141"/>
      <c r="AX152" s="141"/>
      <c r="AY152" s="141"/>
      <c r="AZ152" s="141"/>
      <c r="BA152" s="141"/>
      <c r="BB152" s="141"/>
      <c r="BC152" s="141"/>
      <c r="BD152" s="141"/>
    </row>
    <row r="153" hidden="1">
      <c r="A153" s="142"/>
      <c r="B153" s="131">
        <v>23</v>
      </c>
      <c r="C153" s="132" t="str">
        <f t="shared" ca="1" si="23"/>
        <v>3.1</v>
      </c>
      <c r="D153" s="133" t="str">
        <f t="shared" ca="1" si="24"/>
        <v>na</v>
      </c>
      <c r="E153" s="133" t="s">
        <v>34</v>
      </c>
      <c r="F153" s="134" t="str">
        <f t="shared" ca="1" si="25"/>
        <v>https://portail-larochelle.test.entrouvert.org/liens-footer/mentions-legales/</v>
      </c>
      <c r="G153" s="133" t="str">
        <f t="shared" ca="1" si="26"/>
        <v>A</v>
      </c>
      <c r="H153" s="133" t="str">
        <f t="shared" ca="1" si="27"/>
        <v>x</v>
      </c>
      <c r="I153" s="133">
        <f t="shared" ca="1" si="28"/>
        <v>0</v>
      </c>
      <c r="J153" s="135">
        <f t="shared" ca="1" si="29"/>
        <v>0</v>
      </c>
      <c r="K153" s="136" t="str">
        <f t="shared" si="30"/>
        <v/>
      </c>
      <c r="L153" s="136"/>
      <c r="M153" s="136">
        <f t="shared" si="31"/>
        <v>0</v>
      </c>
      <c r="N153" s="137">
        <f t="shared" ca="1" si="32"/>
        <v>0</v>
      </c>
      <c r="O153" s="137"/>
      <c r="P153" s="138"/>
      <c r="Q153" s="138"/>
      <c r="R153" s="138"/>
      <c r="S153" s="138"/>
      <c r="T153" s="138"/>
      <c r="U153" s="139">
        <f t="shared" si="33"/>
        <v>0</v>
      </c>
      <c r="V153" s="140"/>
      <c r="W153" s="43"/>
      <c r="X153" s="59"/>
      <c r="Y153" s="59"/>
      <c r="Z153" s="59"/>
      <c r="AA153" s="59"/>
      <c r="AB153" s="59"/>
      <c r="AC153" s="59"/>
      <c r="AD153" s="59"/>
      <c r="AE153" s="141"/>
      <c r="AF153" s="141"/>
      <c r="AG153" s="141"/>
      <c r="AH153" s="141"/>
      <c r="AI153" s="141"/>
      <c r="AJ153" s="141"/>
      <c r="AK153" s="141"/>
      <c r="AL153" s="141"/>
      <c r="AM153" s="141"/>
      <c r="AN153" s="141"/>
      <c r="AO153" s="141"/>
      <c r="AP153" s="141"/>
      <c r="AQ153" s="141"/>
      <c r="AR153" s="141"/>
      <c r="AS153" s="141"/>
      <c r="AT153" s="141"/>
      <c r="AU153" s="141"/>
      <c r="AV153" s="141"/>
      <c r="AW153" s="141"/>
      <c r="AX153" s="141"/>
      <c r="AY153" s="141"/>
      <c r="AZ153" s="141"/>
      <c r="BA153" s="141"/>
      <c r="BB153" s="141"/>
      <c r="BC153" s="141"/>
      <c r="BD153" s="141"/>
    </row>
    <row r="154" hidden="1">
      <c r="A154" s="142"/>
      <c r="B154" s="131">
        <v>23</v>
      </c>
      <c r="C154" s="132" t="str">
        <f t="shared" ca="1" si="23"/>
        <v>3.1</v>
      </c>
      <c r="D154" s="133" t="str">
        <f t="shared" ca="1" si="24"/>
        <v>na</v>
      </c>
      <c r="E154" s="133" t="s">
        <v>37</v>
      </c>
      <c r="F154" s="134" t="str">
        <f t="shared" ca="1" si="25"/>
        <v>https://portail-larochelle.test.entrouvert.org/aide/</v>
      </c>
      <c r="G154" s="133" t="str">
        <f t="shared" ca="1" si="26"/>
        <v>A</v>
      </c>
      <c r="H154" s="133" t="str">
        <f t="shared" ca="1" si="27"/>
        <v>x</v>
      </c>
      <c r="I154" s="133">
        <f t="shared" ca="1" si="28"/>
        <v>0</v>
      </c>
      <c r="J154" s="135">
        <f t="shared" ca="1" si="29"/>
        <v>0</v>
      </c>
      <c r="K154" s="136" t="str">
        <f t="shared" si="30"/>
        <v/>
      </c>
      <c r="L154" s="136"/>
      <c r="M154" s="136">
        <f t="shared" si="31"/>
        <v>0</v>
      </c>
      <c r="N154" s="137">
        <f t="shared" ca="1" si="32"/>
        <v>0</v>
      </c>
      <c r="O154" s="137"/>
      <c r="P154" s="138"/>
      <c r="Q154" s="138"/>
      <c r="R154" s="138"/>
      <c r="S154" s="138"/>
      <c r="T154" s="138"/>
      <c r="U154" s="139">
        <f t="shared" si="33"/>
        <v>0</v>
      </c>
      <c r="V154" s="140"/>
      <c r="W154" s="43"/>
      <c r="X154" s="59"/>
      <c r="Y154" s="59"/>
      <c r="Z154" s="59"/>
      <c r="AA154" s="59"/>
      <c r="AB154" s="59"/>
      <c r="AC154" s="59"/>
      <c r="AD154" s="59"/>
      <c r="AE154" s="141"/>
      <c r="AF154" s="141"/>
      <c r="AG154" s="141"/>
      <c r="AH154" s="141"/>
      <c r="AI154" s="141"/>
      <c r="AJ154" s="141"/>
      <c r="AK154" s="141"/>
      <c r="AL154" s="141"/>
      <c r="AM154" s="141"/>
      <c r="AN154" s="141"/>
      <c r="AO154" s="141"/>
      <c r="AP154" s="141"/>
      <c r="AQ154" s="141"/>
      <c r="AR154" s="141"/>
      <c r="AS154" s="141"/>
      <c r="AT154" s="141"/>
      <c r="AU154" s="141"/>
      <c r="AV154" s="141"/>
      <c r="AW154" s="141"/>
      <c r="AX154" s="141"/>
      <c r="AY154" s="141"/>
      <c r="AZ154" s="141"/>
      <c r="BA154" s="141"/>
      <c r="BB154" s="141"/>
      <c r="BC154" s="141"/>
      <c r="BD154" s="141"/>
    </row>
    <row r="155" hidden="1">
      <c r="A155" s="142"/>
      <c r="B155" s="131">
        <v>23</v>
      </c>
      <c r="C155" s="132" t="str">
        <f t="shared" ca="1" si="23"/>
        <v>3.1</v>
      </c>
      <c r="D155" s="133" t="str">
        <f t="shared" ca="1" si="24"/>
        <v>na</v>
      </c>
      <c r="E155" s="133" t="s">
        <v>40</v>
      </c>
      <c r="F155" s="134" t="str">
        <f t="shared" ca="1" si="25"/>
        <v>https://connexion-larochelle.test.entrouvert.org/login/?nonce=_0DC01D458CED32F23A64CDA251907A6D&amp;next=/idp/saml2/continue%3Fnonce%3D_0DC01D458CED32F23A64CDA251907A6D</v>
      </c>
      <c r="G155" s="133" t="str">
        <f t="shared" ca="1" si="26"/>
        <v>A</v>
      </c>
      <c r="H155" s="133" t="str">
        <f t="shared" ca="1" si="27"/>
        <v>x</v>
      </c>
      <c r="I155" s="133">
        <f t="shared" ca="1" si="28"/>
        <v>0</v>
      </c>
      <c r="J155" s="135">
        <f t="shared" ca="1" si="29"/>
        <v>0</v>
      </c>
      <c r="K155" s="136" t="str">
        <f t="shared" si="30"/>
        <v/>
      </c>
      <c r="L155" s="136"/>
      <c r="M155" s="136">
        <f t="shared" si="31"/>
        <v>0</v>
      </c>
      <c r="N155" s="137">
        <f t="shared" ca="1" si="32"/>
        <v>0</v>
      </c>
      <c r="O155" s="137"/>
      <c r="P155" s="138"/>
      <c r="Q155" s="138"/>
      <c r="R155" s="138"/>
      <c r="S155" s="138"/>
      <c r="T155" s="138"/>
      <c r="U155" s="139">
        <f t="shared" si="33"/>
        <v>0</v>
      </c>
      <c r="V155" s="140"/>
      <c r="W155" s="43"/>
      <c r="X155" s="59"/>
      <c r="Y155" s="59"/>
      <c r="Z155" s="59"/>
      <c r="AA155" s="59"/>
      <c r="AB155" s="59"/>
      <c r="AC155" s="59"/>
      <c r="AD155" s="59"/>
      <c r="AE155" s="141"/>
      <c r="AF155" s="141"/>
      <c r="AG155" s="141"/>
      <c r="AH155" s="141"/>
      <c r="AI155" s="141"/>
      <c r="AJ155" s="141"/>
      <c r="AK155" s="141"/>
      <c r="AL155" s="141"/>
      <c r="AM155" s="141"/>
      <c r="AN155" s="141"/>
      <c r="AO155" s="141"/>
      <c r="AP155" s="141"/>
      <c r="AQ155" s="141"/>
      <c r="AR155" s="141"/>
      <c r="AS155" s="141"/>
      <c r="AT155" s="141"/>
      <c r="AU155" s="141"/>
      <c r="AV155" s="141"/>
      <c r="AW155" s="141"/>
      <c r="AX155" s="141"/>
      <c r="AY155" s="141"/>
      <c r="AZ155" s="141"/>
      <c r="BA155" s="141"/>
      <c r="BB155" s="141"/>
      <c r="BC155" s="141"/>
      <c r="BD155" s="141"/>
    </row>
    <row r="156" hidden="1">
      <c r="A156" s="142"/>
      <c r="B156" s="131">
        <v>23</v>
      </c>
      <c r="C156" s="132" t="str">
        <f t="shared" ca="1" si="23"/>
        <v>3.1</v>
      </c>
      <c r="D156" s="133" t="str">
        <f t="shared" ca="1" si="24"/>
        <v>na</v>
      </c>
      <c r="E156" s="133" t="s">
        <v>43</v>
      </c>
      <c r="F156" s="134" t="str">
        <f t="shared" ca="1" si="25"/>
        <v>https://portail-larochelle.test.entrouvert.org/demarches/signalements/</v>
      </c>
      <c r="G156" s="133" t="str">
        <f t="shared" ca="1" si="26"/>
        <v>A</v>
      </c>
      <c r="H156" s="133" t="str">
        <f t="shared" ca="1" si="27"/>
        <v>x</v>
      </c>
      <c r="I156" s="133">
        <f t="shared" ca="1" si="28"/>
        <v>0</v>
      </c>
      <c r="J156" s="135">
        <f t="shared" ca="1" si="29"/>
        <v>0</v>
      </c>
      <c r="K156" s="136" t="str">
        <f t="shared" si="30"/>
        <v/>
      </c>
      <c r="L156" s="136"/>
      <c r="M156" s="136">
        <f t="shared" si="31"/>
        <v>0</v>
      </c>
      <c r="N156" s="137">
        <f t="shared" ca="1" si="32"/>
        <v>0</v>
      </c>
      <c r="O156" s="137"/>
      <c r="P156" s="138"/>
      <c r="Q156" s="138"/>
      <c r="R156" s="138"/>
      <c r="S156" s="138"/>
      <c r="T156" s="138"/>
      <c r="U156" s="139">
        <f t="shared" si="33"/>
        <v>0</v>
      </c>
      <c r="V156" s="140"/>
      <c r="W156" s="43"/>
      <c r="X156" s="59"/>
      <c r="Y156" s="59"/>
      <c r="Z156" s="59"/>
      <c r="AA156" s="59"/>
      <c r="AB156" s="59"/>
      <c r="AC156" s="59"/>
      <c r="AD156" s="59"/>
      <c r="AE156" s="141"/>
      <c r="AF156" s="141"/>
      <c r="AG156" s="141"/>
      <c r="AH156" s="141"/>
      <c r="AI156" s="141"/>
      <c r="AJ156" s="141"/>
      <c r="AK156" s="141"/>
      <c r="AL156" s="141"/>
      <c r="AM156" s="141"/>
      <c r="AN156" s="141"/>
      <c r="AO156" s="141"/>
      <c r="AP156" s="141"/>
      <c r="AQ156" s="141"/>
      <c r="AR156" s="141"/>
      <c r="AS156" s="141"/>
      <c r="AT156" s="141"/>
      <c r="AU156" s="141"/>
      <c r="AV156" s="141"/>
      <c r="AW156" s="141"/>
      <c r="AX156" s="141"/>
      <c r="AY156" s="141"/>
      <c r="AZ156" s="141"/>
      <c r="BA156" s="141"/>
      <c r="BB156" s="141"/>
      <c r="BC156" s="141"/>
      <c r="BD156" s="141"/>
    </row>
    <row r="157" hidden="1">
      <c r="A157" s="142"/>
      <c r="B157" s="131">
        <v>23</v>
      </c>
      <c r="C157" s="132" t="str">
        <f t="shared" ca="1" si="23"/>
        <v>3.1</v>
      </c>
      <c r="D157" s="133" t="str">
        <f t="shared" ca="1" si="24"/>
        <v>na</v>
      </c>
      <c r="E157" s="133" t="s">
        <v>46</v>
      </c>
      <c r="F157" s="134" t="str">
        <f t="shared" ca="1" si="25"/>
        <v>https://connexion-larochelle.test.entrouvert.org/accounts/</v>
      </c>
      <c r="G157" s="133" t="str">
        <f t="shared" ca="1" si="26"/>
        <v>A</v>
      </c>
      <c r="H157" s="133" t="str">
        <f t="shared" ca="1" si="27"/>
        <v>x</v>
      </c>
      <c r="I157" s="133">
        <f t="shared" ca="1" si="28"/>
        <v>0</v>
      </c>
      <c r="J157" s="135">
        <f t="shared" ca="1" si="29"/>
        <v>0</v>
      </c>
      <c r="K157" s="136" t="str">
        <f t="shared" si="30"/>
        <v/>
      </c>
      <c r="L157" s="136"/>
      <c r="M157" s="136">
        <f t="shared" si="31"/>
        <v>0</v>
      </c>
      <c r="N157" s="137">
        <f t="shared" ca="1" si="32"/>
        <v>0</v>
      </c>
      <c r="O157" s="137"/>
      <c r="P157" s="138"/>
      <c r="Q157" s="138"/>
      <c r="R157" s="138"/>
      <c r="S157" s="138"/>
      <c r="T157" s="138"/>
      <c r="U157" s="139">
        <f t="shared" si="33"/>
        <v>0</v>
      </c>
      <c r="V157" s="140"/>
      <c r="W157" s="43"/>
      <c r="X157" s="59"/>
      <c r="Y157" s="59"/>
      <c r="Z157" s="59"/>
      <c r="AA157" s="59"/>
      <c r="AB157" s="59"/>
      <c r="AC157" s="59"/>
      <c r="AD157" s="59"/>
      <c r="AE157" s="141"/>
      <c r="AF157" s="141"/>
      <c r="AG157" s="141"/>
      <c r="AH157" s="141"/>
      <c r="AI157" s="141"/>
      <c r="AJ157" s="141"/>
      <c r="AK157" s="141"/>
      <c r="AL157" s="141"/>
      <c r="AM157" s="141"/>
      <c r="AN157" s="141"/>
      <c r="AO157" s="141"/>
      <c r="AP157" s="141"/>
      <c r="AQ157" s="141"/>
      <c r="AR157" s="141"/>
      <c r="AS157" s="141"/>
      <c r="AT157" s="141"/>
      <c r="AU157" s="141"/>
      <c r="AV157" s="141"/>
      <c r="AW157" s="141"/>
      <c r="AX157" s="141"/>
      <c r="AY157" s="141"/>
      <c r="AZ157" s="141"/>
      <c r="BA157" s="141"/>
      <c r="BB157" s="141"/>
      <c r="BC157" s="141"/>
      <c r="BD157" s="141"/>
    </row>
    <row r="158" hidden="1">
      <c r="A158" s="142"/>
      <c r="B158" s="131">
        <v>23</v>
      </c>
      <c r="C158" s="132" t="str">
        <f t="shared" ca="1" si="23"/>
        <v>3.1</v>
      </c>
      <c r="D158" s="133" t="str">
        <f t="shared" ca="1" si="24"/>
        <v>na</v>
      </c>
      <c r="E158" s="133" t="s">
        <v>49</v>
      </c>
      <c r="F158" s="134" t="str">
        <f t="shared" ca="1" si="25"/>
        <v>https://portail-larochelle.test.entrouvert.org/a-propos/page-editoriale-type/</v>
      </c>
      <c r="G158" s="133" t="str">
        <f t="shared" ca="1" si="26"/>
        <v>A</v>
      </c>
      <c r="H158" s="133" t="str">
        <f t="shared" ca="1" si="27"/>
        <v>x</v>
      </c>
      <c r="I158" s="133">
        <f t="shared" ca="1" si="28"/>
        <v>0</v>
      </c>
      <c r="J158" s="135">
        <f t="shared" ca="1" si="29"/>
        <v>0</v>
      </c>
      <c r="K158" s="136" t="str">
        <f t="shared" si="30"/>
        <v/>
      </c>
      <c r="L158" s="136"/>
      <c r="M158" s="136">
        <f t="shared" si="31"/>
        <v>0</v>
      </c>
      <c r="N158" s="137">
        <f t="shared" ca="1" si="32"/>
        <v>0</v>
      </c>
      <c r="O158" s="137"/>
      <c r="P158" s="138"/>
      <c r="Q158" s="138"/>
      <c r="R158" s="138"/>
      <c r="S158" s="138"/>
      <c r="T158" s="138"/>
      <c r="U158" s="139">
        <f t="shared" si="33"/>
        <v>0</v>
      </c>
      <c r="V158" s="140"/>
      <c r="W158" s="43"/>
      <c r="X158" s="59"/>
      <c r="Y158" s="59"/>
      <c r="Z158" s="59"/>
      <c r="AA158" s="59"/>
      <c r="AB158" s="59"/>
      <c r="AC158" s="59"/>
      <c r="AD158" s="59"/>
      <c r="AE158" s="141"/>
      <c r="AF158" s="141"/>
      <c r="AG158" s="141"/>
      <c r="AH158" s="141"/>
      <c r="AI158" s="141"/>
      <c r="AJ158" s="141"/>
      <c r="AK158" s="141"/>
      <c r="AL158" s="141"/>
      <c r="AM158" s="141"/>
      <c r="AN158" s="141"/>
      <c r="AO158" s="141"/>
      <c r="AP158" s="141"/>
      <c r="AQ158" s="141"/>
      <c r="AR158" s="141"/>
      <c r="AS158" s="141"/>
      <c r="AT158" s="141"/>
      <c r="AU158" s="141"/>
      <c r="AV158" s="141"/>
      <c r="AW158" s="141"/>
      <c r="AX158" s="141"/>
      <c r="AY158" s="141"/>
      <c r="AZ158" s="141"/>
      <c r="BA158" s="141"/>
      <c r="BB158" s="141"/>
      <c r="BC158" s="141"/>
      <c r="BD158" s="141"/>
    </row>
    <row r="159">
      <c r="A159" s="142"/>
      <c r="B159" s="131">
        <v>23</v>
      </c>
      <c r="C159" s="132" t="str">
        <f t="shared" ca="1" si="23"/>
        <v>3.1</v>
      </c>
      <c r="D159" s="133" t="str">
        <f t="shared" ca="1" si="24"/>
        <v>c</v>
      </c>
      <c r="E159" s="133" t="s">
        <v>52</v>
      </c>
      <c r="F159" s="134" t="str">
        <f t="shared" ca="1" si="25"/>
        <v>https://demarches-larochelle.test.entrouvert.org/old-temp/modele-de-formulaire-avec-tous-les-champs/</v>
      </c>
      <c r="G159" s="133" t="str">
        <f t="shared" ca="1" si="26"/>
        <v>A</v>
      </c>
      <c r="H159" s="133" t="str">
        <f t="shared" ca="1" si="27"/>
        <v>x</v>
      </c>
      <c r="I159" s="133" t="str">
        <f t="shared" ca="1" si="28"/>
        <v>Majeure</v>
      </c>
      <c r="J159" s="135" t="str">
        <f t="shared" ca="1" si="29"/>
        <v xml:space="preserve">Une seule fois dans la page</v>
      </c>
      <c r="K159" s="136">
        <f t="shared" si="30"/>
        <v>3</v>
      </c>
      <c r="L159" s="136"/>
      <c r="M159" s="136">
        <f t="shared" si="31"/>
        <v>0</v>
      </c>
      <c r="N159" s="137" t="str">
        <f t="shared" ca="1" si="32"/>
        <v xml:space="preserve">L'indication de l'étape active est uniquement par la couleur</v>
      </c>
      <c r="O159" s="137"/>
      <c r="P159" s="138"/>
      <c r="Q159" s="138"/>
      <c r="R159" s="138"/>
      <c r="S159" s="138"/>
      <c r="T159" s="138"/>
      <c r="U159" s="139">
        <f t="shared" si="33"/>
        <v>0</v>
      </c>
      <c r="V159" s="140"/>
      <c r="W159" s="43"/>
      <c r="X159" s="59"/>
      <c r="Y159" s="59"/>
      <c r="Z159" s="59"/>
      <c r="AA159" s="59"/>
      <c r="AB159" s="59"/>
      <c r="AC159" s="59"/>
      <c r="AD159" s="59"/>
      <c r="AE159" s="141"/>
      <c r="AF159" s="141"/>
      <c r="AG159" s="141"/>
      <c r="AH159" s="141"/>
      <c r="AI159" s="141"/>
      <c r="AJ159" s="141"/>
      <c r="AK159" s="141"/>
      <c r="AL159" s="141"/>
      <c r="AM159" s="141"/>
      <c r="AN159" s="141"/>
      <c r="AO159" s="141"/>
      <c r="AP159" s="141"/>
      <c r="AQ159" s="141"/>
      <c r="AR159" s="141"/>
      <c r="AS159" s="141"/>
      <c r="AT159" s="141"/>
      <c r="AU159" s="141"/>
      <c r="AV159" s="141"/>
      <c r="AW159" s="141"/>
      <c r="AX159" s="141"/>
      <c r="AY159" s="141"/>
      <c r="AZ159" s="141"/>
      <c r="BA159" s="141"/>
      <c r="BB159" s="141"/>
      <c r="BC159" s="141"/>
      <c r="BD159" s="141"/>
    </row>
    <row r="160" hidden="1">
      <c r="A160" s="142"/>
      <c r="B160" s="131">
        <v>23</v>
      </c>
      <c r="C160" s="132" t="str">
        <f t="shared" ca="1" si="23"/>
        <v>3.1</v>
      </c>
      <c r="D160" s="133" t="str">
        <f t="shared" ca="1" si="24"/>
        <v>na</v>
      </c>
      <c r="E160" s="133" t="s">
        <v>55</v>
      </c>
      <c r="F160" s="134" t="str">
        <f t="shared" ca="1" si="25"/>
        <v>https://portail-larochelle.test.entrouvert.org/mon-espace/mes-demandes/</v>
      </c>
      <c r="G160" s="133" t="str">
        <f t="shared" ca="1" si="26"/>
        <v>A</v>
      </c>
      <c r="H160" s="133" t="str">
        <f t="shared" ca="1" si="27"/>
        <v>x</v>
      </c>
      <c r="I160" s="133">
        <f t="shared" ca="1" si="28"/>
        <v>0</v>
      </c>
      <c r="J160" s="135">
        <f t="shared" ca="1" si="29"/>
        <v>0</v>
      </c>
      <c r="K160" s="136" t="str">
        <f t="shared" si="30"/>
        <v/>
      </c>
      <c r="L160" s="136"/>
      <c r="M160" s="136">
        <f t="shared" si="31"/>
        <v>0</v>
      </c>
      <c r="N160" s="137">
        <f t="shared" ca="1" si="32"/>
        <v>0</v>
      </c>
      <c r="O160" s="137"/>
      <c r="P160" s="138"/>
      <c r="Q160" s="138"/>
      <c r="R160" s="138"/>
      <c r="S160" s="138"/>
      <c r="T160" s="138"/>
      <c r="U160" s="139">
        <f t="shared" si="33"/>
        <v>0</v>
      </c>
      <c r="V160" s="140"/>
      <c r="W160" s="43"/>
      <c r="X160" s="59"/>
      <c r="Y160" s="59"/>
      <c r="Z160" s="59"/>
      <c r="AA160" s="59"/>
      <c r="AB160" s="59"/>
      <c r="AC160" s="59"/>
      <c r="AD160" s="59"/>
      <c r="AE160" s="141"/>
      <c r="AF160" s="141"/>
      <c r="AG160" s="141"/>
      <c r="AH160" s="141"/>
      <c r="AI160" s="141"/>
      <c r="AJ160" s="141"/>
      <c r="AK160" s="141"/>
      <c r="AL160" s="141"/>
      <c r="AM160" s="141"/>
      <c r="AN160" s="141"/>
      <c r="AO160" s="141"/>
      <c r="AP160" s="141"/>
      <c r="AQ160" s="141"/>
      <c r="AR160" s="141"/>
      <c r="AS160" s="141"/>
      <c r="AT160" s="141"/>
      <c r="AU160" s="141"/>
      <c r="AV160" s="141"/>
      <c r="AW160" s="141"/>
      <c r="AX160" s="141"/>
      <c r="AY160" s="141"/>
      <c r="AZ160" s="141"/>
      <c r="BA160" s="141"/>
      <c r="BB160" s="141"/>
      <c r="BC160" s="141"/>
      <c r="BD160" s="141"/>
    </row>
    <row r="161">
      <c r="A161" s="142"/>
      <c r="B161" s="131">
        <v>23</v>
      </c>
      <c r="C161" s="132" t="str">
        <f t="shared" ca="1" si="23"/>
        <v>3.1</v>
      </c>
      <c r="D161" s="133" t="str">
        <f t="shared" ca="1" si="24"/>
        <v>c</v>
      </c>
      <c r="E161" s="133" t="s">
        <v>58</v>
      </c>
      <c r="F161" s="134" t="str">
        <f t="shared" ca="1" si="25"/>
        <v>https://demarches-larochelle.test.entrouvert.org/signalements/arbres-espaces-verts-naturels-aires-de-jeux/?cancelurl=https%3A//portail-larochelle.test.entrouvert.org/demarches/signalements/</v>
      </c>
      <c r="G161" s="133" t="str">
        <f t="shared" ca="1" si="26"/>
        <v>A</v>
      </c>
      <c r="H161" s="133" t="str">
        <f t="shared" ca="1" si="27"/>
        <v>x</v>
      </c>
      <c r="I161" s="133" t="str">
        <f t="shared" ca="1" si="28"/>
        <v>Majeure</v>
      </c>
      <c r="J161" s="135" t="str">
        <f t="shared" ca="1" si="29"/>
        <v xml:space="preserve">Une seule fois dans la page</v>
      </c>
      <c r="K161" s="136">
        <f t="shared" si="30"/>
        <v>3</v>
      </c>
      <c r="L161" s="136"/>
      <c r="M161" s="136">
        <f t="shared" si="31"/>
        <v>0</v>
      </c>
      <c r="N161" s="137" t="str">
        <f t="shared" ca="1" si="32"/>
        <v xml:space="preserve">- L'indication de l'étape active est uniquement par la couleur
- Etape 2 et 3 : l'indication de l'étape validé est indiqué uniquement par la couleur</v>
      </c>
      <c r="O161" s="137"/>
      <c r="P161" s="138"/>
      <c r="Q161" s="138"/>
      <c r="R161" s="138"/>
      <c r="S161" s="138"/>
      <c r="T161" s="138"/>
      <c r="U161" s="139">
        <f t="shared" si="33"/>
        <v>0</v>
      </c>
      <c r="V161" s="140"/>
      <c r="W161" s="43"/>
      <c r="X161" s="59"/>
      <c r="Y161" s="59"/>
      <c r="Z161" s="59"/>
      <c r="AA161" s="59"/>
      <c r="AB161" s="59"/>
      <c r="AC161" s="59"/>
      <c r="AD161" s="59"/>
      <c r="AE161" s="141"/>
      <c r="AF161" s="141"/>
      <c r="AG161" s="141"/>
      <c r="AH161" s="141"/>
      <c r="AI161" s="141"/>
      <c r="AJ161" s="141"/>
      <c r="AK161" s="141"/>
      <c r="AL161" s="141"/>
      <c r="AM161" s="141"/>
      <c r="AN161" s="141"/>
      <c r="AO161" s="141"/>
      <c r="AP161" s="141"/>
      <c r="AQ161" s="141"/>
      <c r="AR161" s="141"/>
      <c r="AS161" s="141"/>
      <c r="AT161" s="141"/>
      <c r="AU161" s="141"/>
      <c r="AV161" s="141"/>
      <c r="AW161" s="141"/>
      <c r="AX161" s="141"/>
      <c r="AY161" s="141"/>
      <c r="AZ161" s="141"/>
      <c r="BA161" s="141"/>
      <c r="BB161" s="141"/>
      <c r="BC161" s="141"/>
      <c r="BD161" s="141"/>
    </row>
    <row r="162" hidden="1">
      <c r="A162" s="142"/>
      <c r="B162" s="131">
        <v>23</v>
      </c>
      <c r="C162" s="132" t="str">
        <f t="shared" ca="1" si="23"/>
        <v>3.1</v>
      </c>
      <c r="D162" s="133" t="str">
        <f t="shared" ca="1" si="24"/>
        <v>na</v>
      </c>
      <c r="E162" s="133" t="s">
        <v>61</v>
      </c>
      <c r="F162" s="134" t="str">
        <f t="shared" ca="1" si="25"/>
        <v>https://demarches-larochelle.test.entrouvert.org/signalements/proprete-urbaine/118/</v>
      </c>
      <c r="G162" s="133" t="str">
        <f t="shared" ca="1" si="26"/>
        <v>A</v>
      </c>
      <c r="H162" s="133" t="str">
        <f t="shared" ca="1" si="27"/>
        <v>x</v>
      </c>
      <c r="I162" s="133">
        <f t="shared" ca="1" si="28"/>
        <v>0</v>
      </c>
      <c r="J162" s="135">
        <f t="shared" ca="1" si="29"/>
        <v>0</v>
      </c>
      <c r="K162" s="136" t="str">
        <f t="shared" si="30"/>
        <v/>
      </c>
      <c r="L162" s="136"/>
      <c r="M162" s="136">
        <f t="shared" si="31"/>
        <v>0</v>
      </c>
      <c r="N162" s="137">
        <f t="shared" ca="1" si="32"/>
        <v>0</v>
      </c>
      <c r="O162" s="137"/>
      <c r="P162" s="138"/>
      <c r="Q162" s="138"/>
      <c r="R162" s="138"/>
      <c r="S162" s="138"/>
      <c r="T162" s="138"/>
      <c r="U162" s="139">
        <f t="shared" si="33"/>
        <v>0</v>
      </c>
      <c r="V162" s="140"/>
      <c r="W162" s="43"/>
      <c r="X162" s="59"/>
      <c r="Y162" s="59"/>
      <c r="Z162" s="59"/>
      <c r="AA162" s="59"/>
      <c r="AB162" s="59"/>
      <c r="AC162" s="59"/>
      <c r="AD162" s="59"/>
      <c r="AE162" s="141"/>
      <c r="AF162" s="141"/>
      <c r="AG162" s="141"/>
      <c r="AH162" s="141"/>
      <c r="AI162" s="141"/>
      <c r="AJ162" s="141"/>
      <c r="AK162" s="141"/>
      <c r="AL162" s="141"/>
      <c r="AM162" s="141"/>
      <c r="AN162" s="141"/>
      <c r="AO162" s="141"/>
      <c r="AP162" s="141"/>
      <c r="AQ162" s="141"/>
      <c r="AR162" s="141"/>
      <c r="AS162" s="141"/>
      <c r="AT162" s="141"/>
      <c r="AU162" s="141"/>
      <c r="AV162" s="141"/>
      <c r="AW162" s="141"/>
      <c r="AX162" s="141"/>
      <c r="AY162" s="141"/>
      <c r="AZ162" s="141"/>
      <c r="BA162" s="141"/>
      <c r="BB162" s="141"/>
      <c r="BC162" s="141"/>
      <c r="BD162" s="141"/>
    </row>
    <row r="163" hidden="1">
      <c r="A163" s="142"/>
      <c r="B163" s="131">
        <v>23</v>
      </c>
      <c r="C163" s="132" t="str">
        <f t="shared" ca="1" si="23"/>
        <v>3.1</v>
      </c>
      <c r="D163" s="133" t="str">
        <f t="shared" ca="1" si="24"/>
        <v>na</v>
      </c>
      <c r="E163" s="133" t="s">
        <v>64</v>
      </c>
      <c r="F163" s="134" t="str">
        <f t="shared" ca="1" si="25"/>
        <v>https://connexion-larochelle.test.entrouvert.org/accounts/password/change/</v>
      </c>
      <c r="G163" s="133" t="str">
        <f t="shared" ca="1" si="26"/>
        <v>A</v>
      </c>
      <c r="H163" s="133" t="str">
        <f t="shared" ca="1" si="27"/>
        <v>x</v>
      </c>
      <c r="I163" s="133">
        <f t="shared" ca="1" si="28"/>
        <v>0</v>
      </c>
      <c r="J163" s="135">
        <f t="shared" ca="1" si="29"/>
        <v>0</v>
      </c>
      <c r="K163" s="136" t="str">
        <f t="shared" si="30"/>
        <v/>
      </c>
      <c r="L163" s="136"/>
      <c r="M163" s="136">
        <f t="shared" si="31"/>
        <v>0</v>
      </c>
      <c r="N163" s="137">
        <f t="shared" ca="1" si="32"/>
        <v>0</v>
      </c>
      <c r="O163" s="137"/>
      <c r="P163" s="138"/>
      <c r="Q163" s="138"/>
      <c r="R163" s="138"/>
      <c r="S163" s="138"/>
      <c r="T163" s="138"/>
      <c r="U163" s="139">
        <f t="shared" si="33"/>
        <v>0</v>
      </c>
      <c r="V163" s="140"/>
      <c r="W163" s="43"/>
      <c r="X163" s="59"/>
      <c r="Y163" s="59"/>
      <c r="Z163" s="59"/>
      <c r="AA163" s="59"/>
      <c r="AB163" s="59"/>
      <c r="AC163" s="59"/>
      <c r="AD163" s="59"/>
      <c r="AE163" s="141"/>
      <c r="AF163" s="141"/>
      <c r="AG163" s="141"/>
      <c r="AH163" s="141"/>
      <c r="AI163" s="141"/>
      <c r="AJ163" s="141"/>
      <c r="AK163" s="141"/>
      <c r="AL163" s="141"/>
      <c r="AM163" s="141"/>
      <c r="AN163" s="141"/>
      <c r="AO163" s="141"/>
      <c r="AP163" s="141"/>
      <c r="AQ163" s="141"/>
      <c r="AR163" s="141"/>
      <c r="AS163" s="141"/>
      <c r="AT163" s="141"/>
      <c r="AU163" s="141"/>
      <c r="AV163" s="141"/>
      <c r="AW163" s="141"/>
      <c r="AX163" s="141"/>
      <c r="AY163" s="141"/>
      <c r="AZ163" s="141"/>
      <c r="BA163" s="141"/>
      <c r="BB163" s="141"/>
      <c r="BC163" s="141"/>
      <c r="BD163" s="141"/>
    </row>
    <row r="164">
      <c r="A164" s="142"/>
      <c r="B164" s="131">
        <v>24</v>
      </c>
      <c r="C164" s="132" t="str">
        <f t="shared" ca="1" si="23"/>
        <v>3.2</v>
      </c>
      <c r="D164" s="133" t="str">
        <f t="shared" ca="1" si="24"/>
        <v>c</v>
      </c>
      <c r="E164" s="133" t="s">
        <v>28</v>
      </c>
      <c r="F164" s="134" t="str">
        <f t="shared" ca="1" si="25"/>
        <v>https://portail-larochelle.test.entrouvert.org/demarches/</v>
      </c>
      <c r="G164" s="133" t="str">
        <f t="shared" ca="1" si="26"/>
        <v>AA</v>
      </c>
      <c r="H164" s="133" t="str">
        <f t="shared" ca="1" si="27"/>
        <v/>
      </c>
      <c r="I164" s="133" t="str">
        <f t="shared" ca="1" si="28"/>
        <v>Majeure</v>
      </c>
      <c r="J164" s="135" t="str">
        <f t="shared" ca="1" si="29"/>
        <v xml:space="preserve">Sur plusieurs pages de l'échantillon</v>
      </c>
      <c r="K164" s="136">
        <f t="shared" si="30"/>
        <v>1</v>
      </c>
      <c r="L164" s="136"/>
      <c r="M164" s="136">
        <f t="shared" si="31"/>
        <v>0</v>
      </c>
      <c r="N164" s="137" t="str">
        <f t="shared" ca="1" si="32"/>
        <v xml:space="preserve">Dans le footer a la prise de focus les liens ne sont pas suffisamment contrasté</v>
      </c>
      <c r="O164" s="137"/>
      <c r="P164" s="138"/>
      <c r="Q164" s="138"/>
      <c r="R164" s="138"/>
      <c r="S164" s="138"/>
      <c r="T164" s="138"/>
      <c r="U164" s="139">
        <f t="shared" si="33"/>
        <v>0</v>
      </c>
      <c r="V164" s="140"/>
      <c r="W164" s="43"/>
      <c r="X164" s="59"/>
      <c r="Y164" s="59"/>
      <c r="Z164" s="59"/>
      <c r="AA164" s="59"/>
      <c r="AB164" s="59"/>
      <c r="AC164" s="59"/>
      <c r="AD164" s="59"/>
      <c r="AE164" s="141"/>
      <c r="AF164" s="141"/>
      <c r="AG164" s="141"/>
      <c r="AH164" s="141"/>
      <c r="AI164" s="141"/>
      <c r="AJ164" s="141"/>
      <c r="AK164" s="141"/>
      <c r="AL164" s="141"/>
      <c r="AM164" s="141"/>
      <c r="AN164" s="141"/>
      <c r="AO164" s="141"/>
      <c r="AP164" s="141"/>
      <c r="AQ164" s="141"/>
      <c r="AR164" s="141"/>
      <c r="AS164" s="141"/>
      <c r="AT164" s="141"/>
      <c r="AU164" s="141"/>
      <c r="AV164" s="141"/>
      <c r="AW164" s="141"/>
      <c r="AX164" s="141"/>
      <c r="AY164" s="141"/>
      <c r="AZ164" s="141"/>
      <c r="BA164" s="141"/>
      <c r="BB164" s="141"/>
      <c r="BC164" s="141"/>
      <c r="BD164" s="141"/>
    </row>
    <row r="165" hidden="1">
      <c r="A165" s="142"/>
      <c r="B165" s="131">
        <v>24</v>
      </c>
      <c r="C165" s="132" t="str">
        <f t="shared" ca="1" si="23"/>
        <v>3.2</v>
      </c>
      <c r="D165" s="133" t="str">
        <f t="shared" ca="1" si="24"/>
        <v>na</v>
      </c>
      <c r="E165" s="133" t="s">
        <v>31</v>
      </c>
      <c r="F165" s="134" t="str">
        <f t="shared" ca="1" si="25"/>
        <v>https://portail-larochelle.test.entrouvert.org/liens-footer/accessibilite/</v>
      </c>
      <c r="G165" s="133" t="str">
        <f t="shared" ca="1" si="26"/>
        <v>AA</v>
      </c>
      <c r="H165" s="133" t="str">
        <f t="shared" ca="1" si="27"/>
        <v/>
      </c>
      <c r="I165" s="133">
        <f t="shared" ca="1" si="28"/>
        <v>0</v>
      </c>
      <c r="J165" s="135">
        <f t="shared" ca="1" si="29"/>
        <v>0</v>
      </c>
      <c r="K165" s="136" t="str">
        <f t="shared" si="30"/>
        <v/>
      </c>
      <c r="L165" s="136"/>
      <c r="M165" s="136">
        <f t="shared" si="31"/>
        <v>0</v>
      </c>
      <c r="N165" s="137">
        <f t="shared" ca="1" si="32"/>
        <v>0</v>
      </c>
      <c r="O165" s="137"/>
      <c r="P165" s="138"/>
      <c r="Q165" s="138"/>
      <c r="R165" s="138"/>
      <c r="S165" s="138"/>
      <c r="T165" s="138"/>
      <c r="U165" s="139">
        <f t="shared" si="33"/>
        <v>0</v>
      </c>
      <c r="V165" s="140"/>
      <c r="W165" s="43"/>
      <c r="X165" s="59"/>
      <c r="Y165" s="59"/>
      <c r="Z165" s="59"/>
      <c r="AA165" s="59"/>
      <c r="AB165" s="59"/>
      <c r="AC165" s="59"/>
      <c r="AD165" s="59"/>
      <c r="AE165" s="141"/>
      <c r="AF165" s="141"/>
      <c r="AG165" s="141"/>
      <c r="AH165" s="141"/>
      <c r="AI165" s="141"/>
      <c r="AJ165" s="141"/>
      <c r="AK165" s="141"/>
      <c r="AL165" s="141"/>
      <c r="AM165" s="141"/>
      <c r="AN165" s="141"/>
      <c r="AO165" s="141"/>
      <c r="AP165" s="141"/>
      <c r="AQ165" s="141"/>
      <c r="AR165" s="141"/>
      <c r="AS165" s="141"/>
      <c r="AT165" s="141"/>
      <c r="AU165" s="141"/>
      <c r="AV165" s="141"/>
      <c r="AW165" s="141"/>
      <c r="AX165" s="141"/>
      <c r="AY165" s="141"/>
      <c r="AZ165" s="141"/>
      <c r="BA165" s="141"/>
      <c r="BB165" s="141"/>
      <c r="BC165" s="141"/>
      <c r="BD165" s="141"/>
    </row>
    <row r="166" hidden="1">
      <c r="A166" s="142"/>
      <c r="B166" s="131">
        <v>24</v>
      </c>
      <c r="C166" s="132" t="str">
        <f t="shared" ca="1" si="23"/>
        <v>3.2</v>
      </c>
      <c r="D166" s="133" t="str">
        <f t="shared" ca="1" si="24"/>
        <v>na</v>
      </c>
      <c r="E166" s="133" t="s">
        <v>34</v>
      </c>
      <c r="F166" s="134" t="str">
        <f t="shared" ca="1" si="25"/>
        <v>https://portail-larochelle.test.entrouvert.org/liens-footer/mentions-legales/</v>
      </c>
      <c r="G166" s="133" t="str">
        <f t="shared" ca="1" si="26"/>
        <v>AA</v>
      </c>
      <c r="H166" s="133" t="str">
        <f t="shared" ca="1" si="27"/>
        <v/>
      </c>
      <c r="I166" s="133">
        <f t="shared" ca="1" si="28"/>
        <v>0</v>
      </c>
      <c r="J166" s="135">
        <f t="shared" ca="1" si="29"/>
        <v>0</v>
      </c>
      <c r="K166" s="136" t="str">
        <f t="shared" si="30"/>
        <v/>
      </c>
      <c r="L166" s="136"/>
      <c r="M166" s="136">
        <f t="shared" si="31"/>
        <v>0</v>
      </c>
      <c r="N166" s="137">
        <f t="shared" ca="1" si="32"/>
        <v>0</v>
      </c>
      <c r="O166" s="137"/>
      <c r="P166" s="138"/>
      <c r="Q166" s="138"/>
      <c r="R166" s="138"/>
      <c r="S166" s="138"/>
      <c r="T166" s="138"/>
      <c r="U166" s="139">
        <f t="shared" si="33"/>
        <v>0</v>
      </c>
      <c r="V166" s="140"/>
      <c r="W166" s="43"/>
      <c r="X166" s="59"/>
      <c r="Y166" s="59"/>
      <c r="Z166" s="59"/>
      <c r="AA166" s="59"/>
      <c r="AB166" s="59"/>
      <c r="AC166" s="59"/>
      <c r="AD166" s="59"/>
      <c r="AE166" s="141"/>
      <c r="AF166" s="141"/>
      <c r="AG166" s="141"/>
      <c r="AH166" s="141"/>
      <c r="AI166" s="141"/>
      <c r="AJ166" s="141"/>
      <c r="AK166" s="141"/>
      <c r="AL166" s="141"/>
      <c r="AM166" s="141"/>
      <c r="AN166" s="141"/>
      <c r="AO166" s="141"/>
      <c r="AP166" s="141"/>
      <c r="AQ166" s="141"/>
      <c r="AR166" s="141"/>
      <c r="AS166" s="141"/>
      <c r="AT166" s="141"/>
      <c r="AU166" s="141"/>
      <c r="AV166" s="141"/>
      <c r="AW166" s="141"/>
      <c r="AX166" s="141"/>
      <c r="AY166" s="141"/>
      <c r="AZ166" s="141"/>
      <c r="BA166" s="141"/>
      <c r="BB166" s="141"/>
      <c r="BC166" s="141"/>
      <c r="BD166" s="141"/>
    </row>
    <row r="167" hidden="1">
      <c r="A167" s="142"/>
      <c r="B167" s="131">
        <v>24</v>
      </c>
      <c r="C167" s="132" t="str">
        <f t="shared" ca="1" si="23"/>
        <v>3.2</v>
      </c>
      <c r="D167" s="133" t="str">
        <f t="shared" ca="1" si="24"/>
        <v>na</v>
      </c>
      <c r="E167" s="133" t="s">
        <v>37</v>
      </c>
      <c r="F167" s="134" t="str">
        <f t="shared" ca="1" si="25"/>
        <v>https://portail-larochelle.test.entrouvert.org/aide/</v>
      </c>
      <c r="G167" s="133" t="str">
        <f t="shared" ca="1" si="26"/>
        <v>AA</v>
      </c>
      <c r="H167" s="133" t="str">
        <f t="shared" ca="1" si="27"/>
        <v/>
      </c>
      <c r="I167" s="133">
        <f t="shared" ca="1" si="28"/>
        <v>0</v>
      </c>
      <c r="J167" s="135">
        <f t="shared" ca="1" si="29"/>
        <v>0</v>
      </c>
      <c r="K167" s="136" t="str">
        <f t="shared" si="30"/>
        <v/>
      </c>
      <c r="L167" s="136"/>
      <c r="M167" s="136">
        <f t="shared" si="31"/>
        <v>0</v>
      </c>
      <c r="N167" s="137">
        <f t="shared" ca="1" si="32"/>
        <v>0</v>
      </c>
      <c r="O167" s="137"/>
      <c r="P167" s="138"/>
      <c r="Q167" s="138"/>
      <c r="R167" s="138"/>
      <c r="S167" s="138"/>
      <c r="T167" s="138"/>
      <c r="U167" s="139">
        <f t="shared" si="33"/>
        <v>0</v>
      </c>
      <c r="V167" s="140"/>
      <c r="W167" s="43"/>
      <c r="X167" s="59"/>
      <c r="Y167" s="59"/>
      <c r="Z167" s="59"/>
      <c r="AA167" s="59"/>
      <c r="AB167" s="59"/>
      <c r="AC167" s="59"/>
      <c r="AD167" s="59"/>
      <c r="AE167" s="141"/>
      <c r="AF167" s="141"/>
      <c r="AG167" s="141"/>
      <c r="AH167" s="141"/>
      <c r="AI167" s="141"/>
      <c r="AJ167" s="141"/>
      <c r="AK167" s="141"/>
      <c r="AL167" s="141"/>
      <c r="AM167" s="141"/>
      <c r="AN167" s="141"/>
      <c r="AO167" s="141"/>
      <c r="AP167" s="141"/>
      <c r="AQ167" s="141"/>
      <c r="AR167" s="141"/>
      <c r="AS167" s="141"/>
      <c r="AT167" s="141"/>
      <c r="AU167" s="141"/>
      <c r="AV167" s="141"/>
      <c r="AW167" s="141"/>
      <c r="AX167" s="141"/>
      <c r="AY167" s="141"/>
      <c r="AZ167" s="141"/>
      <c r="BA167" s="141"/>
      <c r="BB167" s="141"/>
      <c r="BC167" s="141"/>
      <c r="BD167" s="141"/>
    </row>
    <row r="168" hidden="1">
      <c r="A168" s="142"/>
      <c r="B168" s="131">
        <v>24</v>
      </c>
      <c r="C168" s="132" t="str">
        <f t="shared" ca="1" si="23"/>
        <v>3.2</v>
      </c>
      <c r="D168" s="133" t="str">
        <f t="shared" ca="1" si="24"/>
        <v>na</v>
      </c>
      <c r="E168" s="133" t="s">
        <v>40</v>
      </c>
      <c r="F168" s="134" t="str">
        <f t="shared" ca="1" si="25"/>
        <v>https://connexion-larochelle.test.entrouvert.org/login/?nonce=_0DC01D458CED32F23A64CDA251907A6D&amp;next=/idp/saml2/continue%3Fnonce%3D_0DC01D458CED32F23A64CDA251907A6D</v>
      </c>
      <c r="G168" s="133" t="str">
        <f t="shared" ca="1" si="26"/>
        <v>AA</v>
      </c>
      <c r="H168" s="133" t="str">
        <f t="shared" ca="1" si="27"/>
        <v/>
      </c>
      <c r="I168" s="133">
        <f t="shared" ca="1" si="28"/>
        <v>0</v>
      </c>
      <c r="J168" s="135">
        <f t="shared" ca="1" si="29"/>
        <v>0</v>
      </c>
      <c r="K168" s="136" t="str">
        <f t="shared" si="30"/>
        <v/>
      </c>
      <c r="L168" s="136"/>
      <c r="M168" s="136">
        <f t="shared" si="31"/>
        <v>0</v>
      </c>
      <c r="N168" s="137">
        <f t="shared" ca="1" si="32"/>
        <v>0</v>
      </c>
      <c r="O168" s="137"/>
      <c r="P168" s="138"/>
      <c r="Q168" s="138"/>
      <c r="R168" s="138"/>
      <c r="S168" s="138"/>
      <c r="T168" s="138"/>
      <c r="U168" s="139">
        <f t="shared" si="33"/>
        <v>0</v>
      </c>
      <c r="V168" s="140"/>
      <c r="W168" s="43"/>
      <c r="X168" s="59"/>
      <c r="Y168" s="59"/>
      <c r="Z168" s="59"/>
      <c r="AA168" s="59"/>
      <c r="AB168" s="59"/>
      <c r="AC168" s="59"/>
      <c r="AD168" s="59"/>
      <c r="AE168" s="141"/>
      <c r="AF168" s="141"/>
      <c r="AG168" s="141"/>
      <c r="AH168" s="141"/>
      <c r="AI168" s="141"/>
      <c r="AJ168" s="141"/>
      <c r="AK168" s="141"/>
      <c r="AL168" s="141"/>
      <c r="AM168" s="141"/>
      <c r="AN168" s="141"/>
      <c r="AO168" s="141"/>
      <c r="AP168" s="141"/>
      <c r="AQ168" s="141"/>
      <c r="AR168" s="141"/>
      <c r="AS168" s="141"/>
      <c r="AT168" s="141"/>
      <c r="AU168" s="141"/>
      <c r="AV168" s="141"/>
      <c r="AW168" s="141"/>
      <c r="AX168" s="141"/>
      <c r="AY168" s="141"/>
      <c r="AZ168" s="141"/>
      <c r="BA168" s="141"/>
      <c r="BB168" s="141"/>
      <c r="BC168" s="141"/>
      <c r="BD168" s="141"/>
    </row>
    <row r="169" hidden="1">
      <c r="A169" s="142"/>
      <c r="B169" s="131">
        <v>24</v>
      </c>
      <c r="C169" s="132" t="str">
        <f t="shared" ca="1" si="23"/>
        <v>3.2</v>
      </c>
      <c r="D169" s="133" t="str">
        <f t="shared" ca="1" si="24"/>
        <v>na</v>
      </c>
      <c r="E169" s="133" t="s">
        <v>43</v>
      </c>
      <c r="F169" s="134" t="str">
        <f t="shared" ca="1" si="25"/>
        <v>https://portail-larochelle.test.entrouvert.org/demarches/signalements/</v>
      </c>
      <c r="G169" s="133" t="str">
        <f t="shared" ca="1" si="26"/>
        <v>AA</v>
      </c>
      <c r="H169" s="133" t="str">
        <f t="shared" ca="1" si="27"/>
        <v/>
      </c>
      <c r="I169" s="133">
        <f t="shared" ca="1" si="28"/>
        <v>0</v>
      </c>
      <c r="J169" s="135">
        <f t="shared" ca="1" si="29"/>
        <v>0</v>
      </c>
      <c r="K169" s="136" t="str">
        <f t="shared" si="30"/>
        <v/>
      </c>
      <c r="L169" s="136"/>
      <c r="M169" s="136">
        <f t="shared" si="31"/>
        <v>0</v>
      </c>
      <c r="N169" s="137">
        <f t="shared" ca="1" si="32"/>
        <v>0</v>
      </c>
      <c r="O169" s="137"/>
      <c r="P169" s="138"/>
      <c r="Q169" s="138"/>
      <c r="R169" s="138"/>
      <c r="S169" s="138"/>
      <c r="T169" s="138"/>
      <c r="U169" s="139">
        <f t="shared" si="33"/>
        <v>0</v>
      </c>
      <c r="V169" s="140"/>
      <c r="W169" s="43"/>
      <c r="X169" s="59"/>
      <c r="Y169" s="59"/>
      <c r="Z169" s="59"/>
      <c r="AA169" s="59"/>
      <c r="AB169" s="59"/>
      <c r="AC169" s="59"/>
      <c r="AD169" s="59"/>
      <c r="AE169" s="141"/>
      <c r="AF169" s="141"/>
      <c r="AG169" s="141"/>
      <c r="AH169" s="141"/>
      <c r="AI169" s="141"/>
      <c r="AJ169" s="141"/>
      <c r="AK169" s="141"/>
      <c r="AL169" s="141"/>
      <c r="AM169" s="141"/>
      <c r="AN169" s="141"/>
      <c r="AO169" s="141"/>
      <c r="AP169" s="141"/>
      <c r="AQ169" s="141"/>
      <c r="AR169" s="141"/>
      <c r="AS169" s="141"/>
      <c r="AT169" s="141"/>
      <c r="AU169" s="141"/>
      <c r="AV169" s="141"/>
      <c r="AW169" s="141"/>
      <c r="AX169" s="141"/>
      <c r="AY169" s="141"/>
      <c r="AZ169" s="141"/>
      <c r="BA169" s="141"/>
      <c r="BB169" s="141"/>
      <c r="BC169" s="141"/>
      <c r="BD169" s="141"/>
    </row>
    <row r="170" hidden="1">
      <c r="A170" s="142"/>
      <c r="B170" s="131">
        <v>24</v>
      </c>
      <c r="C170" s="132" t="str">
        <f t="shared" ca="1" si="23"/>
        <v>3.2</v>
      </c>
      <c r="D170" s="133" t="str">
        <f t="shared" ca="1" si="24"/>
        <v>na</v>
      </c>
      <c r="E170" s="133" t="s">
        <v>46</v>
      </c>
      <c r="F170" s="134" t="str">
        <f t="shared" ca="1" si="25"/>
        <v>https://connexion-larochelle.test.entrouvert.org/accounts/</v>
      </c>
      <c r="G170" s="133" t="str">
        <f t="shared" ca="1" si="26"/>
        <v>AA</v>
      </c>
      <c r="H170" s="133" t="str">
        <f t="shared" ca="1" si="27"/>
        <v/>
      </c>
      <c r="I170" s="133">
        <f t="shared" ca="1" si="28"/>
        <v>0</v>
      </c>
      <c r="J170" s="135">
        <f t="shared" ca="1" si="29"/>
        <v>0</v>
      </c>
      <c r="K170" s="136" t="str">
        <f t="shared" si="30"/>
        <v/>
      </c>
      <c r="L170" s="136"/>
      <c r="M170" s="136">
        <f t="shared" si="31"/>
        <v>0</v>
      </c>
      <c r="N170" s="137">
        <f t="shared" ca="1" si="32"/>
        <v>0</v>
      </c>
      <c r="O170" s="137"/>
      <c r="P170" s="138"/>
      <c r="Q170" s="138"/>
      <c r="R170" s="138"/>
      <c r="S170" s="138"/>
      <c r="T170" s="138"/>
      <c r="U170" s="139">
        <f t="shared" si="33"/>
        <v>0</v>
      </c>
      <c r="V170" s="140"/>
      <c r="W170" s="43"/>
      <c r="X170" s="59"/>
      <c r="Y170" s="59"/>
      <c r="Z170" s="59"/>
      <c r="AA170" s="59"/>
      <c r="AB170" s="59"/>
      <c r="AC170" s="59"/>
      <c r="AD170" s="59"/>
      <c r="AE170" s="141"/>
      <c r="AF170" s="141"/>
      <c r="AG170" s="141"/>
      <c r="AH170" s="141"/>
      <c r="AI170" s="141"/>
      <c r="AJ170" s="141"/>
      <c r="AK170" s="141"/>
      <c r="AL170" s="141"/>
      <c r="AM170" s="141"/>
      <c r="AN170" s="141"/>
      <c r="AO170" s="141"/>
      <c r="AP170" s="141"/>
      <c r="AQ170" s="141"/>
      <c r="AR170" s="141"/>
      <c r="AS170" s="141"/>
      <c r="AT170" s="141"/>
      <c r="AU170" s="141"/>
      <c r="AV170" s="141"/>
      <c r="AW170" s="141"/>
      <c r="AX170" s="141"/>
      <c r="AY170" s="141"/>
      <c r="AZ170" s="141"/>
      <c r="BA170" s="141"/>
      <c r="BB170" s="141"/>
      <c r="BC170" s="141"/>
      <c r="BD170" s="141"/>
    </row>
    <row r="171" hidden="1">
      <c r="A171" s="142"/>
      <c r="B171" s="131">
        <v>24</v>
      </c>
      <c r="C171" s="132" t="str">
        <f t="shared" ca="1" si="23"/>
        <v>3.2</v>
      </c>
      <c r="D171" s="133" t="str">
        <f t="shared" ca="1" si="24"/>
        <v>na</v>
      </c>
      <c r="E171" s="133" t="s">
        <v>49</v>
      </c>
      <c r="F171" s="134" t="str">
        <f t="shared" ca="1" si="25"/>
        <v>https://portail-larochelle.test.entrouvert.org/a-propos/page-editoriale-type/</v>
      </c>
      <c r="G171" s="133" t="str">
        <f t="shared" ca="1" si="26"/>
        <v>AA</v>
      </c>
      <c r="H171" s="133" t="str">
        <f t="shared" ca="1" si="27"/>
        <v/>
      </c>
      <c r="I171" s="133">
        <f t="shared" ca="1" si="28"/>
        <v>0</v>
      </c>
      <c r="J171" s="135">
        <f t="shared" ca="1" si="29"/>
        <v>0</v>
      </c>
      <c r="K171" s="136" t="str">
        <f t="shared" si="30"/>
        <v/>
      </c>
      <c r="L171" s="136"/>
      <c r="M171" s="136">
        <f t="shared" si="31"/>
        <v>0</v>
      </c>
      <c r="N171" s="144">
        <f t="shared" ca="1" si="32"/>
        <v>0</v>
      </c>
      <c r="O171" s="144"/>
      <c r="P171" s="138"/>
      <c r="Q171" s="138"/>
      <c r="R171" s="138"/>
      <c r="S171" s="138"/>
      <c r="T171" s="138"/>
      <c r="U171" s="139">
        <f t="shared" si="33"/>
        <v>0</v>
      </c>
      <c r="V171" s="140"/>
      <c r="W171" s="43"/>
      <c r="X171" s="59"/>
      <c r="Y171" s="59"/>
      <c r="Z171" s="59"/>
      <c r="AA171" s="59"/>
      <c r="AB171" s="59"/>
      <c r="AC171" s="59"/>
      <c r="AD171" s="59"/>
      <c r="AE171" s="141"/>
      <c r="AF171" s="141"/>
      <c r="AG171" s="141"/>
      <c r="AH171" s="141"/>
      <c r="AI171" s="141"/>
      <c r="AJ171" s="141"/>
      <c r="AK171" s="141"/>
      <c r="AL171" s="141"/>
      <c r="AM171" s="141"/>
      <c r="AN171" s="141"/>
      <c r="AO171" s="141"/>
      <c r="AP171" s="141"/>
      <c r="AQ171" s="141"/>
      <c r="AR171" s="141"/>
      <c r="AS171" s="141"/>
      <c r="AT171" s="141"/>
      <c r="AU171" s="141"/>
      <c r="AV171" s="141"/>
      <c r="AW171" s="141"/>
      <c r="AX171" s="141"/>
      <c r="AY171" s="141"/>
      <c r="AZ171" s="141"/>
      <c r="BA171" s="141"/>
      <c r="BB171" s="141"/>
      <c r="BC171" s="141"/>
      <c r="BD171" s="141"/>
    </row>
    <row r="172">
      <c r="A172" s="142"/>
      <c r="B172" s="131">
        <v>24</v>
      </c>
      <c r="C172" s="132" t="str">
        <f t="shared" ca="1" si="23"/>
        <v>3.2</v>
      </c>
      <c r="D172" s="133" t="str">
        <f t="shared" ca="1" si="24"/>
        <v>c</v>
      </c>
      <c r="E172" s="133" t="s">
        <v>52</v>
      </c>
      <c r="F172" s="134" t="str">
        <f t="shared" ca="1" si="25"/>
        <v>https://demarches-larochelle.test.entrouvert.org/old-temp/modele-de-formulaire-avec-tous-les-champs/</v>
      </c>
      <c r="G172" s="133" t="str">
        <f t="shared" ca="1" si="26"/>
        <v>AA</v>
      </c>
      <c r="H172" s="133" t="str">
        <f t="shared" ca="1" si="27"/>
        <v/>
      </c>
      <c r="I172" s="133" t="str">
        <f t="shared" ca="1" si="28"/>
        <v>Majeure</v>
      </c>
      <c r="J172" s="135" t="str">
        <f t="shared" ca="1" si="29"/>
        <v xml:space="preserve">Plusieurs fois sur cette page uniquement</v>
      </c>
      <c r="K172" s="136">
        <f t="shared" si="30"/>
        <v>2</v>
      </c>
      <c r="L172" s="136"/>
      <c r="M172" s="136">
        <f t="shared" si="31"/>
        <v>0</v>
      </c>
      <c r="N172" s="137" t="str">
        <f t="shared" ca="1" si="32"/>
        <v xml:space="preserve">- L'indication "Trop court" pour "Robustesse du mot de passe" n'est pas suffisamment contrasté 
- Le contenu en gris dans les etapes n'est pas suffisamment contrasté </v>
      </c>
      <c r="O172" s="137"/>
      <c r="P172" s="138"/>
      <c r="Q172" s="138"/>
      <c r="R172" s="138"/>
      <c r="S172" s="138"/>
      <c r="T172" s="138"/>
      <c r="U172" s="139">
        <f t="shared" si="33"/>
        <v>0</v>
      </c>
      <c r="V172" s="140"/>
      <c r="W172" s="43"/>
      <c r="X172" s="59"/>
      <c r="Y172" s="59"/>
      <c r="Z172" s="59"/>
      <c r="AA172" s="59"/>
      <c r="AB172" s="59"/>
      <c r="AC172" s="59"/>
      <c r="AD172" s="59"/>
      <c r="AE172" s="141"/>
      <c r="AF172" s="141"/>
      <c r="AG172" s="141"/>
      <c r="AH172" s="141"/>
      <c r="AI172" s="141"/>
      <c r="AJ172" s="141"/>
      <c r="AK172" s="141"/>
      <c r="AL172" s="141"/>
      <c r="AM172" s="141"/>
      <c r="AN172" s="141"/>
      <c r="AO172" s="141"/>
      <c r="AP172" s="141"/>
      <c r="AQ172" s="141"/>
      <c r="AR172" s="141"/>
      <c r="AS172" s="141"/>
      <c r="AT172" s="141"/>
      <c r="AU172" s="141"/>
      <c r="AV172" s="141"/>
      <c r="AW172" s="141"/>
      <c r="AX172" s="141"/>
      <c r="AY172" s="141"/>
      <c r="AZ172" s="141"/>
      <c r="BA172" s="141"/>
      <c r="BB172" s="141"/>
      <c r="BC172" s="141"/>
      <c r="BD172" s="141"/>
    </row>
    <row r="173" hidden="1">
      <c r="A173" s="142"/>
      <c r="B173" s="131">
        <v>24</v>
      </c>
      <c r="C173" s="132" t="str">
        <f t="shared" ca="1" si="23"/>
        <v>3.2</v>
      </c>
      <c r="D173" s="133" t="str">
        <f t="shared" ca="1" si="24"/>
        <v>na</v>
      </c>
      <c r="E173" s="133" t="s">
        <v>55</v>
      </c>
      <c r="F173" s="134" t="str">
        <f t="shared" ca="1" si="25"/>
        <v>https://portail-larochelle.test.entrouvert.org/mon-espace/mes-demandes/</v>
      </c>
      <c r="G173" s="133" t="str">
        <f t="shared" ca="1" si="26"/>
        <v>AA</v>
      </c>
      <c r="H173" s="133" t="str">
        <f t="shared" ca="1" si="27"/>
        <v/>
      </c>
      <c r="I173" s="133">
        <f t="shared" ca="1" si="28"/>
        <v>0</v>
      </c>
      <c r="J173" s="135">
        <f t="shared" ca="1" si="29"/>
        <v>0</v>
      </c>
      <c r="K173" s="136" t="str">
        <f t="shared" si="30"/>
        <v/>
      </c>
      <c r="L173" s="136"/>
      <c r="M173" s="136">
        <f t="shared" si="31"/>
        <v>0</v>
      </c>
      <c r="N173" s="137">
        <f t="shared" ca="1" si="32"/>
        <v>0</v>
      </c>
      <c r="O173" s="137"/>
      <c r="P173" s="138"/>
      <c r="Q173" s="138"/>
      <c r="R173" s="138"/>
      <c r="S173" s="138"/>
      <c r="T173" s="138"/>
      <c r="U173" s="139">
        <f t="shared" si="33"/>
        <v>0</v>
      </c>
      <c r="V173" s="140"/>
      <c r="W173" s="43"/>
      <c r="X173" s="59"/>
      <c r="Y173" s="59"/>
      <c r="Z173" s="59"/>
      <c r="AA173" s="59"/>
      <c r="AB173" s="59"/>
      <c r="AC173" s="59"/>
      <c r="AD173" s="59"/>
      <c r="AE173" s="141"/>
      <c r="AF173" s="141"/>
      <c r="AG173" s="141"/>
      <c r="AH173" s="141"/>
      <c r="AI173" s="141"/>
      <c r="AJ173" s="141"/>
      <c r="AK173" s="141"/>
      <c r="AL173" s="141"/>
      <c r="AM173" s="141"/>
      <c r="AN173" s="141"/>
      <c r="AO173" s="141"/>
      <c r="AP173" s="141"/>
      <c r="AQ173" s="141"/>
      <c r="AR173" s="141"/>
      <c r="AS173" s="141"/>
      <c r="AT173" s="141"/>
      <c r="AU173" s="141"/>
      <c r="AV173" s="141"/>
      <c r="AW173" s="141"/>
      <c r="AX173" s="141"/>
      <c r="AY173" s="141"/>
      <c r="AZ173" s="141"/>
      <c r="BA173" s="141"/>
      <c r="BB173" s="141"/>
      <c r="BC173" s="141"/>
      <c r="BD173" s="141"/>
    </row>
    <row r="174">
      <c r="A174" s="142"/>
      <c r="B174" s="131">
        <v>24</v>
      </c>
      <c r="C174" s="132" t="str">
        <f t="shared" ca="1" si="23"/>
        <v>3.2</v>
      </c>
      <c r="D174" s="133" t="str">
        <f t="shared" ca="1" si="24"/>
        <v>c</v>
      </c>
      <c r="E174" s="133" t="s">
        <v>58</v>
      </c>
      <c r="F174" s="134" t="str">
        <f t="shared" ca="1" si="25"/>
        <v>https://demarches-larochelle.test.entrouvert.org/signalements/arbres-espaces-verts-naturels-aires-de-jeux/?cancelurl=https%3A//portail-larochelle.test.entrouvert.org/demarches/signalements/</v>
      </c>
      <c r="G174" s="133" t="str">
        <f t="shared" ca="1" si="26"/>
        <v>AA</v>
      </c>
      <c r="H174" s="133" t="str">
        <f t="shared" ca="1" si="27"/>
        <v/>
      </c>
      <c r="I174" s="133" t="str">
        <f t="shared" ca="1" si="28"/>
        <v>Majeure</v>
      </c>
      <c r="J174" s="135" t="str">
        <f t="shared" ca="1" si="29"/>
        <v xml:space="preserve">Une seule fois dans la page</v>
      </c>
      <c r="K174" s="136">
        <f t="shared" si="30"/>
        <v>3</v>
      </c>
      <c r="L174" s="136"/>
      <c r="M174" s="136">
        <f t="shared" si="31"/>
        <v>0</v>
      </c>
      <c r="N174" s="137" t="str">
        <f t="shared" ca="1" si="32"/>
        <v xml:space="preserve">Le contenu en gris dans les etapes n'est pas suffisamment contrasté </v>
      </c>
      <c r="O174" s="137"/>
      <c r="P174" s="138"/>
      <c r="Q174" s="138"/>
      <c r="R174" s="138"/>
      <c r="S174" s="138"/>
      <c r="T174" s="138"/>
      <c r="U174" s="139">
        <f t="shared" si="33"/>
        <v>0</v>
      </c>
      <c r="V174" s="140"/>
      <c r="W174" s="43"/>
      <c r="X174" s="59"/>
      <c r="Y174" s="59"/>
      <c r="Z174" s="59"/>
      <c r="AA174" s="59"/>
      <c r="AB174" s="59"/>
      <c r="AC174" s="59"/>
      <c r="AD174" s="59"/>
      <c r="AE174" s="141"/>
      <c r="AF174" s="141"/>
      <c r="AG174" s="141"/>
      <c r="AH174" s="141"/>
      <c r="AI174" s="141"/>
      <c r="AJ174" s="141"/>
      <c r="AK174" s="141"/>
      <c r="AL174" s="141"/>
      <c r="AM174" s="141"/>
      <c r="AN174" s="141"/>
      <c r="AO174" s="141"/>
      <c r="AP174" s="141"/>
      <c r="AQ174" s="141"/>
      <c r="AR174" s="141"/>
      <c r="AS174" s="141"/>
      <c r="AT174" s="141"/>
      <c r="AU174" s="141"/>
      <c r="AV174" s="141"/>
      <c r="AW174" s="141"/>
      <c r="AX174" s="141"/>
      <c r="AY174" s="141"/>
      <c r="AZ174" s="141"/>
      <c r="BA174" s="141"/>
      <c r="BB174" s="141"/>
      <c r="BC174" s="141"/>
      <c r="BD174" s="141"/>
    </row>
    <row r="175">
      <c r="A175" s="142"/>
      <c r="B175" s="131">
        <v>24</v>
      </c>
      <c r="C175" s="132" t="str">
        <f t="shared" ca="1" si="23"/>
        <v>3.2</v>
      </c>
      <c r="D175" s="133" t="str">
        <f t="shared" ca="1" si="24"/>
        <v>c</v>
      </c>
      <c r="E175" s="133" t="s">
        <v>61</v>
      </c>
      <c r="F175" s="134" t="str">
        <f t="shared" ca="1" si="25"/>
        <v>https://demarches-larochelle.test.entrouvert.org/signalements/proprete-urbaine/118/</v>
      </c>
      <c r="G175" s="133" t="str">
        <f t="shared" ca="1" si="26"/>
        <v>AA</v>
      </c>
      <c r="H175" s="133" t="str">
        <f t="shared" ca="1" si="27"/>
        <v/>
      </c>
      <c r="I175" s="133" t="str">
        <f t="shared" ca="1" si="28"/>
        <v>Majeure</v>
      </c>
      <c r="J175" s="135" t="str">
        <f t="shared" ca="1" si="29"/>
        <v xml:space="preserve">Plusieurs fois sur cette page uniquement</v>
      </c>
      <c r="K175" s="136">
        <f t="shared" si="30"/>
        <v>2</v>
      </c>
      <c r="L175" s="136"/>
      <c r="M175" s="136">
        <f t="shared" si="31"/>
        <v>0</v>
      </c>
      <c r="N175" s="137" t="str">
        <f t="shared" ca="1" si="32"/>
        <v xml:space="preserve">Dans la partie "Historique" le contenu en gris clair n'est pas suffisamment contrasté</v>
      </c>
      <c r="O175" s="137"/>
      <c r="P175" s="138"/>
      <c r="Q175" s="138"/>
      <c r="R175" s="138"/>
      <c r="S175" s="138"/>
      <c r="T175" s="138"/>
      <c r="U175" s="139">
        <f t="shared" si="33"/>
        <v>0</v>
      </c>
      <c r="V175" s="140"/>
      <c r="W175" s="43"/>
      <c r="X175" s="59"/>
      <c r="Y175" s="59"/>
      <c r="Z175" s="59"/>
      <c r="AA175" s="59"/>
      <c r="AB175" s="59"/>
      <c r="AC175" s="59"/>
      <c r="AD175" s="59"/>
      <c r="AE175" s="141"/>
      <c r="AF175" s="141"/>
      <c r="AG175" s="141"/>
      <c r="AH175" s="141"/>
      <c r="AI175" s="141"/>
      <c r="AJ175" s="141"/>
      <c r="AK175" s="141"/>
      <c r="AL175" s="141"/>
      <c r="AM175" s="141"/>
      <c r="AN175" s="141"/>
      <c r="AO175" s="141"/>
      <c r="AP175" s="141"/>
      <c r="AQ175" s="141"/>
      <c r="AR175" s="141"/>
      <c r="AS175" s="141"/>
      <c r="AT175" s="141"/>
      <c r="AU175" s="141"/>
      <c r="AV175" s="141"/>
      <c r="AW175" s="141"/>
      <c r="AX175" s="141"/>
      <c r="AY175" s="141"/>
      <c r="AZ175" s="141"/>
      <c r="BA175" s="141"/>
      <c r="BB175" s="141"/>
      <c r="BC175" s="141"/>
      <c r="BD175" s="141"/>
    </row>
    <row r="176" hidden="1">
      <c r="A176" s="142"/>
      <c r="B176" s="131">
        <v>24</v>
      </c>
      <c r="C176" s="132" t="str">
        <f t="shared" ca="1" si="23"/>
        <v>3.2</v>
      </c>
      <c r="D176" s="133" t="str">
        <f t="shared" ca="1" si="24"/>
        <v>na</v>
      </c>
      <c r="E176" s="133" t="s">
        <v>64</v>
      </c>
      <c r="F176" s="134" t="str">
        <f t="shared" ca="1" si="25"/>
        <v>https://connexion-larochelle.test.entrouvert.org/accounts/password/change/</v>
      </c>
      <c r="G176" s="133" t="str">
        <f t="shared" ca="1" si="26"/>
        <v>AA</v>
      </c>
      <c r="H176" s="133" t="str">
        <f t="shared" ca="1" si="27"/>
        <v/>
      </c>
      <c r="I176" s="133">
        <f t="shared" ca="1" si="28"/>
        <v>0</v>
      </c>
      <c r="J176" s="135">
        <f t="shared" ca="1" si="29"/>
        <v>0</v>
      </c>
      <c r="K176" s="136" t="str">
        <f t="shared" si="30"/>
        <v/>
      </c>
      <c r="L176" s="136"/>
      <c r="M176" s="136">
        <f t="shared" si="31"/>
        <v>0</v>
      </c>
      <c r="N176" s="137">
        <f t="shared" ca="1" si="32"/>
        <v>0</v>
      </c>
      <c r="O176" s="137"/>
      <c r="P176" s="138"/>
      <c r="Q176" s="138"/>
      <c r="R176" s="138"/>
      <c r="S176" s="138"/>
      <c r="T176" s="138"/>
      <c r="U176" s="139">
        <f t="shared" si="33"/>
        <v>0</v>
      </c>
      <c r="V176" s="140"/>
      <c r="W176" s="43"/>
      <c r="X176" s="59"/>
      <c r="Y176" s="59"/>
      <c r="Z176" s="59"/>
      <c r="AA176" s="59"/>
      <c r="AB176" s="59"/>
      <c r="AC176" s="59"/>
      <c r="AD176" s="59"/>
      <c r="AE176" s="141"/>
      <c r="AF176" s="141"/>
      <c r="AG176" s="141"/>
      <c r="AH176" s="141"/>
      <c r="AI176" s="141"/>
      <c r="AJ176" s="141"/>
      <c r="AK176" s="141"/>
      <c r="AL176" s="141"/>
      <c r="AM176" s="141"/>
      <c r="AN176" s="141"/>
      <c r="AO176" s="141"/>
      <c r="AP176" s="141"/>
      <c r="AQ176" s="141"/>
      <c r="AR176" s="141"/>
      <c r="AS176" s="141"/>
      <c r="AT176" s="141"/>
      <c r="AU176" s="141"/>
      <c r="AV176" s="141"/>
      <c r="AW176" s="141"/>
      <c r="AX176" s="141"/>
      <c r="AY176" s="141"/>
      <c r="AZ176" s="141"/>
      <c r="BA176" s="141"/>
      <c r="BB176" s="141"/>
      <c r="BC176" s="141"/>
      <c r="BD176" s="141"/>
    </row>
    <row r="177">
      <c r="A177" s="142"/>
      <c r="B177" s="131">
        <v>25</v>
      </c>
      <c r="C177" s="132" t="str">
        <f t="shared" ca="1" si="23"/>
        <v>3.3</v>
      </c>
      <c r="D177" s="133" t="str">
        <f t="shared" ca="1" si="24"/>
        <v>c</v>
      </c>
      <c r="E177" s="133" t="s">
        <v>28</v>
      </c>
      <c r="F177" s="134" t="str">
        <f t="shared" ca="1" si="25"/>
        <v>https://portail-larochelle.test.entrouvert.org/demarches/</v>
      </c>
      <c r="G177" s="133" t="str">
        <f t="shared" ca="1" si="26"/>
        <v>AA</v>
      </c>
      <c r="H177" s="133" t="str">
        <f t="shared" ca="1" si="27"/>
        <v/>
      </c>
      <c r="I177" s="133" t="str">
        <f t="shared" ca="1" si="28"/>
        <v>Majeure</v>
      </c>
      <c r="J177" s="135" t="str">
        <f t="shared" ca="1" si="29"/>
        <v xml:space="preserve">Une seule fois dans la page</v>
      </c>
      <c r="K177" s="136">
        <f t="shared" si="30"/>
        <v>3</v>
      </c>
      <c r="L177" s="136"/>
      <c r="M177" s="136">
        <f t="shared" si="31"/>
        <v>0</v>
      </c>
      <c r="N177" s="137" t="str">
        <f t="shared" ca="1" si="32"/>
        <v xml:space="preserve">Les champs texte ne sont pas suffisamment contrasté</v>
      </c>
      <c r="O177" s="137"/>
      <c r="P177" s="138"/>
      <c r="Q177" s="138"/>
      <c r="R177" s="138"/>
      <c r="S177" s="138"/>
      <c r="T177" s="138"/>
      <c r="U177" s="139">
        <f t="shared" si="33"/>
        <v>0</v>
      </c>
      <c r="V177" s="140"/>
      <c r="W177" s="43"/>
      <c r="X177" s="59"/>
      <c r="Y177" s="59"/>
      <c r="Z177" s="59"/>
      <c r="AA177" s="59"/>
      <c r="AB177" s="59"/>
      <c r="AC177" s="59"/>
      <c r="AD177" s="59"/>
      <c r="AE177" s="141"/>
      <c r="AF177" s="141"/>
      <c r="AG177" s="141"/>
      <c r="AH177" s="141"/>
      <c r="AI177" s="141"/>
      <c r="AJ177" s="141"/>
      <c r="AK177" s="141"/>
      <c r="AL177" s="141"/>
      <c r="AM177" s="141"/>
      <c r="AN177" s="141"/>
      <c r="AO177" s="141"/>
      <c r="AP177" s="141"/>
      <c r="AQ177" s="141"/>
      <c r="AR177" s="141"/>
      <c r="AS177" s="141"/>
      <c r="AT177" s="141"/>
      <c r="AU177" s="141"/>
      <c r="AV177" s="141"/>
      <c r="AW177" s="141"/>
      <c r="AX177" s="141"/>
      <c r="AY177" s="141"/>
      <c r="AZ177" s="141"/>
      <c r="BA177" s="141"/>
      <c r="BB177" s="141"/>
      <c r="BC177" s="141"/>
      <c r="BD177" s="141"/>
    </row>
    <row r="178">
      <c r="A178" s="142"/>
      <c r="B178" s="131">
        <v>25</v>
      </c>
      <c r="C178" s="132" t="str">
        <f t="shared" ca="1" si="23"/>
        <v>3.3</v>
      </c>
      <c r="D178" s="133" t="str">
        <f t="shared" ca="1" si="24"/>
        <v>c</v>
      </c>
      <c r="E178" s="133" t="s">
        <v>31</v>
      </c>
      <c r="F178" s="134" t="str">
        <f t="shared" ca="1" si="25"/>
        <v>https://portail-larochelle.test.entrouvert.org/liens-footer/accessibilite/</v>
      </c>
      <c r="G178" s="133" t="str">
        <f t="shared" ca="1" si="26"/>
        <v>AA</v>
      </c>
      <c r="H178" s="133" t="str">
        <f t="shared" ca="1" si="27"/>
        <v/>
      </c>
      <c r="I178" s="133" t="str">
        <f t="shared" ca="1" si="28"/>
        <v>Majeure</v>
      </c>
      <c r="J178" s="135" t="str">
        <f t="shared" ca="1" si="29"/>
        <v xml:space="preserve">Plusieurs fois sur cette page uniquement</v>
      </c>
      <c r="K178" s="136">
        <f t="shared" si="30"/>
        <v>2</v>
      </c>
      <c r="L178" s="136"/>
      <c r="M178" s="136">
        <f t="shared" si="31"/>
        <v>0</v>
      </c>
      <c r="N178" s="137" t="str">
        <f t="shared" ca="1" si="32"/>
        <v xml:space="preserve">Le soulignement des liens dans le texte n'est pas suffisamment contrasté, 1,5 au lieu de 3</v>
      </c>
      <c r="O178" s="137"/>
      <c r="P178" s="138"/>
      <c r="Q178" s="138"/>
      <c r="R178" s="138"/>
      <c r="S178" s="138"/>
      <c r="T178" s="138"/>
      <c r="U178" s="139">
        <f t="shared" si="33"/>
        <v>0</v>
      </c>
      <c r="V178" s="140"/>
      <c r="W178" s="43"/>
      <c r="X178" s="59"/>
      <c r="Y178" s="59"/>
      <c r="Z178" s="59"/>
      <c r="AA178" s="59"/>
      <c r="AB178" s="59"/>
      <c r="AC178" s="59"/>
      <c r="AD178" s="59"/>
      <c r="AE178" s="141"/>
      <c r="AF178" s="141"/>
      <c r="AG178" s="141"/>
      <c r="AH178" s="141"/>
      <c r="AI178" s="141"/>
      <c r="AJ178" s="141"/>
      <c r="AK178" s="141"/>
      <c r="AL178" s="141"/>
      <c r="AM178" s="141"/>
      <c r="AN178" s="141"/>
      <c r="AO178" s="141"/>
      <c r="AP178" s="141"/>
      <c r="AQ178" s="141"/>
      <c r="AR178" s="141"/>
      <c r="AS178" s="141"/>
      <c r="AT178" s="141"/>
      <c r="AU178" s="141"/>
      <c r="AV178" s="141"/>
      <c r="AW178" s="141"/>
      <c r="AX178" s="141"/>
      <c r="AY178" s="141"/>
      <c r="AZ178" s="141"/>
      <c r="BA178" s="141"/>
      <c r="BB178" s="141"/>
      <c r="BC178" s="141"/>
      <c r="BD178" s="141"/>
    </row>
    <row r="179">
      <c r="A179" s="142"/>
      <c r="B179" s="131">
        <v>25</v>
      </c>
      <c r="C179" s="132" t="str">
        <f t="shared" ca="1" si="23"/>
        <v>3.3</v>
      </c>
      <c r="D179" s="133" t="str">
        <f t="shared" ca="1" si="24"/>
        <v>c</v>
      </c>
      <c r="E179" s="133" t="s">
        <v>34</v>
      </c>
      <c r="F179" s="134" t="str">
        <f t="shared" ca="1" si="25"/>
        <v>https://portail-larochelle.test.entrouvert.org/liens-footer/mentions-legales/</v>
      </c>
      <c r="G179" s="133" t="str">
        <f t="shared" ca="1" si="26"/>
        <v>AA</v>
      </c>
      <c r="H179" s="133" t="str">
        <f t="shared" ca="1" si="27"/>
        <v/>
      </c>
      <c r="I179" s="133" t="str">
        <f t="shared" ca="1" si="28"/>
        <v>Majeure</v>
      </c>
      <c r="J179" s="135" t="str">
        <f t="shared" ca="1" si="29"/>
        <v xml:space="preserve">Plusieurs fois sur cette page uniquement</v>
      </c>
      <c r="K179" s="136">
        <f t="shared" si="30"/>
        <v>2</v>
      </c>
      <c r="L179" s="136"/>
      <c r="M179" s="136">
        <f t="shared" si="31"/>
        <v>0</v>
      </c>
      <c r="N179" s="137" t="str">
        <f t="shared" ca="1" si="32"/>
        <v xml:space="preserve">Le soulignement des liens dans le texte n'est pas suffisamment contrasté, 1,5 au lieu de 3</v>
      </c>
      <c r="O179" s="137"/>
      <c r="P179" s="138"/>
      <c r="Q179" s="138"/>
      <c r="R179" s="138"/>
      <c r="S179" s="138"/>
      <c r="T179" s="138"/>
      <c r="U179" s="139">
        <f t="shared" si="33"/>
        <v>0</v>
      </c>
      <c r="V179" s="140"/>
      <c r="W179" s="43"/>
      <c r="X179" s="59"/>
      <c r="Y179" s="59"/>
      <c r="Z179" s="59"/>
      <c r="AA179" s="59"/>
      <c r="AB179" s="59"/>
      <c r="AC179" s="59"/>
      <c r="AD179" s="59"/>
      <c r="AE179" s="141"/>
      <c r="AF179" s="141"/>
      <c r="AG179" s="141"/>
      <c r="AH179" s="141"/>
      <c r="AI179" s="141"/>
      <c r="AJ179" s="141"/>
      <c r="AK179" s="141"/>
      <c r="AL179" s="141"/>
      <c r="AM179" s="141"/>
      <c r="AN179" s="141"/>
      <c r="AO179" s="141"/>
      <c r="AP179" s="141"/>
      <c r="AQ179" s="141"/>
      <c r="AR179" s="141"/>
      <c r="AS179" s="141"/>
      <c r="AT179" s="141"/>
      <c r="AU179" s="141"/>
      <c r="AV179" s="141"/>
      <c r="AW179" s="141"/>
      <c r="AX179" s="141"/>
      <c r="AY179" s="141"/>
      <c r="AZ179" s="141"/>
      <c r="BA179" s="141"/>
      <c r="BB179" s="141"/>
      <c r="BC179" s="141"/>
      <c r="BD179" s="141"/>
    </row>
    <row r="180" hidden="1">
      <c r="A180" s="142"/>
      <c r="B180" s="131">
        <v>25</v>
      </c>
      <c r="C180" s="132" t="str">
        <f t="shared" ca="1" si="23"/>
        <v>3.3</v>
      </c>
      <c r="D180" s="133" t="str">
        <f t="shared" ca="1" si="24"/>
        <v>c</v>
      </c>
      <c r="E180" s="133" t="s">
        <v>37</v>
      </c>
      <c r="F180" s="134" t="str">
        <f t="shared" ca="1" si="25"/>
        <v>https://portail-larochelle.test.entrouvert.org/aide/</v>
      </c>
      <c r="G180" s="133" t="str">
        <f t="shared" ca="1" si="26"/>
        <v>AA</v>
      </c>
      <c r="H180" s="133" t="str">
        <f t="shared" ca="1" si="27"/>
        <v/>
      </c>
      <c r="I180" s="133">
        <f t="shared" ca="1" si="28"/>
        <v>0</v>
      </c>
      <c r="J180" s="135">
        <f t="shared" ca="1" si="29"/>
        <v>0</v>
      </c>
      <c r="K180" s="136" t="str">
        <f t="shared" si="30"/>
        <v/>
      </c>
      <c r="L180" s="136"/>
      <c r="M180" s="136">
        <f t="shared" si="31"/>
        <v>0</v>
      </c>
      <c r="N180" s="137">
        <f t="shared" ca="1" si="32"/>
        <v>0</v>
      </c>
      <c r="O180" s="137"/>
      <c r="P180" s="138"/>
      <c r="Q180" s="138"/>
      <c r="R180" s="138"/>
      <c r="S180" s="138"/>
      <c r="T180" s="138"/>
      <c r="U180" s="139">
        <f t="shared" si="33"/>
        <v>0</v>
      </c>
      <c r="V180" s="140"/>
      <c r="W180" s="43"/>
      <c r="X180" s="59"/>
      <c r="Y180" s="59"/>
      <c r="Z180" s="59"/>
      <c r="AA180" s="59"/>
      <c r="AB180" s="59"/>
      <c r="AC180" s="59"/>
      <c r="AD180" s="59"/>
      <c r="AE180" s="141"/>
      <c r="AF180" s="141"/>
      <c r="AG180" s="141"/>
      <c r="AH180" s="141"/>
      <c r="AI180" s="141"/>
      <c r="AJ180" s="141"/>
      <c r="AK180" s="141"/>
      <c r="AL180" s="141"/>
      <c r="AM180" s="141"/>
      <c r="AN180" s="141"/>
      <c r="AO180" s="141"/>
      <c r="AP180" s="141"/>
      <c r="AQ180" s="141"/>
      <c r="AR180" s="141"/>
      <c r="AS180" s="141"/>
      <c r="AT180" s="141"/>
      <c r="AU180" s="141"/>
      <c r="AV180" s="141"/>
      <c r="AW180" s="141"/>
      <c r="AX180" s="141"/>
      <c r="AY180" s="141"/>
      <c r="AZ180" s="141"/>
      <c r="BA180" s="141"/>
      <c r="BB180" s="141"/>
      <c r="BC180" s="141"/>
      <c r="BD180" s="141"/>
    </row>
    <row r="181" hidden="1">
      <c r="A181" s="142"/>
      <c r="B181" s="131">
        <v>25</v>
      </c>
      <c r="C181" s="132" t="str">
        <f t="shared" ca="1" si="23"/>
        <v>3.3</v>
      </c>
      <c r="D181" s="133" t="str">
        <f t="shared" ca="1" si="24"/>
        <v>na</v>
      </c>
      <c r="E181" s="133" t="s">
        <v>40</v>
      </c>
      <c r="F181" s="134" t="str">
        <f t="shared" ca="1" si="25"/>
        <v>https://connexion-larochelle.test.entrouvert.org/login/?nonce=_0DC01D458CED32F23A64CDA251907A6D&amp;next=/idp/saml2/continue%3Fnonce%3D_0DC01D458CED32F23A64CDA251907A6D</v>
      </c>
      <c r="G181" s="133" t="str">
        <f t="shared" ca="1" si="26"/>
        <v>AA</v>
      </c>
      <c r="H181" s="133" t="str">
        <f t="shared" ca="1" si="27"/>
        <v/>
      </c>
      <c r="I181" s="133" t="str">
        <f t="shared" ca="1" si="28"/>
        <v>Moyenne</v>
      </c>
      <c r="J181" s="135" t="str">
        <f t="shared" ca="1" si="29"/>
        <v xml:space="preserve">Plusieurs fois sur cette page uniquement</v>
      </c>
      <c r="K181" s="136">
        <f t="shared" si="30"/>
        <v>3</v>
      </c>
      <c r="L181" s="136"/>
      <c r="M181" s="136">
        <f t="shared" si="31"/>
        <v>0</v>
      </c>
      <c r="N181" s="137" t="str">
        <f t="shared" ca="1" si="32"/>
        <v xml:space="preserve">- La bordure des champs n'est pas suffisamment contrasté 1,8 au lieu de 3
- Le soulignement des liens dans le texte n'est pas suffisamment contrasté, 1,5 au lieu de 3</v>
      </c>
      <c r="O181" s="137"/>
      <c r="P181" s="138"/>
      <c r="Q181" s="138"/>
      <c r="R181" s="138"/>
      <c r="S181" s="138"/>
      <c r="T181" s="138"/>
      <c r="U181" s="139">
        <f t="shared" si="33"/>
        <v>0</v>
      </c>
      <c r="V181" s="140"/>
      <c r="W181" s="43"/>
      <c r="X181" s="59"/>
      <c r="Y181" s="59"/>
      <c r="Z181" s="59"/>
      <c r="AA181" s="59"/>
      <c r="AB181" s="59"/>
      <c r="AC181" s="59"/>
      <c r="AD181" s="59"/>
      <c r="AE181" s="141"/>
      <c r="AF181" s="141"/>
      <c r="AG181" s="141"/>
      <c r="AH181" s="141"/>
      <c r="AI181" s="141"/>
      <c r="AJ181" s="141"/>
      <c r="AK181" s="141"/>
      <c r="AL181" s="141"/>
      <c r="AM181" s="141"/>
      <c r="AN181" s="141"/>
      <c r="AO181" s="141"/>
      <c r="AP181" s="141"/>
      <c r="AQ181" s="141"/>
      <c r="AR181" s="141"/>
      <c r="AS181" s="141"/>
      <c r="AT181" s="141"/>
      <c r="AU181" s="141"/>
      <c r="AV181" s="141"/>
      <c r="AW181" s="141"/>
      <c r="AX181" s="141"/>
      <c r="AY181" s="141"/>
      <c r="AZ181" s="141"/>
      <c r="BA181" s="141"/>
      <c r="BB181" s="141"/>
      <c r="BC181" s="141"/>
      <c r="BD181" s="141"/>
    </row>
    <row r="182">
      <c r="A182" s="142"/>
      <c r="B182" s="131">
        <v>25</v>
      </c>
      <c r="C182" s="132" t="str">
        <f t="shared" ca="1" si="23"/>
        <v>3.3</v>
      </c>
      <c r="D182" s="133" t="str">
        <f t="shared" ca="1" si="24"/>
        <v>c</v>
      </c>
      <c r="E182" s="133" t="s">
        <v>43</v>
      </c>
      <c r="F182" s="134" t="str">
        <f t="shared" ca="1" si="25"/>
        <v>https://portail-larochelle.test.entrouvert.org/demarches/signalements/</v>
      </c>
      <c r="G182" s="133" t="str">
        <f t="shared" ca="1" si="26"/>
        <v>AA</v>
      </c>
      <c r="H182" s="133" t="str">
        <f t="shared" ca="1" si="27"/>
        <v/>
      </c>
      <c r="I182" s="133" t="str">
        <f t="shared" ca="1" si="28"/>
        <v>Majeure</v>
      </c>
      <c r="J182" s="135" t="str">
        <f t="shared" ca="1" si="29"/>
        <v xml:space="preserve">Une seule fois dans la page</v>
      </c>
      <c r="K182" s="136">
        <f t="shared" si="30"/>
        <v>3</v>
      </c>
      <c r="L182" s="136"/>
      <c r="M182" s="136">
        <f t="shared" si="31"/>
        <v>0</v>
      </c>
      <c r="N182" s="137" t="str">
        <f t="shared" ca="1" si="32"/>
        <v xml:space="preserve">Le champ de recherche n'est pas suffisamment contrasté</v>
      </c>
      <c r="O182" s="137"/>
      <c r="P182" s="138"/>
      <c r="Q182" s="138"/>
      <c r="R182" s="138"/>
      <c r="S182" s="138"/>
      <c r="T182" s="138"/>
      <c r="U182" s="139">
        <f t="shared" si="33"/>
        <v>0</v>
      </c>
      <c r="V182" s="140"/>
      <c r="W182" s="43"/>
      <c r="X182" s="59"/>
      <c r="Y182" s="59"/>
      <c r="Z182" s="59"/>
      <c r="AA182" s="59"/>
      <c r="AB182" s="59"/>
      <c r="AC182" s="59"/>
      <c r="AD182" s="59"/>
      <c r="AE182" s="141"/>
      <c r="AF182" s="141"/>
      <c r="AG182" s="141"/>
      <c r="AH182" s="141"/>
      <c r="AI182" s="141"/>
      <c r="AJ182" s="141"/>
      <c r="AK182" s="141"/>
      <c r="AL182" s="141"/>
      <c r="AM182" s="141"/>
      <c r="AN182" s="141"/>
      <c r="AO182" s="141"/>
      <c r="AP182" s="141"/>
      <c r="AQ182" s="141"/>
      <c r="AR182" s="141"/>
      <c r="AS182" s="141"/>
      <c r="AT182" s="141"/>
      <c r="AU182" s="141"/>
      <c r="AV182" s="141"/>
      <c r="AW182" s="141"/>
      <c r="AX182" s="141"/>
      <c r="AY182" s="141"/>
      <c r="AZ182" s="141"/>
      <c r="BA182" s="141"/>
      <c r="BB182" s="141"/>
      <c r="BC182" s="141"/>
      <c r="BD182" s="141"/>
    </row>
    <row r="183" hidden="1">
      <c r="A183" s="142"/>
      <c r="B183" s="131">
        <v>25</v>
      </c>
      <c r="C183" s="132" t="str">
        <f t="shared" ca="1" si="23"/>
        <v>3.3</v>
      </c>
      <c r="D183" s="133" t="str">
        <f t="shared" ca="1" si="24"/>
        <v>c</v>
      </c>
      <c r="E183" s="133" t="s">
        <v>46</v>
      </c>
      <c r="F183" s="134" t="str">
        <f t="shared" ca="1" si="25"/>
        <v>https://connexion-larochelle.test.entrouvert.org/accounts/</v>
      </c>
      <c r="G183" s="133" t="str">
        <f t="shared" ca="1" si="26"/>
        <v>AA</v>
      </c>
      <c r="H183" s="133" t="str">
        <f t="shared" ca="1" si="27"/>
        <v/>
      </c>
      <c r="I183" s="133">
        <f t="shared" ca="1" si="28"/>
        <v>0</v>
      </c>
      <c r="J183" s="135">
        <f t="shared" ca="1" si="29"/>
        <v>0</v>
      </c>
      <c r="K183" s="136" t="str">
        <f t="shared" si="30"/>
        <v/>
      </c>
      <c r="L183" s="136"/>
      <c r="M183" s="136">
        <f t="shared" si="31"/>
        <v>0</v>
      </c>
      <c r="N183" s="137">
        <f t="shared" ca="1" si="32"/>
        <v>0</v>
      </c>
      <c r="O183" s="137"/>
      <c r="P183" s="138"/>
      <c r="Q183" s="138"/>
      <c r="R183" s="138"/>
      <c r="S183" s="138"/>
      <c r="T183" s="138"/>
      <c r="U183" s="139">
        <f t="shared" si="33"/>
        <v>0</v>
      </c>
      <c r="V183" s="140"/>
      <c r="W183" s="43"/>
      <c r="X183" s="59"/>
      <c r="Y183" s="59"/>
      <c r="Z183" s="59"/>
      <c r="AA183" s="59"/>
      <c r="AB183" s="59"/>
      <c r="AC183" s="59"/>
      <c r="AD183" s="59"/>
      <c r="AE183" s="141"/>
      <c r="AF183" s="141"/>
      <c r="AG183" s="141"/>
      <c r="AH183" s="141"/>
      <c r="AI183" s="141"/>
      <c r="AJ183" s="141"/>
      <c r="AK183" s="141"/>
      <c r="AL183" s="141"/>
      <c r="AM183" s="141"/>
      <c r="AN183" s="141"/>
      <c r="AO183" s="141"/>
      <c r="AP183" s="141"/>
      <c r="AQ183" s="141"/>
      <c r="AR183" s="141"/>
      <c r="AS183" s="141"/>
      <c r="AT183" s="141"/>
      <c r="AU183" s="141"/>
      <c r="AV183" s="141"/>
      <c r="AW183" s="141"/>
      <c r="AX183" s="141"/>
      <c r="AY183" s="141"/>
      <c r="AZ183" s="141"/>
      <c r="BA183" s="141"/>
      <c r="BB183" s="141"/>
      <c r="BC183" s="141"/>
      <c r="BD183" s="141"/>
    </row>
    <row r="184">
      <c r="A184" s="142"/>
      <c r="B184" s="131">
        <v>25</v>
      </c>
      <c r="C184" s="132" t="str">
        <f t="shared" ca="1" si="23"/>
        <v>3.3</v>
      </c>
      <c r="D184" s="133" t="str">
        <f t="shared" ca="1" si="24"/>
        <v>c</v>
      </c>
      <c r="E184" s="133" t="s">
        <v>49</v>
      </c>
      <c r="F184" s="134" t="str">
        <f t="shared" ca="1" si="25"/>
        <v>https://portail-larochelle.test.entrouvert.org/a-propos/page-editoriale-type/</v>
      </c>
      <c r="G184" s="133" t="str">
        <f t="shared" ca="1" si="26"/>
        <v>AA</v>
      </c>
      <c r="H184" s="133" t="str">
        <f t="shared" ca="1" si="27"/>
        <v/>
      </c>
      <c r="I184" s="133" t="str">
        <f t="shared" ca="1" si="28"/>
        <v>Majeure</v>
      </c>
      <c r="J184" s="135" t="str">
        <f t="shared" ca="1" si="29"/>
        <v xml:space="preserve">Plusieurs fois sur cette page uniquement</v>
      </c>
      <c r="K184" s="136">
        <f t="shared" si="30"/>
        <v>2</v>
      </c>
      <c r="L184" s="136"/>
      <c r="M184" s="136">
        <f t="shared" si="31"/>
        <v>0</v>
      </c>
      <c r="N184" s="137" t="str">
        <f t="shared" ca="1" si="32"/>
        <v xml:space="preserve">Le soulignement du lien dans le texte n'est pas suffisamment contrasté, 1,5 au lieu de 3</v>
      </c>
      <c r="O184" s="137"/>
      <c r="P184" s="138"/>
      <c r="Q184" s="138"/>
      <c r="R184" s="138"/>
      <c r="S184" s="138"/>
      <c r="T184" s="138"/>
      <c r="U184" s="139">
        <f t="shared" si="33"/>
        <v>0</v>
      </c>
      <c r="V184" s="140"/>
      <c r="W184" s="43"/>
      <c r="X184" s="59"/>
      <c r="Y184" s="59"/>
      <c r="Z184" s="59"/>
      <c r="AA184" s="59"/>
      <c r="AB184" s="59"/>
      <c r="AC184" s="59"/>
      <c r="AD184" s="59"/>
      <c r="AE184" s="141"/>
      <c r="AF184" s="141"/>
      <c r="AG184" s="141"/>
      <c r="AH184" s="141"/>
      <c r="AI184" s="141"/>
      <c r="AJ184" s="141"/>
      <c r="AK184" s="141"/>
      <c r="AL184" s="141"/>
      <c r="AM184" s="141"/>
      <c r="AN184" s="141"/>
      <c r="AO184" s="141"/>
      <c r="AP184" s="141"/>
      <c r="AQ184" s="141"/>
      <c r="AR184" s="141"/>
      <c r="AS184" s="141"/>
      <c r="AT184" s="141"/>
      <c r="AU184" s="141"/>
      <c r="AV184" s="141"/>
      <c r="AW184" s="141"/>
      <c r="AX184" s="141"/>
      <c r="AY184" s="141"/>
      <c r="AZ184" s="141"/>
      <c r="BA184" s="141"/>
      <c r="BB184" s="141"/>
      <c r="BC184" s="141"/>
      <c r="BD184" s="141"/>
    </row>
    <row r="185">
      <c r="A185" s="142"/>
      <c r="B185" s="131">
        <v>25</v>
      </c>
      <c r="C185" s="132" t="str">
        <f t="shared" ca="1" si="23"/>
        <v>3.3</v>
      </c>
      <c r="D185" s="133" t="str">
        <f t="shared" ca="1" si="24"/>
        <v>c</v>
      </c>
      <c r="E185" s="133" t="s">
        <v>52</v>
      </c>
      <c r="F185" s="134" t="str">
        <f t="shared" ca="1" si="25"/>
        <v>https://demarches-larochelle.test.entrouvert.org/old-temp/modele-de-formulaire-avec-tous-les-champs/</v>
      </c>
      <c r="G185" s="133" t="str">
        <f t="shared" ca="1" si="26"/>
        <v>AA</v>
      </c>
      <c r="H185" s="133" t="str">
        <f t="shared" ca="1" si="27"/>
        <v/>
      </c>
      <c r="I185" s="133" t="str">
        <f t="shared" ca="1" si="28"/>
        <v>Majeure</v>
      </c>
      <c r="J185" s="135" t="str">
        <f t="shared" ca="1" si="29"/>
        <v xml:space="preserve">Sur plusieurs pages de l'échantillon</v>
      </c>
      <c r="K185" s="136">
        <f t="shared" si="30"/>
        <v>1</v>
      </c>
      <c r="L185" s="136"/>
      <c r="M185" s="136">
        <f t="shared" si="31"/>
        <v>0</v>
      </c>
      <c r="N185" s="137" t="str">
        <f t="shared" ca="1" si="32"/>
        <v xml:space="preserve">Les champs ne sont pas suffisamment contrasté (inférieur à 3,5 de ratio de contraste)</v>
      </c>
      <c r="O185" s="137"/>
      <c r="P185" s="138"/>
      <c r="Q185" s="138"/>
      <c r="R185" s="138"/>
      <c r="S185" s="138"/>
      <c r="T185" s="138"/>
      <c r="U185" s="139">
        <f t="shared" si="33"/>
        <v>0</v>
      </c>
      <c r="V185" s="140"/>
      <c r="W185" s="43"/>
      <c r="X185" s="59"/>
      <c r="Y185" s="59"/>
      <c r="Z185" s="59"/>
      <c r="AA185" s="59"/>
      <c r="AB185" s="59"/>
      <c r="AC185" s="59"/>
      <c r="AD185" s="59"/>
      <c r="AE185" s="141"/>
      <c r="AF185" s="141"/>
      <c r="AG185" s="141"/>
      <c r="AH185" s="141"/>
      <c r="AI185" s="141"/>
      <c r="AJ185" s="141"/>
      <c r="AK185" s="141"/>
      <c r="AL185" s="141"/>
      <c r="AM185" s="141"/>
      <c r="AN185" s="141"/>
      <c r="AO185" s="141"/>
      <c r="AP185" s="141"/>
      <c r="AQ185" s="141"/>
      <c r="AR185" s="141"/>
      <c r="AS185" s="141"/>
      <c r="AT185" s="141"/>
      <c r="AU185" s="141"/>
      <c r="AV185" s="141"/>
      <c r="AW185" s="141"/>
      <c r="AX185" s="141"/>
      <c r="AY185" s="141"/>
      <c r="AZ185" s="141"/>
      <c r="BA185" s="141"/>
      <c r="BB185" s="141"/>
      <c r="BC185" s="141"/>
      <c r="BD185" s="141"/>
    </row>
    <row r="186" hidden="1">
      <c r="A186" s="142"/>
      <c r="B186" s="131">
        <v>25</v>
      </c>
      <c r="C186" s="132" t="str">
        <f t="shared" ca="1" si="23"/>
        <v>3.3</v>
      </c>
      <c r="D186" s="133" t="str">
        <f t="shared" ca="1" si="24"/>
        <v>na</v>
      </c>
      <c r="E186" s="133" t="s">
        <v>55</v>
      </c>
      <c r="F186" s="134" t="str">
        <f t="shared" ca="1" si="25"/>
        <v>https://portail-larochelle.test.entrouvert.org/mon-espace/mes-demandes/</v>
      </c>
      <c r="G186" s="133" t="str">
        <f t="shared" ca="1" si="26"/>
        <v>AA</v>
      </c>
      <c r="H186" s="133" t="str">
        <f t="shared" ca="1" si="27"/>
        <v/>
      </c>
      <c r="I186" s="133">
        <f t="shared" ca="1" si="28"/>
        <v>0</v>
      </c>
      <c r="J186" s="135">
        <f t="shared" ca="1" si="29"/>
        <v>0</v>
      </c>
      <c r="K186" s="136" t="str">
        <f t="shared" si="30"/>
        <v/>
      </c>
      <c r="L186" s="136"/>
      <c r="M186" s="136">
        <f t="shared" si="31"/>
        <v>0</v>
      </c>
      <c r="N186" s="137">
        <f t="shared" ca="1" si="32"/>
        <v>0</v>
      </c>
      <c r="O186" s="137"/>
      <c r="P186" s="138"/>
      <c r="Q186" s="138"/>
      <c r="R186" s="138"/>
      <c r="S186" s="138"/>
      <c r="T186" s="138"/>
      <c r="U186" s="139">
        <f t="shared" si="33"/>
        <v>0</v>
      </c>
      <c r="V186" s="140"/>
      <c r="W186" s="43"/>
      <c r="X186" s="59"/>
      <c r="Y186" s="59"/>
      <c r="Z186" s="59"/>
      <c r="AA186" s="59"/>
      <c r="AB186" s="59"/>
      <c r="AC186" s="59"/>
      <c r="AD186" s="59"/>
      <c r="AE186" s="141"/>
      <c r="AF186" s="141"/>
      <c r="AG186" s="141"/>
      <c r="AH186" s="141"/>
      <c r="AI186" s="141"/>
      <c r="AJ186" s="141"/>
      <c r="AK186" s="141"/>
      <c r="AL186" s="141"/>
      <c r="AM186" s="141"/>
      <c r="AN186" s="141"/>
      <c r="AO186" s="141"/>
      <c r="AP186" s="141"/>
      <c r="AQ186" s="141"/>
      <c r="AR186" s="141"/>
      <c r="AS186" s="141"/>
      <c r="AT186" s="141"/>
      <c r="AU186" s="141"/>
      <c r="AV186" s="141"/>
      <c r="AW186" s="141"/>
      <c r="AX186" s="141"/>
      <c r="AY186" s="141"/>
      <c r="AZ186" s="141"/>
      <c r="BA186" s="141"/>
      <c r="BB186" s="141"/>
      <c r="BC186" s="141"/>
      <c r="BD186" s="141"/>
    </row>
    <row r="187" hidden="1">
      <c r="A187" s="142"/>
      <c r="B187" s="131">
        <v>25</v>
      </c>
      <c r="C187" s="132" t="str">
        <f t="shared" ca="1" si="23"/>
        <v>3.3</v>
      </c>
      <c r="D187" s="133" t="str">
        <f t="shared" ca="1" si="24"/>
        <v>na</v>
      </c>
      <c r="E187" s="133" t="s">
        <v>58</v>
      </c>
      <c r="F187" s="134" t="str">
        <f t="shared" ca="1" si="25"/>
        <v>https://demarches-larochelle.test.entrouvert.org/signalements/arbres-espaces-verts-naturels-aires-de-jeux/?cancelurl=https%3A//portail-larochelle.test.entrouvert.org/demarches/signalements/</v>
      </c>
      <c r="G187" s="133" t="str">
        <f t="shared" ca="1" si="26"/>
        <v>AA</v>
      </c>
      <c r="H187" s="133" t="str">
        <f t="shared" ca="1" si="27"/>
        <v/>
      </c>
      <c r="I187" s="133">
        <f t="shared" ca="1" si="28"/>
        <v>0</v>
      </c>
      <c r="J187" s="135">
        <f t="shared" ca="1" si="29"/>
        <v>0</v>
      </c>
      <c r="K187" s="136" t="str">
        <f t="shared" si="30"/>
        <v/>
      </c>
      <c r="L187" s="136"/>
      <c r="M187" s="136">
        <f t="shared" si="31"/>
        <v>0</v>
      </c>
      <c r="N187" s="137">
        <f t="shared" ca="1" si="32"/>
        <v>0</v>
      </c>
      <c r="O187" s="137"/>
      <c r="P187" s="138"/>
      <c r="Q187" s="138"/>
      <c r="R187" s="138"/>
      <c r="S187" s="138"/>
      <c r="T187" s="138"/>
      <c r="U187" s="139">
        <f t="shared" si="33"/>
        <v>0</v>
      </c>
      <c r="V187" s="140"/>
      <c r="W187" s="43"/>
      <c r="X187" s="59"/>
      <c r="Y187" s="59"/>
      <c r="Z187" s="59"/>
      <c r="AA187" s="59"/>
      <c r="AB187" s="59"/>
      <c r="AC187" s="59"/>
      <c r="AD187" s="59"/>
      <c r="AE187" s="141"/>
      <c r="AF187" s="141"/>
      <c r="AG187" s="141"/>
      <c r="AH187" s="141"/>
      <c r="AI187" s="141"/>
      <c r="AJ187" s="141"/>
      <c r="AK187" s="141"/>
      <c r="AL187" s="141"/>
      <c r="AM187" s="141"/>
      <c r="AN187" s="141"/>
      <c r="AO187" s="141"/>
      <c r="AP187" s="141"/>
      <c r="AQ187" s="141"/>
      <c r="AR187" s="141"/>
      <c r="AS187" s="141"/>
      <c r="AT187" s="141"/>
      <c r="AU187" s="141"/>
      <c r="AV187" s="141"/>
      <c r="AW187" s="141"/>
      <c r="AX187" s="141"/>
      <c r="AY187" s="141"/>
      <c r="AZ187" s="141"/>
      <c r="BA187" s="141"/>
      <c r="BB187" s="141"/>
      <c r="BC187" s="141"/>
      <c r="BD187" s="141"/>
    </row>
    <row r="188" hidden="1">
      <c r="A188" s="142"/>
      <c r="B188" s="131">
        <v>25</v>
      </c>
      <c r="C188" s="132" t="str">
        <f t="shared" ca="1" si="23"/>
        <v>3.3</v>
      </c>
      <c r="D188" s="133" t="str">
        <f t="shared" ca="1" si="24"/>
        <v>na</v>
      </c>
      <c r="E188" s="133" t="s">
        <v>61</v>
      </c>
      <c r="F188" s="134" t="str">
        <f t="shared" ca="1" si="25"/>
        <v>https://demarches-larochelle.test.entrouvert.org/signalements/proprete-urbaine/118/</v>
      </c>
      <c r="G188" s="133" t="str">
        <f t="shared" ca="1" si="26"/>
        <v>AA</v>
      </c>
      <c r="H188" s="133" t="str">
        <f t="shared" ca="1" si="27"/>
        <v/>
      </c>
      <c r="I188" s="133">
        <f t="shared" ca="1" si="28"/>
        <v>0</v>
      </c>
      <c r="J188" s="135">
        <f t="shared" ca="1" si="29"/>
        <v>0</v>
      </c>
      <c r="K188" s="136" t="str">
        <f t="shared" si="30"/>
        <v/>
      </c>
      <c r="L188" s="136"/>
      <c r="M188" s="136">
        <f t="shared" si="31"/>
        <v>0</v>
      </c>
      <c r="N188" s="137">
        <f t="shared" ca="1" si="32"/>
        <v>0</v>
      </c>
      <c r="O188" s="137"/>
      <c r="P188" s="138"/>
      <c r="Q188" s="138"/>
      <c r="R188" s="138"/>
      <c r="S188" s="138"/>
      <c r="T188" s="138"/>
      <c r="U188" s="139">
        <f t="shared" si="33"/>
        <v>0</v>
      </c>
      <c r="V188" s="140"/>
      <c r="W188" s="43"/>
      <c r="X188" s="59"/>
      <c r="Y188" s="59"/>
      <c r="Z188" s="59"/>
      <c r="AA188" s="59"/>
      <c r="AB188" s="59"/>
      <c r="AC188" s="59"/>
      <c r="AD188" s="59"/>
      <c r="AE188" s="141"/>
      <c r="AF188" s="141"/>
      <c r="AG188" s="141"/>
      <c r="AH188" s="141"/>
      <c r="AI188" s="141"/>
      <c r="AJ188" s="141"/>
      <c r="AK188" s="141"/>
      <c r="AL188" s="141"/>
      <c r="AM188" s="141"/>
      <c r="AN188" s="141"/>
      <c r="AO188" s="141"/>
      <c r="AP188" s="141"/>
      <c r="AQ188" s="141"/>
      <c r="AR188" s="141"/>
      <c r="AS188" s="141"/>
      <c r="AT188" s="141"/>
      <c r="AU188" s="141"/>
      <c r="AV188" s="141"/>
      <c r="AW188" s="141"/>
      <c r="AX188" s="141"/>
      <c r="AY188" s="141"/>
      <c r="AZ188" s="141"/>
      <c r="BA188" s="141"/>
      <c r="BB188" s="141"/>
      <c r="BC188" s="141"/>
      <c r="BD188" s="141"/>
    </row>
    <row r="189" hidden="1">
      <c r="A189" s="142"/>
      <c r="B189" s="131">
        <v>25</v>
      </c>
      <c r="C189" s="132" t="str">
        <f t="shared" ca="1" si="23"/>
        <v>3.3</v>
      </c>
      <c r="D189" s="133" t="str">
        <f t="shared" ca="1" si="24"/>
        <v>na</v>
      </c>
      <c r="E189" s="133" t="s">
        <v>64</v>
      </c>
      <c r="F189" s="134" t="str">
        <f t="shared" ca="1" si="25"/>
        <v>https://connexion-larochelle.test.entrouvert.org/accounts/password/change/</v>
      </c>
      <c r="G189" s="133" t="str">
        <f t="shared" ca="1" si="26"/>
        <v>AA</v>
      </c>
      <c r="H189" s="133" t="str">
        <f t="shared" ca="1" si="27"/>
        <v/>
      </c>
      <c r="I189" s="133">
        <f t="shared" ca="1" si="28"/>
        <v>0</v>
      </c>
      <c r="J189" s="135">
        <f t="shared" ca="1" si="29"/>
        <v>0</v>
      </c>
      <c r="K189" s="136" t="str">
        <f t="shared" si="30"/>
        <v/>
      </c>
      <c r="L189" s="136"/>
      <c r="M189" s="136">
        <f t="shared" si="31"/>
        <v>0</v>
      </c>
      <c r="N189" s="137">
        <f t="shared" ca="1" si="32"/>
        <v>0</v>
      </c>
      <c r="O189" s="137"/>
      <c r="P189" s="138"/>
      <c r="Q189" s="138"/>
      <c r="R189" s="138"/>
      <c r="S189" s="138"/>
      <c r="T189" s="138"/>
      <c r="U189" s="139">
        <f t="shared" si="33"/>
        <v>0</v>
      </c>
      <c r="V189" s="140"/>
      <c r="W189" s="43"/>
      <c r="X189" s="59"/>
      <c r="Y189" s="59"/>
      <c r="Z189" s="59"/>
      <c r="AA189" s="59"/>
      <c r="AB189" s="59"/>
      <c r="AC189" s="59"/>
      <c r="AD189" s="59"/>
      <c r="AE189" s="141"/>
      <c r="AF189" s="141"/>
      <c r="AG189" s="141"/>
      <c r="AH189" s="141"/>
      <c r="AI189" s="141"/>
      <c r="AJ189" s="141"/>
      <c r="AK189" s="141"/>
      <c r="AL189" s="141"/>
      <c r="AM189" s="141"/>
      <c r="AN189" s="141"/>
      <c r="AO189" s="141"/>
      <c r="AP189" s="141"/>
      <c r="AQ189" s="141"/>
      <c r="AR189" s="141"/>
      <c r="AS189" s="141"/>
      <c r="AT189" s="141"/>
      <c r="AU189" s="141"/>
      <c r="AV189" s="141"/>
      <c r="AW189" s="141"/>
      <c r="AX189" s="141"/>
      <c r="AY189" s="141"/>
      <c r="AZ189" s="141"/>
      <c r="BA189" s="141"/>
      <c r="BB189" s="141"/>
      <c r="BC189" s="141"/>
      <c r="BD189" s="141"/>
    </row>
    <row r="190" hidden="1">
      <c r="A190" s="143" t="s">
        <v>104</v>
      </c>
      <c r="B190" s="131">
        <v>26</v>
      </c>
      <c r="C190" s="132" t="str">
        <f t="shared" ca="1" si="23"/>
        <v>4.1</v>
      </c>
      <c r="D190" s="133" t="str">
        <f t="shared" ca="1" si="24"/>
        <v>na</v>
      </c>
      <c r="E190" s="133" t="s">
        <v>28</v>
      </c>
      <c r="F190" s="134" t="str">
        <f t="shared" ca="1" si="25"/>
        <v>https://portail-larochelle.test.entrouvert.org/demarches/</v>
      </c>
      <c r="G190" s="133" t="str">
        <f t="shared" ca="1" si="26"/>
        <v>A</v>
      </c>
      <c r="H190" s="133" t="str">
        <f t="shared" ca="1" si="27"/>
        <v>x</v>
      </c>
      <c r="I190" s="133">
        <f t="shared" ca="1" si="28"/>
        <v>0</v>
      </c>
      <c r="J190" s="135">
        <f t="shared" ca="1" si="29"/>
        <v>0</v>
      </c>
      <c r="K190" s="136" t="str">
        <f t="shared" si="30"/>
        <v/>
      </c>
      <c r="L190" s="136"/>
      <c r="M190" s="136">
        <f t="shared" si="31"/>
        <v>0</v>
      </c>
      <c r="N190" s="137">
        <f t="shared" ca="1" si="32"/>
        <v>0</v>
      </c>
      <c r="O190" s="137"/>
      <c r="P190" s="138"/>
      <c r="Q190" s="138"/>
      <c r="R190" s="138"/>
      <c r="S190" s="138"/>
      <c r="T190" s="138"/>
      <c r="U190" s="139">
        <f t="shared" si="33"/>
        <v>0</v>
      </c>
      <c r="V190" s="140"/>
      <c r="W190" s="43"/>
      <c r="X190" s="59"/>
      <c r="Y190" s="59"/>
      <c r="Z190" s="59"/>
      <c r="AA190" s="59"/>
      <c r="AB190" s="59"/>
      <c r="AC190" s="59"/>
      <c r="AD190" s="59"/>
      <c r="AE190" s="141"/>
      <c r="AF190" s="141"/>
      <c r="AG190" s="141"/>
      <c r="AH190" s="141"/>
      <c r="AI190" s="141"/>
      <c r="AJ190" s="141"/>
      <c r="AK190" s="141"/>
      <c r="AL190" s="141"/>
      <c r="AM190" s="141"/>
      <c r="AN190" s="141"/>
      <c r="AO190" s="141"/>
      <c r="AP190" s="141"/>
      <c r="AQ190" s="141"/>
      <c r="AR190" s="141"/>
      <c r="AS190" s="141"/>
      <c r="AT190" s="141"/>
      <c r="AU190" s="141"/>
      <c r="AV190" s="141"/>
      <c r="AW190" s="141"/>
      <c r="AX190" s="141"/>
      <c r="AY190" s="141"/>
      <c r="AZ190" s="141"/>
      <c r="BA190" s="141"/>
      <c r="BB190" s="141"/>
      <c r="BC190" s="141"/>
      <c r="BD190" s="141"/>
    </row>
    <row r="191" hidden="1">
      <c r="A191" s="142"/>
      <c r="B191" s="131">
        <v>26</v>
      </c>
      <c r="C191" s="132" t="str">
        <f t="shared" ca="1" si="23"/>
        <v>4.1</v>
      </c>
      <c r="D191" s="133" t="str">
        <f t="shared" ca="1" si="24"/>
        <v>na</v>
      </c>
      <c r="E191" s="133" t="s">
        <v>31</v>
      </c>
      <c r="F191" s="134" t="str">
        <f t="shared" ca="1" si="25"/>
        <v>https://portail-larochelle.test.entrouvert.org/liens-footer/accessibilite/</v>
      </c>
      <c r="G191" s="133" t="str">
        <f t="shared" ca="1" si="26"/>
        <v>A</v>
      </c>
      <c r="H191" s="133" t="str">
        <f t="shared" ca="1" si="27"/>
        <v>x</v>
      </c>
      <c r="I191" s="133">
        <f t="shared" ca="1" si="28"/>
        <v>0</v>
      </c>
      <c r="J191" s="135">
        <f t="shared" ca="1" si="29"/>
        <v>0</v>
      </c>
      <c r="K191" s="136" t="str">
        <f t="shared" si="30"/>
        <v/>
      </c>
      <c r="L191" s="136"/>
      <c r="M191" s="136">
        <f t="shared" si="31"/>
        <v>0</v>
      </c>
      <c r="N191" s="137">
        <f t="shared" ca="1" si="32"/>
        <v>0</v>
      </c>
      <c r="O191" s="137"/>
      <c r="P191" s="138"/>
      <c r="Q191" s="138"/>
      <c r="R191" s="138"/>
      <c r="S191" s="138"/>
      <c r="T191" s="138"/>
      <c r="U191" s="139">
        <f t="shared" si="33"/>
        <v>0</v>
      </c>
      <c r="V191" s="140"/>
      <c r="W191" s="43"/>
      <c r="X191" s="59"/>
      <c r="Y191" s="59"/>
      <c r="Z191" s="59"/>
      <c r="AA191" s="59"/>
      <c r="AB191" s="59"/>
      <c r="AC191" s="59"/>
      <c r="AD191" s="59"/>
      <c r="AE191" s="141"/>
      <c r="AF191" s="141"/>
      <c r="AG191" s="141"/>
      <c r="AH191" s="141"/>
      <c r="AI191" s="141"/>
      <c r="AJ191" s="141"/>
      <c r="AK191" s="141"/>
      <c r="AL191" s="141"/>
      <c r="AM191" s="141"/>
      <c r="AN191" s="141"/>
      <c r="AO191" s="141"/>
      <c r="AP191" s="141"/>
      <c r="AQ191" s="141"/>
      <c r="AR191" s="141"/>
      <c r="AS191" s="141"/>
      <c r="AT191" s="141"/>
      <c r="AU191" s="141"/>
      <c r="AV191" s="141"/>
      <c r="AW191" s="141"/>
      <c r="AX191" s="141"/>
      <c r="AY191" s="141"/>
      <c r="AZ191" s="141"/>
      <c r="BA191" s="141"/>
      <c r="BB191" s="141"/>
      <c r="BC191" s="141"/>
      <c r="BD191" s="141"/>
    </row>
    <row r="192" hidden="1">
      <c r="A192" s="142"/>
      <c r="B192" s="131">
        <v>26</v>
      </c>
      <c r="C192" s="132" t="str">
        <f t="shared" ca="1" si="23"/>
        <v>4.1</v>
      </c>
      <c r="D192" s="133" t="str">
        <f t="shared" ca="1" si="24"/>
        <v>na</v>
      </c>
      <c r="E192" s="133" t="s">
        <v>34</v>
      </c>
      <c r="F192" s="134" t="str">
        <f t="shared" ca="1" si="25"/>
        <v>https://portail-larochelle.test.entrouvert.org/liens-footer/mentions-legales/</v>
      </c>
      <c r="G192" s="133" t="str">
        <f t="shared" ca="1" si="26"/>
        <v>A</v>
      </c>
      <c r="H192" s="133" t="str">
        <f t="shared" ca="1" si="27"/>
        <v>x</v>
      </c>
      <c r="I192" s="133">
        <f t="shared" ca="1" si="28"/>
        <v>0</v>
      </c>
      <c r="J192" s="135">
        <f t="shared" ca="1" si="29"/>
        <v>0</v>
      </c>
      <c r="K192" s="136" t="str">
        <f t="shared" si="30"/>
        <v/>
      </c>
      <c r="L192" s="136"/>
      <c r="M192" s="136">
        <f t="shared" si="31"/>
        <v>0</v>
      </c>
      <c r="N192" s="137">
        <f t="shared" ca="1" si="32"/>
        <v>0</v>
      </c>
      <c r="O192" s="137"/>
      <c r="P192" s="138"/>
      <c r="Q192" s="138"/>
      <c r="R192" s="138"/>
      <c r="S192" s="138"/>
      <c r="T192" s="138"/>
      <c r="U192" s="139">
        <f t="shared" si="33"/>
        <v>0</v>
      </c>
      <c r="V192" s="140"/>
      <c r="W192" s="43"/>
      <c r="X192" s="59"/>
      <c r="Y192" s="59"/>
      <c r="Z192" s="59"/>
      <c r="AA192" s="59"/>
      <c r="AB192" s="59"/>
      <c r="AC192" s="59"/>
      <c r="AD192" s="59"/>
      <c r="AE192" s="141"/>
      <c r="AF192" s="141"/>
      <c r="AG192" s="141"/>
      <c r="AH192" s="141"/>
      <c r="AI192" s="141"/>
      <c r="AJ192" s="141"/>
      <c r="AK192" s="141"/>
      <c r="AL192" s="141"/>
      <c r="AM192" s="141"/>
      <c r="AN192" s="141"/>
      <c r="AO192" s="141"/>
      <c r="AP192" s="141"/>
      <c r="AQ192" s="141"/>
      <c r="AR192" s="141"/>
      <c r="AS192" s="141"/>
      <c r="AT192" s="141"/>
      <c r="AU192" s="141"/>
      <c r="AV192" s="141"/>
      <c r="AW192" s="141"/>
      <c r="AX192" s="141"/>
      <c r="AY192" s="141"/>
      <c r="AZ192" s="141"/>
      <c r="BA192" s="141"/>
      <c r="BB192" s="141"/>
      <c r="BC192" s="141"/>
      <c r="BD192" s="141"/>
    </row>
    <row r="193" hidden="1">
      <c r="A193" s="142"/>
      <c r="B193" s="131">
        <v>26</v>
      </c>
      <c r="C193" s="132" t="str">
        <f t="shared" ca="1" si="23"/>
        <v>4.1</v>
      </c>
      <c r="D193" s="133" t="str">
        <f t="shared" ca="1" si="24"/>
        <v>na</v>
      </c>
      <c r="E193" s="133" t="s">
        <v>37</v>
      </c>
      <c r="F193" s="134" t="str">
        <f t="shared" ca="1" si="25"/>
        <v>https://portail-larochelle.test.entrouvert.org/aide/</v>
      </c>
      <c r="G193" s="133" t="str">
        <f t="shared" ca="1" si="26"/>
        <v>A</v>
      </c>
      <c r="H193" s="133" t="str">
        <f t="shared" ca="1" si="27"/>
        <v>x</v>
      </c>
      <c r="I193" s="133">
        <f t="shared" ca="1" si="28"/>
        <v>0</v>
      </c>
      <c r="J193" s="135">
        <f t="shared" ca="1" si="29"/>
        <v>0</v>
      </c>
      <c r="K193" s="136" t="str">
        <f t="shared" si="30"/>
        <v/>
      </c>
      <c r="L193" s="136"/>
      <c r="M193" s="136">
        <f t="shared" si="31"/>
        <v>0</v>
      </c>
      <c r="N193" s="137">
        <f t="shared" ca="1" si="32"/>
        <v>0</v>
      </c>
      <c r="O193" s="137"/>
      <c r="P193" s="138"/>
      <c r="Q193" s="138"/>
      <c r="R193" s="138"/>
      <c r="S193" s="138"/>
      <c r="T193" s="138"/>
      <c r="U193" s="139">
        <f t="shared" si="33"/>
        <v>0</v>
      </c>
      <c r="V193" s="140"/>
      <c r="W193" s="43"/>
      <c r="X193" s="59"/>
      <c r="Y193" s="59"/>
      <c r="Z193" s="59"/>
      <c r="AA193" s="59"/>
      <c r="AB193" s="59"/>
      <c r="AC193" s="59"/>
      <c r="AD193" s="59"/>
      <c r="AE193" s="141"/>
      <c r="AF193" s="141"/>
      <c r="AG193" s="141"/>
      <c r="AH193" s="141"/>
      <c r="AI193" s="141"/>
      <c r="AJ193" s="141"/>
      <c r="AK193" s="141"/>
      <c r="AL193" s="141"/>
      <c r="AM193" s="141"/>
      <c r="AN193" s="141"/>
      <c r="AO193" s="141"/>
      <c r="AP193" s="141"/>
      <c r="AQ193" s="141"/>
      <c r="AR193" s="141"/>
      <c r="AS193" s="141"/>
      <c r="AT193" s="141"/>
      <c r="AU193" s="141"/>
      <c r="AV193" s="141"/>
      <c r="AW193" s="141"/>
      <c r="AX193" s="141"/>
      <c r="AY193" s="141"/>
      <c r="AZ193" s="141"/>
      <c r="BA193" s="141"/>
      <c r="BB193" s="141"/>
      <c r="BC193" s="141"/>
      <c r="BD193" s="141"/>
    </row>
    <row r="194" hidden="1">
      <c r="A194" s="142"/>
      <c r="B194" s="131">
        <v>26</v>
      </c>
      <c r="C194" s="132" t="str">
        <f t="shared" ca="1" si="23"/>
        <v>4.1</v>
      </c>
      <c r="D194" s="133" t="str">
        <f t="shared" ca="1" si="24"/>
        <v>na</v>
      </c>
      <c r="E194" s="133" t="s">
        <v>40</v>
      </c>
      <c r="F194" s="134" t="str">
        <f t="shared" ca="1" si="25"/>
        <v>https://connexion-larochelle.test.entrouvert.org/login/?nonce=_0DC01D458CED32F23A64CDA251907A6D&amp;next=/idp/saml2/continue%3Fnonce%3D_0DC01D458CED32F23A64CDA251907A6D</v>
      </c>
      <c r="G194" s="133" t="str">
        <f t="shared" ca="1" si="26"/>
        <v>A</v>
      </c>
      <c r="H194" s="133" t="str">
        <f t="shared" ca="1" si="27"/>
        <v>x</v>
      </c>
      <c r="I194" s="133">
        <f t="shared" ca="1" si="28"/>
        <v>0</v>
      </c>
      <c r="J194" s="135">
        <f t="shared" ca="1" si="29"/>
        <v>0</v>
      </c>
      <c r="K194" s="136" t="str">
        <f t="shared" si="30"/>
        <v/>
      </c>
      <c r="L194" s="136"/>
      <c r="M194" s="136">
        <f t="shared" si="31"/>
        <v>0</v>
      </c>
      <c r="N194" s="137">
        <f t="shared" ca="1" si="32"/>
        <v>0</v>
      </c>
      <c r="O194" s="137"/>
      <c r="P194" s="138"/>
      <c r="Q194" s="138"/>
      <c r="R194" s="138"/>
      <c r="S194" s="138"/>
      <c r="T194" s="138"/>
      <c r="U194" s="139">
        <f t="shared" si="33"/>
        <v>0</v>
      </c>
      <c r="V194" s="140"/>
      <c r="W194" s="43"/>
      <c r="X194" s="59"/>
      <c r="Y194" s="59"/>
      <c r="Z194" s="59"/>
      <c r="AA194" s="59"/>
      <c r="AB194" s="59"/>
      <c r="AC194" s="59"/>
      <c r="AD194" s="59"/>
      <c r="AE194" s="141"/>
      <c r="AF194" s="141"/>
      <c r="AG194" s="141"/>
      <c r="AH194" s="141"/>
      <c r="AI194" s="141"/>
      <c r="AJ194" s="141"/>
      <c r="AK194" s="141"/>
      <c r="AL194" s="141"/>
      <c r="AM194" s="141"/>
      <c r="AN194" s="141"/>
      <c r="AO194" s="141"/>
      <c r="AP194" s="141"/>
      <c r="AQ194" s="141"/>
      <c r="AR194" s="141"/>
      <c r="AS194" s="141"/>
      <c r="AT194" s="141"/>
      <c r="AU194" s="141"/>
      <c r="AV194" s="141"/>
      <c r="AW194" s="141"/>
      <c r="AX194" s="141"/>
      <c r="AY194" s="141"/>
      <c r="AZ194" s="141"/>
      <c r="BA194" s="141"/>
      <c r="BB194" s="141"/>
      <c r="BC194" s="141"/>
      <c r="BD194" s="141"/>
    </row>
    <row r="195" hidden="1">
      <c r="A195" s="142"/>
      <c r="B195" s="131">
        <v>26</v>
      </c>
      <c r="C195" s="132" t="str">
        <f t="shared" ca="1" si="23"/>
        <v>4.1</v>
      </c>
      <c r="D195" s="133" t="str">
        <f t="shared" ca="1" si="24"/>
        <v>na</v>
      </c>
      <c r="E195" s="133" t="s">
        <v>43</v>
      </c>
      <c r="F195" s="134" t="str">
        <f t="shared" ca="1" si="25"/>
        <v>https://portail-larochelle.test.entrouvert.org/demarches/signalements/</v>
      </c>
      <c r="G195" s="133" t="str">
        <f t="shared" ca="1" si="26"/>
        <v>A</v>
      </c>
      <c r="H195" s="133" t="str">
        <f t="shared" ca="1" si="27"/>
        <v>x</v>
      </c>
      <c r="I195" s="133">
        <f t="shared" ca="1" si="28"/>
        <v>0</v>
      </c>
      <c r="J195" s="135">
        <f t="shared" ca="1" si="29"/>
        <v>0</v>
      </c>
      <c r="K195" s="136" t="str">
        <f t="shared" si="30"/>
        <v/>
      </c>
      <c r="L195" s="136"/>
      <c r="M195" s="136">
        <f t="shared" si="31"/>
        <v>0</v>
      </c>
      <c r="N195" s="137">
        <f t="shared" ca="1" si="32"/>
        <v>0</v>
      </c>
      <c r="O195" s="137"/>
      <c r="P195" s="138"/>
      <c r="Q195" s="138"/>
      <c r="R195" s="138"/>
      <c r="S195" s="138"/>
      <c r="T195" s="138"/>
      <c r="U195" s="139">
        <f t="shared" si="33"/>
        <v>0</v>
      </c>
      <c r="V195" s="140"/>
      <c r="W195" s="43"/>
      <c r="X195" s="59"/>
      <c r="Y195" s="59"/>
      <c r="Z195" s="59"/>
      <c r="AA195" s="59"/>
      <c r="AB195" s="59"/>
      <c r="AC195" s="59"/>
      <c r="AD195" s="59"/>
      <c r="AE195" s="141"/>
      <c r="AF195" s="141"/>
      <c r="AG195" s="141"/>
      <c r="AH195" s="141"/>
      <c r="AI195" s="141"/>
      <c r="AJ195" s="141"/>
      <c r="AK195" s="141"/>
      <c r="AL195" s="141"/>
      <c r="AM195" s="141"/>
      <c r="AN195" s="141"/>
      <c r="AO195" s="141"/>
      <c r="AP195" s="141"/>
      <c r="AQ195" s="141"/>
      <c r="AR195" s="141"/>
      <c r="AS195" s="141"/>
      <c r="AT195" s="141"/>
      <c r="AU195" s="141"/>
      <c r="AV195" s="141"/>
      <c r="AW195" s="141"/>
      <c r="AX195" s="141"/>
      <c r="AY195" s="141"/>
      <c r="AZ195" s="141"/>
      <c r="BA195" s="141"/>
      <c r="BB195" s="141"/>
      <c r="BC195" s="141"/>
      <c r="BD195" s="141"/>
    </row>
    <row r="196" hidden="1">
      <c r="A196" s="142"/>
      <c r="B196" s="131">
        <v>26</v>
      </c>
      <c r="C196" s="132" t="str">
        <f t="shared" ca="1" si="23"/>
        <v>4.1</v>
      </c>
      <c r="D196" s="133" t="str">
        <f t="shared" ca="1" si="24"/>
        <v>na</v>
      </c>
      <c r="E196" s="133" t="s">
        <v>46</v>
      </c>
      <c r="F196" s="134" t="str">
        <f t="shared" ca="1" si="25"/>
        <v>https://connexion-larochelle.test.entrouvert.org/accounts/</v>
      </c>
      <c r="G196" s="133" t="str">
        <f t="shared" ca="1" si="26"/>
        <v>A</v>
      </c>
      <c r="H196" s="133" t="str">
        <f t="shared" ca="1" si="27"/>
        <v>x</v>
      </c>
      <c r="I196" s="133">
        <f t="shared" ca="1" si="28"/>
        <v>0</v>
      </c>
      <c r="J196" s="135">
        <f t="shared" ca="1" si="29"/>
        <v>0</v>
      </c>
      <c r="K196" s="136" t="str">
        <f t="shared" si="30"/>
        <v/>
      </c>
      <c r="L196" s="136"/>
      <c r="M196" s="136">
        <f t="shared" si="31"/>
        <v>0</v>
      </c>
      <c r="N196" s="137">
        <f t="shared" ca="1" si="32"/>
        <v>0</v>
      </c>
      <c r="O196" s="137"/>
      <c r="P196" s="138"/>
      <c r="Q196" s="138"/>
      <c r="R196" s="138"/>
      <c r="S196" s="138"/>
      <c r="T196" s="138"/>
      <c r="U196" s="139">
        <f t="shared" si="33"/>
        <v>0</v>
      </c>
      <c r="V196" s="140"/>
      <c r="W196" s="43"/>
      <c r="X196" s="59"/>
      <c r="Y196" s="59"/>
      <c r="Z196" s="59"/>
      <c r="AA196" s="59"/>
      <c r="AB196" s="59"/>
      <c r="AC196" s="59"/>
      <c r="AD196" s="59"/>
      <c r="AE196" s="141"/>
      <c r="AF196" s="141"/>
      <c r="AG196" s="141"/>
      <c r="AH196" s="141"/>
      <c r="AI196" s="141"/>
      <c r="AJ196" s="141"/>
      <c r="AK196" s="141"/>
      <c r="AL196" s="141"/>
      <c r="AM196" s="141"/>
      <c r="AN196" s="141"/>
      <c r="AO196" s="141"/>
      <c r="AP196" s="141"/>
      <c r="AQ196" s="141"/>
      <c r="AR196" s="141"/>
      <c r="AS196" s="141"/>
      <c r="AT196" s="141"/>
      <c r="AU196" s="141"/>
      <c r="AV196" s="141"/>
      <c r="AW196" s="141"/>
      <c r="AX196" s="141"/>
      <c r="AY196" s="141"/>
      <c r="AZ196" s="141"/>
      <c r="BA196" s="141"/>
      <c r="BB196" s="141"/>
      <c r="BC196" s="141"/>
      <c r="BD196" s="141"/>
    </row>
    <row r="197" hidden="1">
      <c r="A197" s="142"/>
      <c r="B197" s="131">
        <v>26</v>
      </c>
      <c r="C197" s="132" t="str">
        <f t="shared" ca="1" si="23"/>
        <v>4.1</v>
      </c>
      <c r="D197" s="133" t="str">
        <f t="shared" ca="1" si="24"/>
        <v>na</v>
      </c>
      <c r="E197" s="133" t="s">
        <v>49</v>
      </c>
      <c r="F197" s="134" t="str">
        <f t="shared" ca="1" si="25"/>
        <v>https://portail-larochelle.test.entrouvert.org/a-propos/page-editoriale-type/</v>
      </c>
      <c r="G197" s="133" t="str">
        <f t="shared" ca="1" si="26"/>
        <v>A</v>
      </c>
      <c r="H197" s="133" t="str">
        <f t="shared" ca="1" si="27"/>
        <v>x</v>
      </c>
      <c r="I197" s="133">
        <f t="shared" ca="1" si="28"/>
        <v>0</v>
      </c>
      <c r="J197" s="135">
        <f t="shared" ca="1" si="29"/>
        <v>0</v>
      </c>
      <c r="K197" s="136" t="str">
        <f t="shared" si="30"/>
        <v/>
      </c>
      <c r="L197" s="136"/>
      <c r="M197" s="136">
        <f t="shared" si="31"/>
        <v>0</v>
      </c>
      <c r="N197" s="137">
        <f t="shared" ca="1" si="32"/>
        <v>0</v>
      </c>
      <c r="O197" s="137"/>
      <c r="P197" s="138"/>
      <c r="Q197" s="138"/>
      <c r="R197" s="138"/>
      <c r="S197" s="138"/>
      <c r="T197" s="138"/>
      <c r="U197" s="139">
        <f t="shared" si="33"/>
        <v>0</v>
      </c>
      <c r="V197" s="140"/>
      <c r="W197" s="43"/>
      <c r="X197" s="59"/>
      <c r="Y197" s="59"/>
      <c r="Z197" s="59"/>
      <c r="AA197" s="59"/>
      <c r="AB197" s="59"/>
      <c r="AC197" s="59"/>
      <c r="AD197" s="59"/>
      <c r="AE197" s="141"/>
      <c r="AF197" s="141"/>
      <c r="AG197" s="141"/>
      <c r="AH197" s="141"/>
      <c r="AI197" s="141"/>
      <c r="AJ197" s="141"/>
      <c r="AK197" s="141"/>
      <c r="AL197" s="141"/>
      <c r="AM197" s="141"/>
      <c r="AN197" s="141"/>
      <c r="AO197" s="141"/>
      <c r="AP197" s="141"/>
      <c r="AQ197" s="141"/>
      <c r="AR197" s="141"/>
      <c r="AS197" s="141"/>
      <c r="AT197" s="141"/>
      <c r="AU197" s="141"/>
      <c r="AV197" s="141"/>
      <c r="AW197" s="141"/>
      <c r="AX197" s="141"/>
      <c r="AY197" s="141"/>
      <c r="AZ197" s="141"/>
      <c r="BA197" s="141"/>
      <c r="BB197" s="141"/>
      <c r="BC197" s="141"/>
      <c r="BD197" s="141"/>
    </row>
    <row r="198" hidden="1">
      <c r="A198" s="142"/>
      <c r="B198" s="131">
        <v>26</v>
      </c>
      <c r="C198" s="132" t="str">
        <f t="shared" ca="1" si="23"/>
        <v>4.1</v>
      </c>
      <c r="D198" s="133" t="str">
        <f t="shared" ca="1" si="24"/>
        <v>na</v>
      </c>
      <c r="E198" s="133" t="s">
        <v>52</v>
      </c>
      <c r="F198" s="134" t="str">
        <f t="shared" ca="1" si="25"/>
        <v>https://demarches-larochelle.test.entrouvert.org/old-temp/modele-de-formulaire-avec-tous-les-champs/</v>
      </c>
      <c r="G198" s="133" t="str">
        <f t="shared" ca="1" si="26"/>
        <v>A</v>
      </c>
      <c r="H198" s="133" t="str">
        <f t="shared" ca="1" si="27"/>
        <v>x</v>
      </c>
      <c r="I198" s="133">
        <f t="shared" ca="1" si="28"/>
        <v>0</v>
      </c>
      <c r="J198" s="135">
        <f t="shared" ca="1" si="29"/>
        <v>0</v>
      </c>
      <c r="K198" s="136" t="str">
        <f t="shared" si="30"/>
        <v/>
      </c>
      <c r="L198" s="136"/>
      <c r="M198" s="136">
        <f t="shared" si="31"/>
        <v>0</v>
      </c>
      <c r="N198" s="137">
        <f t="shared" ca="1" si="32"/>
        <v>0</v>
      </c>
      <c r="O198" s="137"/>
      <c r="P198" s="138"/>
      <c r="Q198" s="138"/>
      <c r="R198" s="138"/>
      <c r="S198" s="138"/>
      <c r="T198" s="138"/>
      <c r="U198" s="139">
        <f t="shared" si="33"/>
        <v>0</v>
      </c>
      <c r="V198" s="140"/>
      <c r="W198" s="43"/>
      <c r="X198" s="59"/>
      <c r="Y198" s="59"/>
      <c r="Z198" s="59"/>
      <c r="AA198" s="59"/>
      <c r="AB198" s="59"/>
      <c r="AC198" s="59"/>
      <c r="AD198" s="59"/>
      <c r="AE198" s="141"/>
      <c r="AF198" s="141"/>
      <c r="AG198" s="141"/>
      <c r="AH198" s="141"/>
      <c r="AI198" s="141"/>
      <c r="AJ198" s="141"/>
      <c r="AK198" s="141"/>
      <c r="AL198" s="141"/>
      <c r="AM198" s="141"/>
      <c r="AN198" s="141"/>
      <c r="AO198" s="141"/>
      <c r="AP198" s="141"/>
      <c r="AQ198" s="141"/>
      <c r="AR198" s="141"/>
      <c r="AS198" s="141"/>
      <c r="AT198" s="141"/>
      <c r="AU198" s="141"/>
      <c r="AV198" s="141"/>
      <c r="AW198" s="141"/>
      <c r="AX198" s="141"/>
      <c r="AY198" s="141"/>
      <c r="AZ198" s="141"/>
      <c r="BA198" s="141"/>
      <c r="BB198" s="141"/>
      <c r="BC198" s="141"/>
      <c r="BD198" s="141"/>
    </row>
    <row r="199" hidden="1">
      <c r="A199" s="142"/>
      <c r="B199" s="131">
        <v>26</v>
      </c>
      <c r="C199" s="132" t="str">
        <f t="shared" ca="1" si="23"/>
        <v>4.1</v>
      </c>
      <c r="D199" s="133" t="str">
        <f t="shared" ca="1" si="24"/>
        <v>na</v>
      </c>
      <c r="E199" s="133" t="s">
        <v>55</v>
      </c>
      <c r="F199" s="134" t="str">
        <f t="shared" ca="1" si="25"/>
        <v>https://portail-larochelle.test.entrouvert.org/mon-espace/mes-demandes/</v>
      </c>
      <c r="G199" s="133" t="str">
        <f t="shared" ca="1" si="26"/>
        <v>A</v>
      </c>
      <c r="H199" s="133" t="str">
        <f t="shared" ca="1" si="27"/>
        <v>x</v>
      </c>
      <c r="I199" s="133">
        <f t="shared" ca="1" si="28"/>
        <v>0</v>
      </c>
      <c r="J199" s="135">
        <f t="shared" ca="1" si="29"/>
        <v>0</v>
      </c>
      <c r="K199" s="136" t="str">
        <f t="shared" si="30"/>
        <v/>
      </c>
      <c r="L199" s="136"/>
      <c r="M199" s="136">
        <f t="shared" si="31"/>
        <v>0</v>
      </c>
      <c r="N199" s="137">
        <f t="shared" ca="1" si="32"/>
        <v>0</v>
      </c>
      <c r="O199" s="137"/>
      <c r="P199" s="138"/>
      <c r="Q199" s="138"/>
      <c r="R199" s="138"/>
      <c r="S199" s="138"/>
      <c r="T199" s="138"/>
      <c r="U199" s="139">
        <f t="shared" si="33"/>
        <v>0</v>
      </c>
      <c r="V199" s="140"/>
      <c r="W199" s="43"/>
      <c r="X199" s="59"/>
      <c r="Y199" s="59"/>
      <c r="Z199" s="59"/>
      <c r="AA199" s="59"/>
      <c r="AB199" s="59"/>
      <c r="AC199" s="59"/>
      <c r="AD199" s="59"/>
      <c r="AE199" s="141"/>
      <c r="AF199" s="141"/>
      <c r="AG199" s="141"/>
      <c r="AH199" s="141"/>
      <c r="AI199" s="141"/>
      <c r="AJ199" s="141"/>
      <c r="AK199" s="141"/>
      <c r="AL199" s="141"/>
      <c r="AM199" s="141"/>
      <c r="AN199" s="141"/>
      <c r="AO199" s="141"/>
      <c r="AP199" s="141"/>
      <c r="AQ199" s="141"/>
      <c r="AR199" s="141"/>
      <c r="AS199" s="141"/>
      <c r="AT199" s="141"/>
      <c r="AU199" s="141"/>
      <c r="AV199" s="141"/>
      <c r="AW199" s="141"/>
      <c r="AX199" s="141"/>
      <c r="AY199" s="141"/>
      <c r="AZ199" s="141"/>
      <c r="BA199" s="141"/>
      <c r="BB199" s="141"/>
      <c r="BC199" s="141"/>
      <c r="BD199" s="141"/>
    </row>
    <row r="200" hidden="1">
      <c r="A200" s="142"/>
      <c r="B200" s="131">
        <v>26</v>
      </c>
      <c r="C200" s="132" t="str">
        <f t="shared" ref="C200:C263" ca="1" si="34">INDIRECT($E200&amp;"!B"&amp;$B200)</f>
        <v>4.1</v>
      </c>
      <c r="D200" s="133" t="str">
        <f t="shared" ref="D200:D263" ca="1" si="35">INDIRECT($E200&amp;"!F"&amp;$B200)</f>
        <v>na</v>
      </c>
      <c r="E200" s="133" t="s">
        <v>58</v>
      </c>
      <c r="F200" s="134" t="str">
        <f t="shared" ref="F200:F263" ca="1" si="36">INDIRECT($E200&amp;"!C3")</f>
        <v>https://demarches-larochelle.test.entrouvert.org/signalements/arbres-espaces-verts-naturels-aires-de-jeux/?cancelurl=https%3A//portail-larochelle.test.entrouvert.org/demarches/signalements/</v>
      </c>
      <c r="G200" s="133" t="str">
        <f t="shared" ref="G200:G263" ca="1" si="37">INDIRECT($E200&amp;"!C"&amp;$B200)</f>
        <v>A</v>
      </c>
      <c r="H200" s="133" t="str">
        <f t="shared" ref="H200:H263" ca="1" si="38">INDIRECT($E200&amp;"!D"&amp;$B200)</f>
        <v>x</v>
      </c>
      <c r="I200" s="133">
        <f t="shared" ref="I200:I263" ca="1" si="39">INDIRECT($E200&amp;"!H"&amp;$B200)</f>
        <v>0</v>
      </c>
      <c r="J200" s="135">
        <f t="shared" ref="J200:J263" ca="1" si="40">INDIRECT($E200&amp;"!I"&amp;$B200)</f>
        <v>0</v>
      </c>
      <c r="K200" s="136" t="str">
        <f t="shared" ref="K200:K263" si="41">IFERROR(VLOOKUP($J200,$W$1:$AA$4,(MATCH($I200,$X$5:$AA$5,0))+1,FALSE),"")</f>
        <v/>
      </c>
      <c r="L200" s="136"/>
      <c r="M200" s="136">
        <f t="shared" ref="M200:M263" si="42">COUNTIFS($C$7:$C$1378,$C200,$D$7:$D$1378,"nc")</f>
        <v>0</v>
      </c>
      <c r="N200" s="137">
        <f t="shared" ref="N200:N263" ca="1" si="43">INDIRECT($E200&amp;"!J"&amp;$B200)</f>
        <v>0</v>
      </c>
      <c r="O200" s="137"/>
      <c r="P200" s="138"/>
      <c r="Q200" s="138"/>
      <c r="R200" s="138"/>
      <c r="S200" s="138"/>
      <c r="T200" s="138"/>
      <c r="U200" s="139">
        <f t="shared" ref="U200:U263" si="44">SUM($P200:$T200)</f>
        <v>0</v>
      </c>
      <c r="V200" s="140"/>
      <c r="W200" s="43"/>
      <c r="X200" s="59"/>
      <c r="Y200" s="59"/>
      <c r="Z200" s="59"/>
      <c r="AA200" s="59"/>
      <c r="AB200" s="59"/>
      <c r="AC200" s="59"/>
      <c r="AD200" s="59"/>
      <c r="AE200" s="141"/>
      <c r="AF200" s="141"/>
      <c r="AG200" s="141"/>
      <c r="AH200" s="141"/>
      <c r="AI200" s="141"/>
      <c r="AJ200" s="141"/>
      <c r="AK200" s="141"/>
      <c r="AL200" s="141"/>
      <c r="AM200" s="141"/>
      <c r="AN200" s="141"/>
      <c r="AO200" s="141"/>
      <c r="AP200" s="141"/>
      <c r="AQ200" s="141"/>
      <c r="AR200" s="141"/>
      <c r="AS200" s="141"/>
      <c r="AT200" s="141"/>
      <c r="AU200" s="141"/>
      <c r="AV200" s="141"/>
      <c r="AW200" s="141"/>
      <c r="AX200" s="141"/>
      <c r="AY200" s="141"/>
      <c r="AZ200" s="141"/>
      <c r="BA200" s="141"/>
      <c r="BB200" s="141"/>
      <c r="BC200" s="141"/>
      <c r="BD200" s="141"/>
    </row>
    <row r="201" hidden="1">
      <c r="A201" s="142"/>
      <c r="B201" s="131">
        <v>26</v>
      </c>
      <c r="C201" s="132" t="str">
        <f t="shared" ca="1" si="34"/>
        <v>4.1</v>
      </c>
      <c r="D201" s="133" t="str">
        <f t="shared" ca="1" si="35"/>
        <v>na</v>
      </c>
      <c r="E201" s="133" t="s">
        <v>61</v>
      </c>
      <c r="F201" s="134" t="str">
        <f t="shared" ca="1" si="36"/>
        <v>https://demarches-larochelle.test.entrouvert.org/signalements/proprete-urbaine/118/</v>
      </c>
      <c r="G201" s="133" t="str">
        <f t="shared" ca="1" si="37"/>
        <v>A</v>
      </c>
      <c r="H201" s="133" t="str">
        <f t="shared" ca="1" si="38"/>
        <v>x</v>
      </c>
      <c r="I201" s="133">
        <f t="shared" ca="1" si="39"/>
        <v>0</v>
      </c>
      <c r="J201" s="135">
        <f t="shared" ca="1" si="40"/>
        <v>0</v>
      </c>
      <c r="K201" s="136" t="str">
        <f t="shared" si="41"/>
        <v/>
      </c>
      <c r="L201" s="136"/>
      <c r="M201" s="136">
        <f t="shared" si="42"/>
        <v>0</v>
      </c>
      <c r="N201" s="137">
        <f t="shared" ca="1" si="43"/>
        <v>0</v>
      </c>
      <c r="O201" s="137"/>
      <c r="P201" s="138"/>
      <c r="Q201" s="138"/>
      <c r="R201" s="138"/>
      <c r="S201" s="138"/>
      <c r="T201" s="138"/>
      <c r="U201" s="139">
        <f t="shared" si="44"/>
        <v>0</v>
      </c>
      <c r="V201" s="140"/>
      <c r="W201" s="43"/>
      <c r="X201" s="59"/>
      <c r="Y201" s="59"/>
      <c r="Z201" s="59"/>
      <c r="AA201" s="59"/>
      <c r="AB201" s="59"/>
      <c r="AC201" s="59"/>
      <c r="AD201" s="59"/>
      <c r="AE201" s="141"/>
      <c r="AF201" s="141"/>
      <c r="AG201" s="141"/>
      <c r="AH201" s="141"/>
      <c r="AI201" s="141"/>
      <c r="AJ201" s="141"/>
      <c r="AK201" s="141"/>
      <c r="AL201" s="141"/>
      <c r="AM201" s="141"/>
      <c r="AN201" s="141"/>
      <c r="AO201" s="141"/>
      <c r="AP201" s="141"/>
      <c r="AQ201" s="141"/>
      <c r="AR201" s="141"/>
      <c r="AS201" s="141"/>
      <c r="AT201" s="141"/>
      <c r="AU201" s="141"/>
      <c r="AV201" s="141"/>
      <c r="AW201" s="141"/>
      <c r="AX201" s="141"/>
      <c r="AY201" s="141"/>
      <c r="AZ201" s="141"/>
      <c r="BA201" s="141"/>
      <c r="BB201" s="141"/>
      <c r="BC201" s="141"/>
      <c r="BD201" s="141"/>
    </row>
    <row r="202" hidden="1">
      <c r="A202" s="142"/>
      <c r="B202" s="131">
        <v>26</v>
      </c>
      <c r="C202" s="132" t="str">
        <f t="shared" ca="1" si="34"/>
        <v>4.1</v>
      </c>
      <c r="D202" s="133" t="str">
        <f t="shared" ca="1" si="35"/>
        <v>na</v>
      </c>
      <c r="E202" s="133" t="s">
        <v>64</v>
      </c>
      <c r="F202" s="134" t="str">
        <f t="shared" ca="1" si="36"/>
        <v>https://connexion-larochelle.test.entrouvert.org/accounts/password/change/</v>
      </c>
      <c r="G202" s="133" t="str">
        <f t="shared" ca="1" si="37"/>
        <v>A</v>
      </c>
      <c r="H202" s="133" t="str">
        <f t="shared" ca="1" si="38"/>
        <v>x</v>
      </c>
      <c r="I202" s="133">
        <f t="shared" ca="1" si="39"/>
        <v>0</v>
      </c>
      <c r="J202" s="135">
        <f t="shared" ca="1" si="40"/>
        <v>0</v>
      </c>
      <c r="K202" s="136" t="str">
        <f t="shared" si="41"/>
        <v/>
      </c>
      <c r="L202" s="136"/>
      <c r="M202" s="136">
        <f t="shared" si="42"/>
        <v>0</v>
      </c>
      <c r="N202" s="137">
        <f t="shared" ca="1" si="43"/>
        <v>0</v>
      </c>
      <c r="O202" s="137"/>
      <c r="P202" s="138"/>
      <c r="Q202" s="138"/>
      <c r="R202" s="138"/>
      <c r="S202" s="138"/>
      <c r="T202" s="138"/>
      <c r="U202" s="139">
        <f t="shared" si="44"/>
        <v>0</v>
      </c>
      <c r="V202" s="140"/>
      <c r="W202" s="43"/>
      <c r="X202" s="59"/>
      <c r="Y202" s="59"/>
      <c r="Z202" s="59"/>
      <c r="AA202" s="59"/>
      <c r="AB202" s="59"/>
      <c r="AC202" s="59"/>
      <c r="AD202" s="59"/>
      <c r="AE202" s="141"/>
      <c r="AF202" s="141"/>
      <c r="AG202" s="141"/>
      <c r="AH202" s="141"/>
      <c r="AI202" s="141"/>
      <c r="AJ202" s="141"/>
      <c r="AK202" s="141"/>
      <c r="AL202" s="141"/>
      <c r="AM202" s="141"/>
      <c r="AN202" s="141"/>
      <c r="AO202" s="141"/>
      <c r="AP202" s="141"/>
      <c r="AQ202" s="141"/>
      <c r="AR202" s="141"/>
      <c r="AS202" s="141"/>
      <c r="AT202" s="141"/>
      <c r="AU202" s="141"/>
      <c r="AV202" s="141"/>
      <c r="AW202" s="141"/>
      <c r="AX202" s="141"/>
      <c r="AY202" s="141"/>
      <c r="AZ202" s="141"/>
      <c r="BA202" s="141"/>
      <c r="BB202" s="141"/>
      <c r="BC202" s="141"/>
      <c r="BD202" s="141"/>
    </row>
    <row r="203" hidden="1">
      <c r="A203" s="142"/>
      <c r="B203" s="131">
        <v>27</v>
      </c>
      <c r="C203" s="132" t="str">
        <f t="shared" ca="1" si="34"/>
        <v>4.2</v>
      </c>
      <c r="D203" s="133" t="str">
        <f t="shared" ca="1" si="35"/>
        <v>na</v>
      </c>
      <c r="E203" s="133" t="s">
        <v>28</v>
      </c>
      <c r="F203" s="134" t="str">
        <f t="shared" ca="1" si="36"/>
        <v>https://portail-larochelle.test.entrouvert.org/demarches/</v>
      </c>
      <c r="G203" s="133" t="str">
        <f t="shared" ca="1" si="37"/>
        <v>A</v>
      </c>
      <c r="H203" s="133" t="str">
        <f t="shared" ca="1" si="38"/>
        <v/>
      </c>
      <c r="I203" s="133">
        <f t="shared" ca="1" si="39"/>
        <v>0</v>
      </c>
      <c r="J203" s="135">
        <f t="shared" ca="1" si="40"/>
        <v>0</v>
      </c>
      <c r="K203" s="136" t="str">
        <f t="shared" si="41"/>
        <v/>
      </c>
      <c r="L203" s="136"/>
      <c r="M203" s="136">
        <f t="shared" si="42"/>
        <v>0</v>
      </c>
      <c r="N203" s="137">
        <f t="shared" ca="1" si="43"/>
        <v>0</v>
      </c>
      <c r="O203" s="137"/>
      <c r="P203" s="138"/>
      <c r="Q203" s="138"/>
      <c r="R203" s="138"/>
      <c r="S203" s="138"/>
      <c r="T203" s="138"/>
      <c r="U203" s="139">
        <f t="shared" si="44"/>
        <v>0</v>
      </c>
      <c r="V203" s="140"/>
      <c r="W203" s="43"/>
      <c r="X203" s="59"/>
      <c r="Y203" s="59"/>
      <c r="Z203" s="59"/>
      <c r="AA203" s="59"/>
      <c r="AB203" s="59"/>
      <c r="AC203" s="59"/>
      <c r="AD203" s="59"/>
      <c r="AE203" s="141"/>
      <c r="AF203" s="141"/>
      <c r="AG203" s="141"/>
      <c r="AH203" s="141"/>
      <c r="AI203" s="141"/>
      <c r="AJ203" s="141"/>
      <c r="AK203" s="141"/>
      <c r="AL203" s="141"/>
      <c r="AM203" s="141"/>
      <c r="AN203" s="141"/>
      <c r="AO203" s="141"/>
      <c r="AP203" s="141"/>
      <c r="AQ203" s="141"/>
      <c r="AR203" s="141"/>
      <c r="AS203" s="141"/>
      <c r="AT203" s="141"/>
      <c r="AU203" s="141"/>
      <c r="AV203" s="141"/>
      <c r="AW203" s="141"/>
      <c r="AX203" s="141"/>
      <c r="AY203" s="141"/>
      <c r="AZ203" s="141"/>
      <c r="BA203" s="141"/>
      <c r="BB203" s="141"/>
      <c r="BC203" s="141"/>
      <c r="BD203" s="141"/>
    </row>
    <row r="204" hidden="1">
      <c r="A204" s="142"/>
      <c r="B204" s="131">
        <v>27</v>
      </c>
      <c r="C204" s="132" t="str">
        <f t="shared" ca="1" si="34"/>
        <v>4.2</v>
      </c>
      <c r="D204" s="133" t="str">
        <f t="shared" ca="1" si="35"/>
        <v>na</v>
      </c>
      <c r="E204" s="133" t="s">
        <v>31</v>
      </c>
      <c r="F204" s="134" t="str">
        <f t="shared" ca="1" si="36"/>
        <v>https://portail-larochelle.test.entrouvert.org/liens-footer/accessibilite/</v>
      </c>
      <c r="G204" s="133" t="str">
        <f t="shared" ca="1" si="37"/>
        <v>A</v>
      </c>
      <c r="H204" s="133" t="str">
        <f t="shared" ca="1" si="38"/>
        <v/>
      </c>
      <c r="I204" s="133">
        <f t="shared" ca="1" si="39"/>
        <v>0</v>
      </c>
      <c r="J204" s="135">
        <f t="shared" ca="1" si="40"/>
        <v>0</v>
      </c>
      <c r="K204" s="136" t="str">
        <f t="shared" si="41"/>
        <v/>
      </c>
      <c r="L204" s="136"/>
      <c r="M204" s="136">
        <f t="shared" si="42"/>
        <v>0</v>
      </c>
      <c r="N204" s="137">
        <f t="shared" ca="1" si="43"/>
        <v>0</v>
      </c>
      <c r="O204" s="137"/>
      <c r="P204" s="138"/>
      <c r="Q204" s="138"/>
      <c r="R204" s="138"/>
      <c r="S204" s="138"/>
      <c r="T204" s="138"/>
      <c r="U204" s="139">
        <f t="shared" si="44"/>
        <v>0</v>
      </c>
      <c r="V204" s="140"/>
      <c r="W204" s="43"/>
      <c r="X204" s="59"/>
      <c r="Y204" s="59"/>
      <c r="Z204" s="59"/>
      <c r="AA204" s="59"/>
      <c r="AB204" s="59"/>
      <c r="AC204" s="59"/>
      <c r="AD204" s="59"/>
      <c r="AE204" s="141"/>
      <c r="AF204" s="141"/>
      <c r="AG204" s="141"/>
      <c r="AH204" s="141"/>
      <c r="AI204" s="141"/>
      <c r="AJ204" s="141"/>
      <c r="AK204" s="141"/>
      <c r="AL204" s="141"/>
      <c r="AM204" s="141"/>
      <c r="AN204" s="141"/>
      <c r="AO204" s="141"/>
      <c r="AP204" s="141"/>
      <c r="AQ204" s="141"/>
      <c r="AR204" s="141"/>
      <c r="AS204" s="141"/>
      <c r="AT204" s="141"/>
      <c r="AU204" s="141"/>
      <c r="AV204" s="141"/>
      <c r="AW204" s="141"/>
      <c r="AX204" s="141"/>
      <c r="AY204" s="141"/>
      <c r="AZ204" s="141"/>
      <c r="BA204" s="141"/>
      <c r="BB204" s="141"/>
      <c r="BC204" s="141"/>
      <c r="BD204" s="141"/>
    </row>
    <row r="205" hidden="1">
      <c r="A205" s="142"/>
      <c r="B205" s="131">
        <v>27</v>
      </c>
      <c r="C205" s="132" t="str">
        <f t="shared" ca="1" si="34"/>
        <v>4.2</v>
      </c>
      <c r="D205" s="133" t="str">
        <f t="shared" ca="1" si="35"/>
        <v>na</v>
      </c>
      <c r="E205" s="133" t="s">
        <v>34</v>
      </c>
      <c r="F205" s="134" t="str">
        <f t="shared" ca="1" si="36"/>
        <v>https://portail-larochelle.test.entrouvert.org/liens-footer/mentions-legales/</v>
      </c>
      <c r="G205" s="133" t="str">
        <f t="shared" ca="1" si="37"/>
        <v>A</v>
      </c>
      <c r="H205" s="133" t="str">
        <f t="shared" ca="1" si="38"/>
        <v/>
      </c>
      <c r="I205" s="133">
        <f t="shared" ca="1" si="39"/>
        <v>0</v>
      </c>
      <c r="J205" s="135">
        <f t="shared" ca="1" si="40"/>
        <v>0</v>
      </c>
      <c r="K205" s="136" t="str">
        <f t="shared" si="41"/>
        <v/>
      </c>
      <c r="L205" s="136"/>
      <c r="M205" s="136">
        <f t="shared" si="42"/>
        <v>0</v>
      </c>
      <c r="N205" s="137">
        <f t="shared" ca="1" si="43"/>
        <v>0</v>
      </c>
      <c r="O205" s="137"/>
      <c r="P205" s="138"/>
      <c r="Q205" s="138"/>
      <c r="R205" s="138"/>
      <c r="S205" s="138"/>
      <c r="T205" s="138"/>
      <c r="U205" s="139">
        <f t="shared" si="44"/>
        <v>0</v>
      </c>
      <c r="V205" s="140"/>
      <c r="W205" s="43"/>
      <c r="X205" s="59"/>
      <c r="Y205" s="59"/>
      <c r="Z205" s="59"/>
      <c r="AA205" s="59"/>
      <c r="AB205" s="59"/>
      <c r="AC205" s="59"/>
      <c r="AD205" s="59"/>
      <c r="AE205" s="141"/>
      <c r="AF205" s="141"/>
      <c r="AG205" s="141"/>
      <c r="AH205" s="141"/>
      <c r="AI205" s="141"/>
      <c r="AJ205" s="141"/>
      <c r="AK205" s="141"/>
      <c r="AL205" s="141"/>
      <c r="AM205" s="141"/>
      <c r="AN205" s="141"/>
      <c r="AO205" s="141"/>
      <c r="AP205" s="141"/>
      <c r="AQ205" s="141"/>
      <c r="AR205" s="141"/>
      <c r="AS205" s="141"/>
      <c r="AT205" s="141"/>
      <c r="AU205" s="141"/>
      <c r="AV205" s="141"/>
      <c r="AW205" s="141"/>
      <c r="AX205" s="141"/>
      <c r="AY205" s="141"/>
      <c r="AZ205" s="141"/>
      <c r="BA205" s="141"/>
      <c r="BB205" s="141"/>
      <c r="BC205" s="141"/>
      <c r="BD205" s="141"/>
    </row>
    <row r="206" hidden="1">
      <c r="A206" s="142"/>
      <c r="B206" s="131">
        <v>27</v>
      </c>
      <c r="C206" s="132" t="str">
        <f t="shared" ca="1" si="34"/>
        <v>4.2</v>
      </c>
      <c r="D206" s="133" t="str">
        <f t="shared" ca="1" si="35"/>
        <v>na</v>
      </c>
      <c r="E206" s="133" t="s">
        <v>37</v>
      </c>
      <c r="F206" s="134" t="str">
        <f t="shared" ca="1" si="36"/>
        <v>https://portail-larochelle.test.entrouvert.org/aide/</v>
      </c>
      <c r="G206" s="133" t="str">
        <f t="shared" ca="1" si="37"/>
        <v>A</v>
      </c>
      <c r="H206" s="133" t="str">
        <f t="shared" ca="1" si="38"/>
        <v/>
      </c>
      <c r="I206" s="133">
        <f t="shared" ca="1" si="39"/>
        <v>0</v>
      </c>
      <c r="J206" s="135">
        <f t="shared" ca="1" si="40"/>
        <v>0</v>
      </c>
      <c r="K206" s="136" t="str">
        <f t="shared" si="41"/>
        <v/>
      </c>
      <c r="L206" s="136"/>
      <c r="M206" s="136">
        <f t="shared" si="42"/>
        <v>0</v>
      </c>
      <c r="N206" s="137">
        <f t="shared" ca="1" si="43"/>
        <v>0</v>
      </c>
      <c r="O206" s="137"/>
      <c r="P206" s="138"/>
      <c r="Q206" s="138"/>
      <c r="R206" s="138"/>
      <c r="S206" s="138"/>
      <c r="T206" s="138"/>
      <c r="U206" s="139">
        <f t="shared" si="44"/>
        <v>0</v>
      </c>
      <c r="V206" s="140"/>
      <c r="W206" s="43"/>
      <c r="X206" s="59"/>
      <c r="Y206" s="59"/>
      <c r="Z206" s="59"/>
      <c r="AA206" s="59"/>
      <c r="AB206" s="59"/>
      <c r="AC206" s="59"/>
      <c r="AD206" s="59"/>
      <c r="AE206" s="141"/>
      <c r="AF206" s="141"/>
      <c r="AG206" s="141"/>
      <c r="AH206" s="141"/>
      <c r="AI206" s="141"/>
      <c r="AJ206" s="141"/>
      <c r="AK206" s="141"/>
      <c r="AL206" s="141"/>
      <c r="AM206" s="141"/>
      <c r="AN206" s="141"/>
      <c r="AO206" s="141"/>
      <c r="AP206" s="141"/>
      <c r="AQ206" s="141"/>
      <c r="AR206" s="141"/>
      <c r="AS206" s="141"/>
      <c r="AT206" s="141"/>
      <c r="AU206" s="141"/>
      <c r="AV206" s="141"/>
      <c r="AW206" s="141"/>
      <c r="AX206" s="141"/>
      <c r="AY206" s="141"/>
      <c r="AZ206" s="141"/>
      <c r="BA206" s="141"/>
      <c r="BB206" s="141"/>
      <c r="BC206" s="141"/>
      <c r="BD206" s="141"/>
    </row>
    <row r="207" hidden="1">
      <c r="A207" s="142"/>
      <c r="B207" s="131">
        <v>27</v>
      </c>
      <c r="C207" s="132" t="str">
        <f t="shared" ca="1" si="34"/>
        <v>4.2</v>
      </c>
      <c r="D207" s="133" t="str">
        <f t="shared" ca="1" si="35"/>
        <v>na</v>
      </c>
      <c r="E207" s="133" t="s">
        <v>40</v>
      </c>
      <c r="F207" s="134" t="str">
        <f t="shared" ca="1" si="36"/>
        <v>https://connexion-larochelle.test.entrouvert.org/login/?nonce=_0DC01D458CED32F23A64CDA251907A6D&amp;next=/idp/saml2/continue%3Fnonce%3D_0DC01D458CED32F23A64CDA251907A6D</v>
      </c>
      <c r="G207" s="133" t="str">
        <f t="shared" ca="1" si="37"/>
        <v>A</v>
      </c>
      <c r="H207" s="133" t="str">
        <f t="shared" ca="1" si="38"/>
        <v/>
      </c>
      <c r="I207" s="133">
        <f t="shared" ca="1" si="39"/>
        <v>0</v>
      </c>
      <c r="J207" s="135">
        <f t="shared" ca="1" si="40"/>
        <v>0</v>
      </c>
      <c r="K207" s="136" t="str">
        <f t="shared" si="41"/>
        <v/>
      </c>
      <c r="L207" s="136"/>
      <c r="M207" s="136">
        <f t="shared" si="42"/>
        <v>0</v>
      </c>
      <c r="N207" s="137">
        <f t="shared" ca="1" si="43"/>
        <v>0</v>
      </c>
      <c r="O207" s="137"/>
      <c r="P207" s="138"/>
      <c r="Q207" s="138"/>
      <c r="R207" s="138"/>
      <c r="S207" s="138"/>
      <c r="T207" s="138"/>
      <c r="U207" s="139">
        <f t="shared" si="44"/>
        <v>0</v>
      </c>
      <c r="V207" s="140"/>
      <c r="W207" s="43"/>
      <c r="X207" s="59"/>
      <c r="Y207" s="59"/>
      <c r="Z207" s="59"/>
      <c r="AA207" s="59"/>
      <c r="AB207" s="59"/>
      <c r="AC207" s="59"/>
      <c r="AD207" s="59"/>
      <c r="AE207" s="141"/>
      <c r="AF207" s="141"/>
      <c r="AG207" s="141"/>
      <c r="AH207" s="141"/>
      <c r="AI207" s="141"/>
      <c r="AJ207" s="141"/>
      <c r="AK207" s="141"/>
      <c r="AL207" s="141"/>
      <c r="AM207" s="141"/>
      <c r="AN207" s="141"/>
      <c r="AO207" s="141"/>
      <c r="AP207" s="141"/>
      <c r="AQ207" s="141"/>
      <c r="AR207" s="141"/>
      <c r="AS207" s="141"/>
      <c r="AT207" s="141"/>
      <c r="AU207" s="141"/>
      <c r="AV207" s="141"/>
      <c r="AW207" s="141"/>
      <c r="AX207" s="141"/>
      <c r="AY207" s="141"/>
      <c r="AZ207" s="141"/>
      <c r="BA207" s="141"/>
      <c r="BB207" s="141"/>
      <c r="BC207" s="141"/>
      <c r="BD207" s="141"/>
    </row>
    <row r="208" hidden="1">
      <c r="A208" s="142"/>
      <c r="B208" s="131">
        <v>27</v>
      </c>
      <c r="C208" s="132" t="str">
        <f t="shared" ca="1" si="34"/>
        <v>4.2</v>
      </c>
      <c r="D208" s="133" t="str">
        <f t="shared" ca="1" si="35"/>
        <v>na</v>
      </c>
      <c r="E208" s="133" t="s">
        <v>43</v>
      </c>
      <c r="F208" s="134" t="str">
        <f t="shared" ca="1" si="36"/>
        <v>https://portail-larochelle.test.entrouvert.org/demarches/signalements/</v>
      </c>
      <c r="G208" s="133" t="str">
        <f t="shared" ca="1" si="37"/>
        <v>A</v>
      </c>
      <c r="H208" s="133" t="str">
        <f t="shared" ca="1" si="38"/>
        <v/>
      </c>
      <c r="I208" s="133">
        <f t="shared" ca="1" si="39"/>
        <v>0</v>
      </c>
      <c r="J208" s="135">
        <f t="shared" ca="1" si="40"/>
        <v>0</v>
      </c>
      <c r="K208" s="136" t="str">
        <f t="shared" si="41"/>
        <v/>
      </c>
      <c r="L208" s="136"/>
      <c r="M208" s="136">
        <f t="shared" si="42"/>
        <v>0</v>
      </c>
      <c r="N208" s="137">
        <f t="shared" ca="1" si="43"/>
        <v>0</v>
      </c>
      <c r="O208" s="137"/>
      <c r="P208" s="138"/>
      <c r="Q208" s="138"/>
      <c r="R208" s="138"/>
      <c r="S208" s="138"/>
      <c r="T208" s="138"/>
      <c r="U208" s="139">
        <f t="shared" si="44"/>
        <v>0</v>
      </c>
      <c r="V208" s="140"/>
      <c r="W208" s="43"/>
      <c r="X208" s="59"/>
      <c r="Y208" s="59"/>
      <c r="Z208" s="59"/>
      <c r="AA208" s="59"/>
      <c r="AB208" s="59"/>
      <c r="AC208" s="59"/>
      <c r="AD208" s="59"/>
      <c r="AE208" s="141"/>
      <c r="AF208" s="141"/>
      <c r="AG208" s="141"/>
      <c r="AH208" s="141"/>
      <c r="AI208" s="141"/>
      <c r="AJ208" s="141"/>
      <c r="AK208" s="141"/>
      <c r="AL208" s="141"/>
      <c r="AM208" s="141"/>
      <c r="AN208" s="141"/>
      <c r="AO208" s="141"/>
      <c r="AP208" s="141"/>
      <c r="AQ208" s="141"/>
      <c r="AR208" s="141"/>
      <c r="AS208" s="141"/>
      <c r="AT208" s="141"/>
      <c r="AU208" s="141"/>
      <c r="AV208" s="141"/>
      <c r="AW208" s="141"/>
      <c r="AX208" s="141"/>
      <c r="AY208" s="141"/>
      <c r="AZ208" s="141"/>
      <c r="BA208" s="141"/>
      <c r="BB208" s="141"/>
      <c r="BC208" s="141"/>
      <c r="BD208" s="141"/>
    </row>
    <row r="209" hidden="1">
      <c r="A209" s="142"/>
      <c r="B209" s="131">
        <v>27</v>
      </c>
      <c r="C209" s="132" t="str">
        <f t="shared" ca="1" si="34"/>
        <v>4.2</v>
      </c>
      <c r="D209" s="133" t="str">
        <f t="shared" ca="1" si="35"/>
        <v>na</v>
      </c>
      <c r="E209" s="133" t="s">
        <v>46</v>
      </c>
      <c r="F209" s="134" t="str">
        <f t="shared" ca="1" si="36"/>
        <v>https://connexion-larochelle.test.entrouvert.org/accounts/</v>
      </c>
      <c r="G209" s="133" t="str">
        <f t="shared" ca="1" si="37"/>
        <v>A</v>
      </c>
      <c r="H209" s="133" t="str">
        <f t="shared" ca="1" si="38"/>
        <v/>
      </c>
      <c r="I209" s="133">
        <f t="shared" ca="1" si="39"/>
        <v>0</v>
      </c>
      <c r="J209" s="135">
        <f t="shared" ca="1" si="40"/>
        <v>0</v>
      </c>
      <c r="K209" s="136" t="str">
        <f t="shared" si="41"/>
        <v/>
      </c>
      <c r="L209" s="136"/>
      <c r="M209" s="136">
        <f t="shared" si="42"/>
        <v>0</v>
      </c>
      <c r="N209" s="137">
        <f t="shared" ca="1" si="43"/>
        <v>0</v>
      </c>
      <c r="O209" s="137"/>
      <c r="P209" s="138"/>
      <c r="Q209" s="138"/>
      <c r="R209" s="138"/>
      <c r="S209" s="138"/>
      <c r="T209" s="138"/>
      <c r="U209" s="139">
        <f t="shared" si="44"/>
        <v>0</v>
      </c>
      <c r="V209" s="140"/>
      <c r="W209" s="43"/>
      <c r="X209" s="59"/>
      <c r="Y209" s="59"/>
      <c r="Z209" s="59"/>
      <c r="AA209" s="59"/>
      <c r="AB209" s="59"/>
      <c r="AC209" s="59"/>
      <c r="AD209" s="59"/>
      <c r="AE209" s="141"/>
      <c r="AF209" s="141"/>
      <c r="AG209" s="141"/>
      <c r="AH209" s="141"/>
      <c r="AI209" s="141"/>
      <c r="AJ209" s="141"/>
      <c r="AK209" s="141"/>
      <c r="AL209" s="141"/>
      <c r="AM209" s="141"/>
      <c r="AN209" s="141"/>
      <c r="AO209" s="141"/>
      <c r="AP209" s="141"/>
      <c r="AQ209" s="141"/>
      <c r="AR209" s="141"/>
      <c r="AS209" s="141"/>
      <c r="AT209" s="141"/>
      <c r="AU209" s="141"/>
      <c r="AV209" s="141"/>
      <c r="AW209" s="141"/>
      <c r="AX209" s="141"/>
      <c r="AY209" s="141"/>
      <c r="AZ209" s="141"/>
      <c r="BA209" s="141"/>
      <c r="BB209" s="141"/>
      <c r="BC209" s="141"/>
      <c r="BD209" s="141"/>
    </row>
    <row r="210" hidden="1">
      <c r="A210" s="142"/>
      <c r="B210" s="131">
        <v>27</v>
      </c>
      <c r="C210" s="132" t="str">
        <f t="shared" ca="1" si="34"/>
        <v>4.2</v>
      </c>
      <c r="D210" s="133" t="str">
        <f t="shared" ca="1" si="35"/>
        <v>na</v>
      </c>
      <c r="E210" s="133" t="s">
        <v>49</v>
      </c>
      <c r="F210" s="134" t="str">
        <f t="shared" ca="1" si="36"/>
        <v>https://portail-larochelle.test.entrouvert.org/a-propos/page-editoriale-type/</v>
      </c>
      <c r="G210" s="133" t="str">
        <f t="shared" ca="1" si="37"/>
        <v>A</v>
      </c>
      <c r="H210" s="133" t="str">
        <f t="shared" ca="1" si="38"/>
        <v/>
      </c>
      <c r="I210" s="133">
        <f t="shared" ca="1" si="39"/>
        <v>0</v>
      </c>
      <c r="J210" s="135">
        <f t="shared" ca="1" si="40"/>
        <v>0</v>
      </c>
      <c r="K210" s="136" t="str">
        <f t="shared" si="41"/>
        <v/>
      </c>
      <c r="L210" s="136"/>
      <c r="M210" s="136">
        <f t="shared" si="42"/>
        <v>0</v>
      </c>
      <c r="N210" s="137">
        <f t="shared" ca="1" si="43"/>
        <v>0</v>
      </c>
      <c r="O210" s="137"/>
      <c r="P210" s="138"/>
      <c r="Q210" s="138"/>
      <c r="R210" s="138"/>
      <c r="S210" s="138"/>
      <c r="T210" s="138"/>
      <c r="U210" s="139">
        <f t="shared" si="44"/>
        <v>0</v>
      </c>
      <c r="V210" s="140"/>
      <c r="W210" s="43"/>
      <c r="X210" s="59"/>
      <c r="Y210" s="59"/>
      <c r="Z210" s="59"/>
      <c r="AA210" s="59"/>
      <c r="AB210" s="59"/>
      <c r="AC210" s="59"/>
      <c r="AD210" s="59"/>
      <c r="AE210" s="141"/>
      <c r="AF210" s="141"/>
      <c r="AG210" s="141"/>
      <c r="AH210" s="141"/>
      <c r="AI210" s="141"/>
      <c r="AJ210" s="141"/>
      <c r="AK210" s="141"/>
      <c r="AL210" s="141"/>
      <c r="AM210" s="141"/>
      <c r="AN210" s="141"/>
      <c r="AO210" s="141"/>
      <c r="AP210" s="141"/>
      <c r="AQ210" s="141"/>
      <c r="AR210" s="141"/>
      <c r="AS210" s="141"/>
      <c r="AT210" s="141"/>
      <c r="AU210" s="141"/>
      <c r="AV210" s="141"/>
      <c r="AW210" s="141"/>
      <c r="AX210" s="141"/>
      <c r="AY210" s="141"/>
      <c r="AZ210" s="141"/>
      <c r="BA210" s="141"/>
      <c r="BB210" s="141"/>
      <c r="BC210" s="141"/>
      <c r="BD210" s="141"/>
    </row>
    <row r="211" hidden="1">
      <c r="A211" s="142"/>
      <c r="B211" s="131">
        <v>27</v>
      </c>
      <c r="C211" s="132" t="str">
        <f t="shared" ca="1" si="34"/>
        <v>4.2</v>
      </c>
      <c r="D211" s="133" t="str">
        <f t="shared" ca="1" si="35"/>
        <v>na</v>
      </c>
      <c r="E211" s="133" t="s">
        <v>52</v>
      </c>
      <c r="F211" s="134" t="str">
        <f t="shared" ca="1" si="36"/>
        <v>https://demarches-larochelle.test.entrouvert.org/old-temp/modele-de-formulaire-avec-tous-les-champs/</v>
      </c>
      <c r="G211" s="133" t="str">
        <f t="shared" ca="1" si="37"/>
        <v>A</v>
      </c>
      <c r="H211" s="133" t="str">
        <f t="shared" ca="1" si="38"/>
        <v/>
      </c>
      <c r="I211" s="133">
        <f t="shared" ca="1" si="39"/>
        <v>0</v>
      </c>
      <c r="J211" s="135">
        <f t="shared" ca="1" si="40"/>
        <v>0</v>
      </c>
      <c r="K211" s="136" t="str">
        <f t="shared" si="41"/>
        <v/>
      </c>
      <c r="L211" s="136"/>
      <c r="M211" s="136">
        <f t="shared" si="42"/>
        <v>0</v>
      </c>
      <c r="N211" s="137">
        <f t="shared" ca="1" si="43"/>
        <v>0</v>
      </c>
      <c r="O211" s="137"/>
      <c r="P211" s="138"/>
      <c r="Q211" s="138"/>
      <c r="R211" s="138"/>
      <c r="S211" s="138"/>
      <c r="T211" s="138"/>
      <c r="U211" s="139">
        <f t="shared" si="44"/>
        <v>0</v>
      </c>
      <c r="V211" s="140"/>
      <c r="W211" s="43"/>
      <c r="X211" s="59"/>
      <c r="Y211" s="59"/>
      <c r="Z211" s="59"/>
      <c r="AA211" s="59"/>
      <c r="AB211" s="59"/>
      <c r="AC211" s="59"/>
      <c r="AD211" s="59"/>
      <c r="AE211" s="141"/>
      <c r="AF211" s="141"/>
      <c r="AG211" s="141"/>
      <c r="AH211" s="141"/>
      <c r="AI211" s="141"/>
      <c r="AJ211" s="141"/>
      <c r="AK211" s="141"/>
      <c r="AL211" s="141"/>
      <c r="AM211" s="141"/>
      <c r="AN211" s="141"/>
      <c r="AO211" s="141"/>
      <c r="AP211" s="141"/>
      <c r="AQ211" s="141"/>
      <c r="AR211" s="141"/>
      <c r="AS211" s="141"/>
      <c r="AT211" s="141"/>
      <c r="AU211" s="141"/>
      <c r="AV211" s="141"/>
      <c r="AW211" s="141"/>
      <c r="AX211" s="141"/>
      <c r="AY211" s="141"/>
      <c r="AZ211" s="141"/>
      <c r="BA211" s="141"/>
      <c r="BB211" s="141"/>
      <c r="BC211" s="141"/>
      <c r="BD211" s="141"/>
    </row>
    <row r="212" hidden="1">
      <c r="A212" s="142"/>
      <c r="B212" s="131">
        <v>27</v>
      </c>
      <c r="C212" s="132" t="str">
        <f t="shared" ca="1" si="34"/>
        <v>4.2</v>
      </c>
      <c r="D212" s="133" t="str">
        <f t="shared" ca="1" si="35"/>
        <v>na</v>
      </c>
      <c r="E212" s="133" t="s">
        <v>55</v>
      </c>
      <c r="F212" s="134" t="str">
        <f t="shared" ca="1" si="36"/>
        <v>https://portail-larochelle.test.entrouvert.org/mon-espace/mes-demandes/</v>
      </c>
      <c r="G212" s="133" t="str">
        <f t="shared" ca="1" si="37"/>
        <v>A</v>
      </c>
      <c r="H212" s="133" t="str">
        <f t="shared" ca="1" si="38"/>
        <v/>
      </c>
      <c r="I212" s="133">
        <f t="shared" ca="1" si="39"/>
        <v>0</v>
      </c>
      <c r="J212" s="135">
        <f t="shared" ca="1" si="40"/>
        <v>0</v>
      </c>
      <c r="K212" s="136" t="str">
        <f t="shared" si="41"/>
        <v/>
      </c>
      <c r="L212" s="136"/>
      <c r="M212" s="136">
        <f t="shared" si="42"/>
        <v>0</v>
      </c>
      <c r="N212" s="137">
        <f t="shared" ca="1" si="43"/>
        <v>0</v>
      </c>
      <c r="O212" s="137"/>
      <c r="P212" s="138"/>
      <c r="Q212" s="138"/>
      <c r="R212" s="138"/>
      <c r="S212" s="138"/>
      <c r="T212" s="138"/>
      <c r="U212" s="139">
        <f t="shared" si="44"/>
        <v>0</v>
      </c>
      <c r="V212" s="140"/>
      <c r="W212" s="43"/>
      <c r="X212" s="59"/>
      <c r="Y212" s="59"/>
      <c r="Z212" s="59"/>
      <c r="AA212" s="59"/>
      <c r="AB212" s="59"/>
      <c r="AC212" s="59"/>
      <c r="AD212" s="59"/>
      <c r="AE212" s="141"/>
      <c r="AF212" s="141"/>
      <c r="AG212" s="141"/>
      <c r="AH212" s="141"/>
      <c r="AI212" s="141"/>
      <c r="AJ212" s="141"/>
      <c r="AK212" s="141"/>
      <c r="AL212" s="141"/>
      <c r="AM212" s="141"/>
      <c r="AN212" s="141"/>
      <c r="AO212" s="141"/>
      <c r="AP212" s="141"/>
      <c r="AQ212" s="141"/>
      <c r="AR212" s="141"/>
      <c r="AS212" s="141"/>
      <c r="AT212" s="141"/>
      <c r="AU212" s="141"/>
      <c r="AV212" s="141"/>
      <c r="AW212" s="141"/>
      <c r="AX212" s="141"/>
      <c r="AY212" s="141"/>
      <c r="AZ212" s="141"/>
      <c r="BA212" s="141"/>
      <c r="BB212" s="141"/>
      <c r="BC212" s="141"/>
      <c r="BD212" s="141"/>
    </row>
    <row r="213" hidden="1">
      <c r="A213" s="142"/>
      <c r="B213" s="131">
        <v>27</v>
      </c>
      <c r="C213" s="132" t="str">
        <f t="shared" ca="1" si="34"/>
        <v>4.2</v>
      </c>
      <c r="D213" s="133" t="str">
        <f t="shared" ca="1" si="35"/>
        <v>na</v>
      </c>
      <c r="E213" s="133" t="s">
        <v>58</v>
      </c>
      <c r="F213" s="134" t="str">
        <f t="shared" ca="1" si="36"/>
        <v>https://demarches-larochelle.test.entrouvert.org/signalements/arbres-espaces-verts-naturels-aires-de-jeux/?cancelurl=https%3A//portail-larochelle.test.entrouvert.org/demarches/signalements/</v>
      </c>
      <c r="G213" s="133" t="str">
        <f t="shared" ca="1" si="37"/>
        <v>A</v>
      </c>
      <c r="H213" s="133" t="str">
        <f t="shared" ca="1" si="38"/>
        <v/>
      </c>
      <c r="I213" s="133">
        <f t="shared" ca="1" si="39"/>
        <v>0</v>
      </c>
      <c r="J213" s="135">
        <f t="shared" ca="1" si="40"/>
        <v>0</v>
      </c>
      <c r="K213" s="136" t="str">
        <f t="shared" si="41"/>
        <v/>
      </c>
      <c r="L213" s="136"/>
      <c r="M213" s="136">
        <f t="shared" si="42"/>
        <v>0</v>
      </c>
      <c r="N213" s="137">
        <f t="shared" ca="1" si="43"/>
        <v>0</v>
      </c>
      <c r="O213" s="137"/>
      <c r="P213" s="138"/>
      <c r="Q213" s="138"/>
      <c r="R213" s="138"/>
      <c r="S213" s="138"/>
      <c r="T213" s="138"/>
      <c r="U213" s="139">
        <f t="shared" si="44"/>
        <v>0</v>
      </c>
      <c r="V213" s="140"/>
      <c r="W213" s="43"/>
      <c r="X213" s="59"/>
      <c r="Y213" s="59"/>
      <c r="Z213" s="59"/>
      <c r="AA213" s="59"/>
      <c r="AB213" s="59"/>
      <c r="AC213" s="59"/>
      <c r="AD213" s="59"/>
      <c r="AE213" s="141"/>
      <c r="AF213" s="141"/>
      <c r="AG213" s="141"/>
      <c r="AH213" s="141"/>
      <c r="AI213" s="141"/>
      <c r="AJ213" s="141"/>
      <c r="AK213" s="141"/>
      <c r="AL213" s="141"/>
      <c r="AM213" s="141"/>
      <c r="AN213" s="141"/>
      <c r="AO213" s="141"/>
      <c r="AP213" s="141"/>
      <c r="AQ213" s="141"/>
      <c r="AR213" s="141"/>
      <c r="AS213" s="141"/>
      <c r="AT213" s="141"/>
      <c r="AU213" s="141"/>
      <c r="AV213" s="141"/>
      <c r="AW213" s="141"/>
      <c r="AX213" s="141"/>
      <c r="AY213" s="141"/>
      <c r="AZ213" s="141"/>
      <c r="BA213" s="141"/>
      <c r="BB213" s="141"/>
      <c r="BC213" s="141"/>
      <c r="BD213" s="141"/>
    </row>
    <row r="214" hidden="1">
      <c r="A214" s="142"/>
      <c r="B214" s="131">
        <v>27</v>
      </c>
      <c r="C214" s="132" t="str">
        <f t="shared" ca="1" si="34"/>
        <v>4.2</v>
      </c>
      <c r="D214" s="133" t="str">
        <f t="shared" ca="1" si="35"/>
        <v>na</v>
      </c>
      <c r="E214" s="133" t="s">
        <v>61</v>
      </c>
      <c r="F214" s="134" t="str">
        <f t="shared" ca="1" si="36"/>
        <v>https://demarches-larochelle.test.entrouvert.org/signalements/proprete-urbaine/118/</v>
      </c>
      <c r="G214" s="133" t="str">
        <f t="shared" ca="1" si="37"/>
        <v>A</v>
      </c>
      <c r="H214" s="133" t="str">
        <f t="shared" ca="1" si="38"/>
        <v/>
      </c>
      <c r="I214" s="133">
        <f t="shared" ca="1" si="39"/>
        <v>0</v>
      </c>
      <c r="J214" s="135">
        <f t="shared" ca="1" si="40"/>
        <v>0</v>
      </c>
      <c r="K214" s="136" t="str">
        <f t="shared" si="41"/>
        <v/>
      </c>
      <c r="L214" s="136"/>
      <c r="M214" s="136">
        <f t="shared" si="42"/>
        <v>0</v>
      </c>
      <c r="N214" s="137">
        <f t="shared" ca="1" si="43"/>
        <v>0</v>
      </c>
      <c r="O214" s="137"/>
      <c r="P214" s="138"/>
      <c r="Q214" s="138"/>
      <c r="R214" s="138"/>
      <c r="S214" s="138"/>
      <c r="T214" s="138"/>
      <c r="U214" s="139">
        <f t="shared" si="44"/>
        <v>0</v>
      </c>
      <c r="V214" s="140"/>
      <c r="W214" s="43"/>
      <c r="X214" s="59"/>
      <c r="Y214" s="59"/>
      <c r="Z214" s="59"/>
      <c r="AA214" s="59"/>
      <c r="AB214" s="59"/>
      <c r="AC214" s="59"/>
      <c r="AD214" s="59"/>
      <c r="AE214" s="141"/>
      <c r="AF214" s="141"/>
      <c r="AG214" s="141"/>
      <c r="AH214" s="141"/>
      <c r="AI214" s="141"/>
      <c r="AJ214" s="141"/>
      <c r="AK214" s="141"/>
      <c r="AL214" s="141"/>
      <c r="AM214" s="141"/>
      <c r="AN214" s="141"/>
      <c r="AO214" s="141"/>
      <c r="AP214" s="141"/>
      <c r="AQ214" s="141"/>
      <c r="AR214" s="141"/>
      <c r="AS214" s="141"/>
      <c r="AT214" s="141"/>
      <c r="AU214" s="141"/>
      <c r="AV214" s="141"/>
      <c r="AW214" s="141"/>
      <c r="AX214" s="141"/>
      <c r="AY214" s="141"/>
      <c r="AZ214" s="141"/>
      <c r="BA214" s="141"/>
      <c r="BB214" s="141"/>
      <c r="BC214" s="141"/>
      <c r="BD214" s="141"/>
    </row>
    <row r="215" hidden="1">
      <c r="A215" s="142"/>
      <c r="B215" s="131">
        <v>27</v>
      </c>
      <c r="C215" s="132" t="str">
        <f t="shared" ca="1" si="34"/>
        <v>4.2</v>
      </c>
      <c r="D215" s="133" t="str">
        <f t="shared" ca="1" si="35"/>
        <v>na</v>
      </c>
      <c r="E215" s="133" t="s">
        <v>64</v>
      </c>
      <c r="F215" s="134" t="str">
        <f t="shared" ca="1" si="36"/>
        <v>https://connexion-larochelle.test.entrouvert.org/accounts/password/change/</v>
      </c>
      <c r="G215" s="133" t="str">
        <f t="shared" ca="1" si="37"/>
        <v>A</v>
      </c>
      <c r="H215" s="133" t="str">
        <f t="shared" ca="1" si="38"/>
        <v/>
      </c>
      <c r="I215" s="133">
        <f t="shared" ca="1" si="39"/>
        <v>0</v>
      </c>
      <c r="J215" s="135">
        <f t="shared" ca="1" si="40"/>
        <v>0</v>
      </c>
      <c r="K215" s="136" t="str">
        <f t="shared" si="41"/>
        <v/>
      </c>
      <c r="L215" s="136"/>
      <c r="M215" s="136">
        <f t="shared" si="42"/>
        <v>0</v>
      </c>
      <c r="N215" s="137">
        <f t="shared" ca="1" si="43"/>
        <v>0</v>
      </c>
      <c r="O215" s="137"/>
      <c r="P215" s="138"/>
      <c r="Q215" s="138"/>
      <c r="R215" s="138"/>
      <c r="S215" s="138"/>
      <c r="T215" s="138"/>
      <c r="U215" s="139">
        <f t="shared" si="44"/>
        <v>0</v>
      </c>
      <c r="V215" s="140"/>
      <c r="W215" s="43"/>
      <c r="X215" s="59"/>
      <c r="Y215" s="59"/>
      <c r="Z215" s="59"/>
      <c r="AA215" s="59"/>
      <c r="AB215" s="59"/>
      <c r="AC215" s="59"/>
      <c r="AD215" s="59"/>
      <c r="AE215" s="141"/>
      <c r="AF215" s="141"/>
      <c r="AG215" s="141"/>
      <c r="AH215" s="141"/>
      <c r="AI215" s="141"/>
      <c r="AJ215" s="141"/>
      <c r="AK215" s="141"/>
      <c r="AL215" s="141"/>
      <c r="AM215" s="141"/>
      <c r="AN215" s="141"/>
      <c r="AO215" s="141"/>
      <c r="AP215" s="141"/>
      <c r="AQ215" s="141"/>
      <c r="AR215" s="141"/>
      <c r="AS215" s="141"/>
      <c r="AT215" s="141"/>
      <c r="AU215" s="141"/>
      <c r="AV215" s="141"/>
      <c r="AW215" s="141"/>
      <c r="AX215" s="141"/>
      <c r="AY215" s="141"/>
      <c r="AZ215" s="141"/>
      <c r="BA215" s="141"/>
      <c r="BB215" s="141"/>
      <c r="BC215" s="141"/>
      <c r="BD215" s="141"/>
    </row>
    <row r="216" hidden="1">
      <c r="A216" s="142"/>
      <c r="B216" s="131">
        <v>28</v>
      </c>
      <c r="C216" s="132" t="str">
        <f t="shared" ca="1" si="34"/>
        <v>4.3</v>
      </c>
      <c r="D216" s="133" t="str">
        <f t="shared" ca="1" si="35"/>
        <v>na</v>
      </c>
      <c r="E216" s="133" t="s">
        <v>28</v>
      </c>
      <c r="F216" s="134" t="str">
        <f t="shared" ca="1" si="36"/>
        <v>https://portail-larochelle.test.entrouvert.org/demarches/</v>
      </c>
      <c r="G216" s="133" t="str">
        <f t="shared" ca="1" si="37"/>
        <v>A</v>
      </c>
      <c r="H216" s="133" t="str">
        <f t="shared" ca="1" si="38"/>
        <v/>
      </c>
      <c r="I216" s="133">
        <f t="shared" ca="1" si="39"/>
        <v>0</v>
      </c>
      <c r="J216" s="135">
        <f t="shared" ca="1" si="40"/>
        <v>0</v>
      </c>
      <c r="K216" s="136" t="str">
        <f t="shared" si="41"/>
        <v/>
      </c>
      <c r="L216" s="136"/>
      <c r="M216" s="136">
        <f t="shared" si="42"/>
        <v>0</v>
      </c>
      <c r="N216" s="137">
        <f t="shared" ca="1" si="43"/>
        <v>0</v>
      </c>
      <c r="O216" s="137"/>
      <c r="P216" s="138"/>
      <c r="Q216" s="138"/>
      <c r="R216" s="138"/>
      <c r="S216" s="138"/>
      <c r="T216" s="138"/>
      <c r="U216" s="139">
        <f t="shared" si="44"/>
        <v>0</v>
      </c>
      <c r="V216" s="140"/>
      <c r="W216" s="43"/>
      <c r="X216" s="59"/>
      <c r="Y216" s="59"/>
      <c r="Z216" s="59"/>
      <c r="AA216" s="59"/>
      <c r="AB216" s="59"/>
      <c r="AC216" s="59"/>
      <c r="AD216" s="59"/>
      <c r="AE216" s="141"/>
      <c r="AF216" s="141"/>
      <c r="AG216" s="141"/>
      <c r="AH216" s="141"/>
      <c r="AI216" s="141"/>
      <c r="AJ216" s="141"/>
      <c r="AK216" s="141"/>
      <c r="AL216" s="141"/>
      <c r="AM216" s="141"/>
      <c r="AN216" s="141"/>
      <c r="AO216" s="141"/>
      <c r="AP216" s="141"/>
      <c r="AQ216" s="141"/>
      <c r="AR216" s="141"/>
      <c r="AS216" s="141"/>
      <c r="AT216" s="141"/>
      <c r="AU216" s="141"/>
      <c r="AV216" s="141"/>
      <c r="AW216" s="141"/>
      <c r="AX216" s="141"/>
      <c r="AY216" s="141"/>
      <c r="AZ216" s="141"/>
      <c r="BA216" s="141"/>
      <c r="BB216" s="141"/>
      <c r="BC216" s="141"/>
      <c r="BD216" s="141"/>
    </row>
    <row r="217" hidden="1">
      <c r="A217" s="142"/>
      <c r="B217" s="131">
        <v>28</v>
      </c>
      <c r="C217" s="132" t="str">
        <f t="shared" ca="1" si="34"/>
        <v>4.3</v>
      </c>
      <c r="D217" s="133" t="str">
        <f t="shared" ca="1" si="35"/>
        <v>na</v>
      </c>
      <c r="E217" s="133" t="s">
        <v>31</v>
      </c>
      <c r="F217" s="134" t="str">
        <f t="shared" ca="1" si="36"/>
        <v>https://portail-larochelle.test.entrouvert.org/liens-footer/accessibilite/</v>
      </c>
      <c r="G217" s="133" t="str">
        <f t="shared" ca="1" si="37"/>
        <v>A</v>
      </c>
      <c r="H217" s="133" t="str">
        <f t="shared" ca="1" si="38"/>
        <v/>
      </c>
      <c r="I217" s="133">
        <f t="shared" ca="1" si="39"/>
        <v>0</v>
      </c>
      <c r="J217" s="135">
        <f t="shared" ca="1" si="40"/>
        <v>0</v>
      </c>
      <c r="K217" s="136" t="str">
        <f t="shared" si="41"/>
        <v/>
      </c>
      <c r="L217" s="136"/>
      <c r="M217" s="136">
        <f t="shared" si="42"/>
        <v>0</v>
      </c>
      <c r="N217" s="137">
        <f t="shared" ca="1" si="43"/>
        <v>0</v>
      </c>
      <c r="O217" s="137"/>
      <c r="P217" s="138"/>
      <c r="Q217" s="138"/>
      <c r="R217" s="138"/>
      <c r="S217" s="138"/>
      <c r="T217" s="138"/>
      <c r="U217" s="139">
        <f t="shared" si="44"/>
        <v>0</v>
      </c>
      <c r="V217" s="140"/>
      <c r="W217" s="43"/>
      <c r="X217" s="59"/>
      <c r="Y217" s="59"/>
      <c r="Z217" s="59"/>
      <c r="AA217" s="59"/>
      <c r="AB217" s="59"/>
      <c r="AC217" s="59"/>
      <c r="AD217" s="59"/>
      <c r="AE217" s="141"/>
      <c r="AF217" s="141"/>
      <c r="AG217" s="141"/>
      <c r="AH217" s="141"/>
      <c r="AI217" s="141"/>
      <c r="AJ217" s="141"/>
      <c r="AK217" s="141"/>
      <c r="AL217" s="141"/>
      <c r="AM217" s="141"/>
      <c r="AN217" s="141"/>
      <c r="AO217" s="141"/>
      <c r="AP217" s="141"/>
      <c r="AQ217" s="141"/>
      <c r="AR217" s="141"/>
      <c r="AS217" s="141"/>
      <c r="AT217" s="141"/>
      <c r="AU217" s="141"/>
      <c r="AV217" s="141"/>
      <c r="AW217" s="141"/>
      <c r="AX217" s="141"/>
      <c r="AY217" s="141"/>
      <c r="AZ217" s="141"/>
      <c r="BA217" s="141"/>
      <c r="BB217" s="141"/>
      <c r="BC217" s="141"/>
      <c r="BD217" s="141"/>
    </row>
    <row r="218" hidden="1">
      <c r="A218" s="142"/>
      <c r="B218" s="131">
        <v>28</v>
      </c>
      <c r="C218" s="132" t="str">
        <f t="shared" ca="1" si="34"/>
        <v>4.3</v>
      </c>
      <c r="D218" s="133" t="str">
        <f t="shared" ca="1" si="35"/>
        <v>na</v>
      </c>
      <c r="E218" s="133" t="s">
        <v>34</v>
      </c>
      <c r="F218" s="134" t="str">
        <f t="shared" ca="1" si="36"/>
        <v>https://portail-larochelle.test.entrouvert.org/liens-footer/mentions-legales/</v>
      </c>
      <c r="G218" s="133" t="str">
        <f t="shared" ca="1" si="37"/>
        <v>A</v>
      </c>
      <c r="H218" s="133" t="str">
        <f t="shared" ca="1" si="38"/>
        <v/>
      </c>
      <c r="I218" s="133">
        <f t="shared" ca="1" si="39"/>
        <v>0</v>
      </c>
      <c r="J218" s="135">
        <f t="shared" ca="1" si="40"/>
        <v>0</v>
      </c>
      <c r="K218" s="136" t="str">
        <f t="shared" si="41"/>
        <v/>
      </c>
      <c r="L218" s="136"/>
      <c r="M218" s="136">
        <f t="shared" si="42"/>
        <v>0</v>
      </c>
      <c r="N218" s="137">
        <f t="shared" ca="1" si="43"/>
        <v>0</v>
      </c>
      <c r="O218" s="137"/>
      <c r="P218" s="138"/>
      <c r="Q218" s="138"/>
      <c r="R218" s="138"/>
      <c r="S218" s="138"/>
      <c r="T218" s="138"/>
      <c r="U218" s="139">
        <f t="shared" si="44"/>
        <v>0</v>
      </c>
      <c r="V218" s="140"/>
      <c r="W218" s="43"/>
      <c r="X218" s="59"/>
      <c r="Y218" s="59"/>
      <c r="Z218" s="59"/>
      <c r="AA218" s="59"/>
      <c r="AB218" s="59"/>
      <c r="AC218" s="59"/>
      <c r="AD218" s="59"/>
      <c r="AE218" s="141"/>
      <c r="AF218" s="141"/>
      <c r="AG218" s="141"/>
      <c r="AH218" s="141"/>
      <c r="AI218" s="141"/>
      <c r="AJ218" s="141"/>
      <c r="AK218" s="141"/>
      <c r="AL218" s="141"/>
      <c r="AM218" s="141"/>
      <c r="AN218" s="141"/>
      <c r="AO218" s="141"/>
      <c r="AP218" s="141"/>
      <c r="AQ218" s="141"/>
      <c r="AR218" s="141"/>
      <c r="AS218" s="141"/>
      <c r="AT218" s="141"/>
      <c r="AU218" s="141"/>
      <c r="AV218" s="141"/>
      <c r="AW218" s="141"/>
      <c r="AX218" s="141"/>
      <c r="AY218" s="141"/>
      <c r="AZ218" s="141"/>
      <c r="BA218" s="141"/>
      <c r="BB218" s="141"/>
      <c r="BC218" s="141"/>
      <c r="BD218" s="141"/>
    </row>
    <row r="219" hidden="1">
      <c r="A219" s="142"/>
      <c r="B219" s="131">
        <v>28</v>
      </c>
      <c r="C219" s="132" t="str">
        <f t="shared" ca="1" si="34"/>
        <v>4.3</v>
      </c>
      <c r="D219" s="133" t="str">
        <f t="shared" ca="1" si="35"/>
        <v>na</v>
      </c>
      <c r="E219" s="133" t="s">
        <v>37</v>
      </c>
      <c r="F219" s="134" t="str">
        <f t="shared" ca="1" si="36"/>
        <v>https://portail-larochelle.test.entrouvert.org/aide/</v>
      </c>
      <c r="G219" s="133" t="str">
        <f t="shared" ca="1" si="37"/>
        <v>A</v>
      </c>
      <c r="H219" s="133" t="str">
        <f t="shared" ca="1" si="38"/>
        <v/>
      </c>
      <c r="I219" s="133">
        <f t="shared" ca="1" si="39"/>
        <v>0</v>
      </c>
      <c r="J219" s="135">
        <f t="shared" ca="1" si="40"/>
        <v>0</v>
      </c>
      <c r="K219" s="136" t="str">
        <f t="shared" si="41"/>
        <v/>
      </c>
      <c r="L219" s="136"/>
      <c r="M219" s="136">
        <f t="shared" si="42"/>
        <v>0</v>
      </c>
      <c r="N219" s="137">
        <f t="shared" ca="1" si="43"/>
        <v>0</v>
      </c>
      <c r="O219" s="137"/>
      <c r="P219" s="138"/>
      <c r="Q219" s="138"/>
      <c r="R219" s="138"/>
      <c r="S219" s="138"/>
      <c r="T219" s="138"/>
      <c r="U219" s="139">
        <f t="shared" si="44"/>
        <v>0</v>
      </c>
      <c r="V219" s="140"/>
      <c r="W219" s="43"/>
      <c r="X219" s="59"/>
      <c r="Y219" s="59"/>
      <c r="Z219" s="59"/>
      <c r="AA219" s="59"/>
      <c r="AB219" s="59"/>
      <c r="AC219" s="59"/>
      <c r="AD219" s="59"/>
      <c r="AE219" s="141"/>
      <c r="AF219" s="141"/>
      <c r="AG219" s="141"/>
      <c r="AH219" s="141"/>
      <c r="AI219" s="141"/>
      <c r="AJ219" s="141"/>
      <c r="AK219" s="141"/>
      <c r="AL219" s="141"/>
      <c r="AM219" s="141"/>
      <c r="AN219" s="141"/>
      <c r="AO219" s="141"/>
      <c r="AP219" s="141"/>
      <c r="AQ219" s="141"/>
      <c r="AR219" s="141"/>
      <c r="AS219" s="141"/>
      <c r="AT219" s="141"/>
      <c r="AU219" s="141"/>
      <c r="AV219" s="141"/>
      <c r="AW219" s="141"/>
      <c r="AX219" s="141"/>
      <c r="AY219" s="141"/>
      <c r="AZ219" s="141"/>
      <c r="BA219" s="141"/>
      <c r="BB219" s="141"/>
      <c r="BC219" s="141"/>
      <c r="BD219" s="141"/>
    </row>
    <row r="220" hidden="1">
      <c r="A220" s="142"/>
      <c r="B220" s="145">
        <v>28</v>
      </c>
      <c r="C220" s="146" t="str">
        <f t="shared" ca="1" si="34"/>
        <v>4.3</v>
      </c>
      <c r="D220" s="147" t="str">
        <f t="shared" ca="1" si="35"/>
        <v>na</v>
      </c>
      <c r="E220" s="147" t="s">
        <v>40</v>
      </c>
      <c r="F220" s="148" t="str">
        <f t="shared" ca="1" si="36"/>
        <v>https://connexion-larochelle.test.entrouvert.org/login/?nonce=_0DC01D458CED32F23A64CDA251907A6D&amp;next=/idp/saml2/continue%3Fnonce%3D_0DC01D458CED32F23A64CDA251907A6D</v>
      </c>
      <c r="G220" s="147" t="str">
        <f t="shared" ca="1" si="37"/>
        <v>A</v>
      </c>
      <c r="H220" s="147" t="str">
        <f t="shared" ca="1" si="38"/>
        <v/>
      </c>
      <c r="I220" s="147">
        <f t="shared" ca="1" si="39"/>
        <v>0</v>
      </c>
      <c r="J220" s="149">
        <f t="shared" ca="1" si="40"/>
        <v>0</v>
      </c>
      <c r="K220" s="79" t="str">
        <f t="shared" si="41"/>
        <v/>
      </c>
      <c r="L220" s="136"/>
      <c r="M220" s="136">
        <f t="shared" si="42"/>
        <v>0</v>
      </c>
      <c r="N220" s="137">
        <f t="shared" ca="1" si="43"/>
        <v>0</v>
      </c>
      <c r="O220" s="137"/>
      <c r="P220" s="138"/>
      <c r="Q220" s="138"/>
      <c r="R220" s="138"/>
      <c r="S220" s="138"/>
      <c r="T220" s="138"/>
      <c r="U220" s="139">
        <f t="shared" si="44"/>
        <v>0</v>
      </c>
      <c r="V220" s="140"/>
      <c r="W220" s="43"/>
      <c r="X220" s="59"/>
      <c r="Y220" s="59"/>
      <c r="Z220" s="59"/>
      <c r="AA220" s="59"/>
      <c r="AB220" s="59"/>
      <c r="AC220" s="59"/>
      <c r="AD220" s="59"/>
    </row>
    <row r="221" hidden="1">
      <c r="A221" s="142"/>
      <c r="B221" s="145">
        <v>28</v>
      </c>
      <c r="C221" s="146" t="str">
        <f t="shared" ca="1" si="34"/>
        <v>4.3</v>
      </c>
      <c r="D221" s="147" t="str">
        <f t="shared" ca="1" si="35"/>
        <v>na</v>
      </c>
      <c r="E221" s="147" t="s">
        <v>43</v>
      </c>
      <c r="F221" s="148" t="str">
        <f t="shared" ca="1" si="36"/>
        <v>https://portail-larochelle.test.entrouvert.org/demarches/signalements/</v>
      </c>
      <c r="G221" s="147" t="str">
        <f t="shared" ca="1" si="37"/>
        <v>A</v>
      </c>
      <c r="H221" s="147" t="str">
        <f t="shared" ca="1" si="38"/>
        <v/>
      </c>
      <c r="I221" s="147">
        <f t="shared" ca="1" si="39"/>
        <v>0</v>
      </c>
      <c r="J221" s="149">
        <f t="shared" ca="1" si="40"/>
        <v>0</v>
      </c>
      <c r="K221" s="79" t="str">
        <f t="shared" si="41"/>
        <v/>
      </c>
      <c r="L221" s="136"/>
      <c r="M221" s="136">
        <f t="shared" si="42"/>
        <v>0</v>
      </c>
      <c r="N221" s="137">
        <f t="shared" ca="1" si="43"/>
        <v>0</v>
      </c>
      <c r="O221" s="137"/>
      <c r="P221" s="138"/>
      <c r="Q221" s="138"/>
      <c r="R221" s="138"/>
      <c r="S221" s="138"/>
      <c r="T221" s="138"/>
      <c r="U221" s="139">
        <f t="shared" si="44"/>
        <v>0</v>
      </c>
      <c r="V221" s="140"/>
      <c r="W221" s="43"/>
      <c r="X221" s="59"/>
      <c r="Y221" s="59"/>
      <c r="Z221" s="59"/>
      <c r="AA221" s="59"/>
      <c r="AB221" s="59"/>
      <c r="AC221" s="59"/>
      <c r="AD221" s="59"/>
    </row>
    <row r="222" hidden="1">
      <c r="A222" s="142"/>
      <c r="B222" s="145">
        <v>28</v>
      </c>
      <c r="C222" s="146" t="str">
        <f t="shared" ca="1" si="34"/>
        <v>4.3</v>
      </c>
      <c r="D222" s="147" t="str">
        <f t="shared" ca="1" si="35"/>
        <v>na</v>
      </c>
      <c r="E222" s="147" t="s">
        <v>46</v>
      </c>
      <c r="F222" s="148" t="str">
        <f t="shared" ca="1" si="36"/>
        <v>https://connexion-larochelle.test.entrouvert.org/accounts/</v>
      </c>
      <c r="G222" s="147" t="str">
        <f t="shared" ca="1" si="37"/>
        <v>A</v>
      </c>
      <c r="H222" s="147" t="str">
        <f t="shared" ca="1" si="38"/>
        <v/>
      </c>
      <c r="I222" s="147">
        <f t="shared" ca="1" si="39"/>
        <v>0</v>
      </c>
      <c r="J222" s="149">
        <f t="shared" ca="1" si="40"/>
        <v>0</v>
      </c>
      <c r="K222" s="79" t="str">
        <f t="shared" si="41"/>
        <v/>
      </c>
      <c r="L222" s="136"/>
      <c r="M222" s="136">
        <f t="shared" si="42"/>
        <v>0</v>
      </c>
      <c r="N222" s="137">
        <f t="shared" ca="1" si="43"/>
        <v>0</v>
      </c>
      <c r="O222" s="137"/>
      <c r="P222" s="138"/>
      <c r="Q222" s="138"/>
      <c r="R222" s="138"/>
      <c r="S222" s="138"/>
      <c r="T222" s="138"/>
      <c r="U222" s="139">
        <f t="shared" si="44"/>
        <v>0</v>
      </c>
      <c r="V222" s="140"/>
      <c r="W222" s="43"/>
      <c r="X222" s="59"/>
      <c r="Y222" s="59"/>
      <c r="Z222" s="59"/>
      <c r="AA222" s="59"/>
      <c r="AB222" s="59"/>
      <c r="AC222" s="59"/>
      <c r="AD222" s="59"/>
    </row>
    <row r="223" hidden="1">
      <c r="A223" s="142"/>
      <c r="B223" s="145">
        <v>28</v>
      </c>
      <c r="C223" s="146" t="str">
        <f t="shared" ca="1" si="34"/>
        <v>4.3</v>
      </c>
      <c r="D223" s="147" t="str">
        <f t="shared" ca="1" si="35"/>
        <v>na</v>
      </c>
      <c r="E223" s="147" t="s">
        <v>49</v>
      </c>
      <c r="F223" s="148" t="str">
        <f t="shared" ca="1" si="36"/>
        <v>https://portail-larochelle.test.entrouvert.org/a-propos/page-editoriale-type/</v>
      </c>
      <c r="G223" s="147" t="str">
        <f t="shared" ca="1" si="37"/>
        <v>A</v>
      </c>
      <c r="H223" s="147" t="str">
        <f t="shared" ca="1" si="38"/>
        <v/>
      </c>
      <c r="I223" s="147">
        <f t="shared" ca="1" si="39"/>
        <v>0</v>
      </c>
      <c r="J223" s="149">
        <f t="shared" ca="1" si="40"/>
        <v>0</v>
      </c>
      <c r="K223" s="79" t="str">
        <f t="shared" si="41"/>
        <v/>
      </c>
      <c r="L223" s="136"/>
      <c r="M223" s="136">
        <f t="shared" si="42"/>
        <v>0</v>
      </c>
      <c r="N223" s="137">
        <f t="shared" ca="1" si="43"/>
        <v>0</v>
      </c>
      <c r="O223" s="137"/>
      <c r="P223" s="138"/>
      <c r="Q223" s="138"/>
      <c r="R223" s="138"/>
      <c r="S223" s="138"/>
      <c r="T223" s="138"/>
      <c r="U223" s="139">
        <f t="shared" si="44"/>
        <v>0</v>
      </c>
      <c r="V223" s="140"/>
      <c r="W223" s="43"/>
      <c r="X223" s="59"/>
      <c r="Y223" s="59"/>
      <c r="Z223" s="59"/>
      <c r="AA223" s="59"/>
      <c r="AB223" s="59"/>
      <c r="AC223" s="59"/>
      <c r="AD223" s="59"/>
    </row>
    <row r="224" hidden="1">
      <c r="A224" s="142"/>
      <c r="B224" s="145">
        <v>28</v>
      </c>
      <c r="C224" s="146" t="str">
        <f t="shared" ca="1" si="34"/>
        <v>4.3</v>
      </c>
      <c r="D224" s="147" t="str">
        <f t="shared" ca="1" si="35"/>
        <v>na</v>
      </c>
      <c r="E224" s="147" t="s">
        <v>52</v>
      </c>
      <c r="F224" s="148" t="str">
        <f t="shared" ca="1" si="36"/>
        <v>https://demarches-larochelle.test.entrouvert.org/old-temp/modele-de-formulaire-avec-tous-les-champs/</v>
      </c>
      <c r="G224" s="147" t="str">
        <f t="shared" ca="1" si="37"/>
        <v>A</v>
      </c>
      <c r="H224" s="147" t="str">
        <f t="shared" ca="1" si="38"/>
        <v/>
      </c>
      <c r="I224" s="147">
        <f t="shared" ca="1" si="39"/>
        <v>0</v>
      </c>
      <c r="J224" s="149">
        <f t="shared" ca="1" si="40"/>
        <v>0</v>
      </c>
      <c r="K224" s="79" t="str">
        <f t="shared" si="41"/>
        <v/>
      </c>
      <c r="L224" s="136"/>
      <c r="M224" s="136">
        <f t="shared" si="42"/>
        <v>0</v>
      </c>
      <c r="N224" s="137">
        <f t="shared" ca="1" si="43"/>
        <v>0</v>
      </c>
      <c r="O224" s="137"/>
      <c r="P224" s="138"/>
      <c r="Q224" s="138"/>
      <c r="R224" s="138"/>
      <c r="S224" s="138"/>
      <c r="T224" s="138"/>
      <c r="U224" s="139">
        <f t="shared" si="44"/>
        <v>0</v>
      </c>
      <c r="V224" s="140"/>
      <c r="W224" s="43"/>
      <c r="X224" s="59"/>
      <c r="Y224" s="59"/>
      <c r="Z224" s="59"/>
      <c r="AA224" s="59"/>
      <c r="AB224" s="59"/>
      <c r="AC224" s="59"/>
      <c r="AD224" s="59"/>
    </row>
    <row r="225" hidden="1">
      <c r="A225" s="142"/>
      <c r="B225" s="145">
        <v>28</v>
      </c>
      <c r="C225" s="146" t="str">
        <f t="shared" ca="1" si="34"/>
        <v>4.3</v>
      </c>
      <c r="D225" s="147" t="str">
        <f t="shared" ca="1" si="35"/>
        <v>na</v>
      </c>
      <c r="E225" s="147" t="s">
        <v>55</v>
      </c>
      <c r="F225" s="148" t="str">
        <f t="shared" ca="1" si="36"/>
        <v>https://portail-larochelle.test.entrouvert.org/mon-espace/mes-demandes/</v>
      </c>
      <c r="G225" s="147" t="str">
        <f t="shared" ca="1" si="37"/>
        <v>A</v>
      </c>
      <c r="H225" s="147" t="str">
        <f t="shared" ca="1" si="38"/>
        <v/>
      </c>
      <c r="I225" s="147">
        <f t="shared" ca="1" si="39"/>
        <v>0</v>
      </c>
      <c r="J225" s="149">
        <f t="shared" ca="1" si="40"/>
        <v>0</v>
      </c>
      <c r="K225" s="79" t="str">
        <f t="shared" si="41"/>
        <v/>
      </c>
      <c r="L225" s="136"/>
      <c r="M225" s="136">
        <f t="shared" si="42"/>
        <v>0</v>
      </c>
      <c r="N225" s="137">
        <f t="shared" ca="1" si="43"/>
        <v>0</v>
      </c>
      <c r="O225" s="137"/>
      <c r="P225" s="138"/>
      <c r="Q225" s="138"/>
      <c r="R225" s="138"/>
      <c r="S225" s="138"/>
      <c r="T225" s="138"/>
      <c r="U225" s="139">
        <f t="shared" si="44"/>
        <v>0</v>
      </c>
      <c r="V225" s="140"/>
      <c r="W225" s="43"/>
      <c r="X225" s="59"/>
      <c r="Y225" s="59"/>
      <c r="Z225" s="59"/>
      <c r="AA225" s="59"/>
      <c r="AB225" s="59"/>
      <c r="AC225" s="59"/>
      <c r="AD225" s="59"/>
    </row>
    <row r="226" hidden="1">
      <c r="A226" s="142"/>
      <c r="B226" s="145">
        <v>28</v>
      </c>
      <c r="C226" s="146" t="str">
        <f t="shared" ca="1" si="34"/>
        <v>4.3</v>
      </c>
      <c r="D226" s="147" t="str">
        <f t="shared" ca="1" si="35"/>
        <v>na</v>
      </c>
      <c r="E226" s="147" t="s">
        <v>58</v>
      </c>
      <c r="F226" s="148" t="str">
        <f t="shared" ca="1" si="36"/>
        <v>https://demarches-larochelle.test.entrouvert.org/signalements/arbres-espaces-verts-naturels-aires-de-jeux/?cancelurl=https%3A//portail-larochelle.test.entrouvert.org/demarches/signalements/</v>
      </c>
      <c r="G226" s="147" t="str">
        <f t="shared" ca="1" si="37"/>
        <v>A</v>
      </c>
      <c r="H226" s="147" t="str">
        <f t="shared" ca="1" si="38"/>
        <v/>
      </c>
      <c r="I226" s="147">
        <f t="shared" ca="1" si="39"/>
        <v>0</v>
      </c>
      <c r="J226" s="149">
        <f t="shared" ca="1" si="40"/>
        <v>0</v>
      </c>
      <c r="K226" s="79" t="str">
        <f t="shared" si="41"/>
        <v/>
      </c>
      <c r="L226" s="136"/>
      <c r="M226" s="136">
        <f t="shared" si="42"/>
        <v>0</v>
      </c>
      <c r="N226" s="137">
        <f t="shared" ca="1" si="43"/>
        <v>0</v>
      </c>
      <c r="O226" s="137"/>
      <c r="P226" s="138"/>
      <c r="Q226" s="138"/>
      <c r="R226" s="138"/>
      <c r="S226" s="138"/>
      <c r="T226" s="138"/>
      <c r="U226" s="139">
        <f t="shared" si="44"/>
        <v>0</v>
      </c>
      <c r="V226" s="140"/>
      <c r="W226" s="43"/>
      <c r="X226" s="59"/>
      <c r="Y226" s="59"/>
      <c r="Z226" s="59"/>
      <c r="AA226" s="59"/>
      <c r="AB226" s="59"/>
      <c r="AC226" s="59"/>
      <c r="AD226" s="59"/>
    </row>
    <row r="227" hidden="1">
      <c r="A227" s="142"/>
      <c r="B227" s="145">
        <v>28</v>
      </c>
      <c r="C227" s="146" t="str">
        <f t="shared" ca="1" si="34"/>
        <v>4.3</v>
      </c>
      <c r="D227" s="147" t="str">
        <f t="shared" ca="1" si="35"/>
        <v>na</v>
      </c>
      <c r="E227" s="147" t="s">
        <v>61</v>
      </c>
      <c r="F227" s="148" t="str">
        <f t="shared" ca="1" si="36"/>
        <v>https://demarches-larochelle.test.entrouvert.org/signalements/proprete-urbaine/118/</v>
      </c>
      <c r="G227" s="147" t="str">
        <f t="shared" ca="1" si="37"/>
        <v>A</v>
      </c>
      <c r="H227" s="147" t="str">
        <f t="shared" ca="1" si="38"/>
        <v/>
      </c>
      <c r="I227" s="147">
        <f t="shared" ca="1" si="39"/>
        <v>0</v>
      </c>
      <c r="J227" s="149">
        <f t="shared" ca="1" si="40"/>
        <v>0</v>
      </c>
      <c r="K227" s="79" t="str">
        <f t="shared" si="41"/>
        <v/>
      </c>
      <c r="L227" s="136"/>
      <c r="M227" s="136">
        <f t="shared" si="42"/>
        <v>0</v>
      </c>
      <c r="N227" s="137">
        <f t="shared" ca="1" si="43"/>
        <v>0</v>
      </c>
      <c r="O227" s="137"/>
      <c r="P227" s="138"/>
      <c r="Q227" s="138"/>
      <c r="R227" s="138"/>
      <c r="S227" s="138"/>
      <c r="T227" s="138"/>
      <c r="U227" s="139">
        <f t="shared" si="44"/>
        <v>0</v>
      </c>
      <c r="V227" s="140"/>
      <c r="W227" s="43"/>
      <c r="X227" s="59"/>
      <c r="Y227" s="59"/>
      <c r="Z227" s="59"/>
      <c r="AA227" s="59"/>
      <c r="AB227" s="59"/>
      <c r="AC227" s="59"/>
      <c r="AD227" s="59"/>
    </row>
    <row r="228" hidden="1">
      <c r="A228" s="142"/>
      <c r="B228" s="145">
        <v>28</v>
      </c>
      <c r="C228" s="146" t="str">
        <f t="shared" ca="1" si="34"/>
        <v>4.3</v>
      </c>
      <c r="D228" s="147" t="str">
        <f t="shared" ca="1" si="35"/>
        <v>na</v>
      </c>
      <c r="E228" s="147" t="s">
        <v>64</v>
      </c>
      <c r="F228" s="148" t="str">
        <f t="shared" ca="1" si="36"/>
        <v>https://connexion-larochelle.test.entrouvert.org/accounts/password/change/</v>
      </c>
      <c r="G228" s="147" t="str">
        <f t="shared" ca="1" si="37"/>
        <v>A</v>
      </c>
      <c r="H228" s="147" t="str">
        <f t="shared" ca="1" si="38"/>
        <v/>
      </c>
      <c r="I228" s="147">
        <f t="shared" ca="1" si="39"/>
        <v>0</v>
      </c>
      <c r="J228" s="149">
        <f t="shared" ca="1" si="40"/>
        <v>0</v>
      </c>
      <c r="K228" s="79" t="str">
        <f t="shared" si="41"/>
        <v/>
      </c>
      <c r="L228" s="136"/>
      <c r="M228" s="136">
        <f t="shared" si="42"/>
        <v>0</v>
      </c>
      <c r="N228" s="137">
        <f t="shared" ca="1" si="43"/>
        <v>0</v>
      </c>
      <c r="O228" s="137"/>
      <c r="P228" s="138"/>
      <c r="Q228" s="138"/>
      <c r="R228" s="138"/>
      <c r="S228" s="138"/>
      <c r="T228" s="138"/>
      <c r="U228" s="139">
        <f t="shared" si="44"/>
        <v>0</v>
      </c>
      <c r="V228" s="140"/>
      <c r="W228" s="43"/>
      <c r="X228" s="59"/>
      <c r="Y228" s="59"/>
      <c r="Z228" s="59"/>
      <c r="AA228" s="59"/>
      <c r="AB228" s="59"/>
      <c r="AC228" s="59"/>
      <c r="AD228" s="59"/>
    </row>
    <row r="229" hidden="1">
      <c r="A229" s="142"/>
      <c r="B229" s="145">
        <v>29</v>
      </c>
      <c r="C229" s="146" t="str">
        <f t="shared" ca="1" si="34"/>
        <v>4.4</v>
      </c>
      <c r="D229" s="147" t="str">
        <f t="shared" ca="1" si="35"/>
        <v>na</v>
      </c>
      <c r="E229" s="147" t="s">
        <v>28</v>
      </c>
      <c r="F229" s="148" t="str">
        <f t="shared" ca="1" si="36"/>
        <v>https://portail-larochelle.test.entrouvert.org/demarches/</v>
      </c>
      <c r="G229" s="147" t="str">
        <f t="shared" ca="1" si="37"/>
        <v>A</v>
      </c>
      <c r="H229" s="147" t="str">
        <f t="shared" ca="1" si="38"/>
        <v/>
      </c>
      <c r="I229" s="147">
        <f t="shared" ca="1" si="39"/>
        <v>0</v>
      </c>
      <c r="J229" s="149">
        <f t="shared" ca="1" si="40"/>
        <v>0</v>
      </c>
      <c r="K229" s="79" t="str">
        <f t="shared" si="41"/>
        <v/>
      </c>
      <c r="L229" s="136"/>
      <c r="M229" s="136">
        <f t="shared" si="42"/>
        <v>0</v>
      </c>
      <c r="N229" s="137">
        <f t="shared" ca="1" si="43"/>
        <v>0</v>
      </c>
      <c r="O229" s="137"/>
      <c r="P229" s="138"/>
      <c r="Q229" s="138"/>
      <c r="R229" s="138"/>
      <c r="S229" s="138"/>
      <c r="T229" s="138"/>
      <c r="U229" s="139">
        <f t="shared" si="44"/>
        <v>0</v>
      </c>
      <c r="V229" s="140"/>
      <c r="W229" s="43"/>
      <c r="X229" s="59"/>
      <c r="Y229" s="59"/>
      <c r="Z229" s="59"/>
      <c r="AA229" s="59"/>
      <c r="AB229" s="59"/>
      <c r="AC229" s="59"/>
      <c r="AD229" s="59"/>
    </row>
    <row r="230" hidden="1">
      <c r="A230" s="142"/>
      <c r="B230" s="145">
        <v>29</v>
      </c>
      <c r="C230" s="146" t="str">
        <f t="shared" ca="1" si="34"/>
        <v>4.4</v>
      </c>
      <c r="D230" s="147" t="str">
        <f t="shared" ca="1" si="35"/>
        <v>na</v>
      </c>
      <c r="E230" s="147" t="s">
        <v>31</v>
      </c>
      <c r="F230" s="148" t="str">
        <f t="shared" ca="1" si="36"/>
        <v>https://portail-larochelle.test.entrouvert.org/liens-footer/accessibilite/</v>
      </c>
      <c r="G230" s="147" t="str">
        <f t="shared" ca="1" si="37"/>
        <v>A</v>
      </c>
      <c r="H230" s="147" t="str">
        <f t="shared" ca="1" si="38"/>
        <v/>
      </c>
      <c r="I230" s="147">
        <f t="shared" ca="1" si="39"/>
        <v>0</v>
      </c>
      <c r="J230" s="149">
        <f t="shared" ca="1" si="40"/>
        <v>0</v>
      </c>
      <c r="K230" s="79" t="str">
        <f t="shared" si="41"/>
        <v/>
      </c>
      <c r="L230" s="136"/>
      <c r="M230" s="136">
        <f t="shared" si="42"/>
        <v>0</v>
      </c>
      <c r="N230" s="137">
        <f t="shared" ca="1" si="43"/>
        <v>0</v>
      </c>
      <c r="O230" s="137"/>
      <c r="P230" s="138"/>
      <c r="Q230" s="138"/>
      <c r="R230" s="138"/>
      <c r="S230" s="138"/>
      <c r="T230" s="138"/>
      <c r="U230" s="139">
        <f t="shared" si="44"/>
        <v>0</v>
      </c>
      <c r="V230" s="140"/>
      <c r="W230" s="43"/>
      <c r="X230" s="59"/>
      <c r="Y230" s="59"/>
      <c r="Z230" s="59"/>
      <c r="AA230" s="59"/>
      <c r="AB230" s="59"/>
      <c r="AC230" s="59"/>
      <c r="AD230" s="59"/>
    </row>
    <row r="231" hidden="1">
      <c r="A231" s="142"/>
      <c r="B231" s="145">
        <v>29</v>
      </c>
      <c r="C231" s="146" t="str">
        <f t="shared" ca="1" si="34"/>
        <v>4.4</v>
      </c>
      <c r="D231" s="147" t="str">
        <f t="shared" ca="1" si="35"/>
        <v>na</v>
      </c>
      <c r="E231" s="147" t="s">
        <v>34</v>
      </c>
      <c r="F231" s="148" t="str">
        <f t="shared" ca="1" si="36"/>
        <v>https://portail-larochelle.test.entrouvert.org/liens-footer/mentions-legales/</v>
      </c>
      <c r="G231" s="147" t="str">
        <f t="shared" ca="1" si="37"/>
        <v>A</v>
      </c>
      <c r="H231" s="147" t="str">
        <f t="shared" ca="1" si="38"/>
        <v/>
      </c>
      <c r="I231" s="147">
        <f t="shared" ca="1" si="39"/>
        <v>0</v>
      </c>
      <c r="J231" s="149">
        <f t="shared" ca="1" si="40"/>
        <v>0</v>
      </c>
      <c r="K231" s="79" t="str">
        <f t="shared" si="41"/>
        <v/>
      </c>
      <c r="L231" s="136"/>
      <c r="M231" s="136">
        <f t="shared" si="42"/>
        <v>0</v>
      </c>
      <c r="N231" s="137">
        <f t="shared" ca="1" si="43"/>
        <v>0</v>
      </c>
      <c r="O231" s="137"/>
      <c r="P231" s="138"/>
      <c r="Q231" s="138"/>
      <c r="R231" s="138"/>
      <c r="S231" s="138"/>
      <c r="T231" s="138"/>
      <c r="U231" s="139">
        <f t="shared" si="44"/>
        <v>0</v>
      </c>
      <c r="V231" s="140"/>
      <c r="W231" s="43"/>
      <c r="X231" s="59"/>
      <c r="Y231" s="59"/>
      <c r="Z231" s="59"/>
      <c r="AA231" s="59"/>
      <c r="AB231" s="59"/>
      <c r="AC231" s="59"/>
      <c r="AD231" s="59"/>
    </row>
    <row r="232" hidden="1">
      <c r="A232" s="142"/>
      <c r="B232" s="145">
        <v>29</v>
      </c>
      <c r="C232" s="146" t="str">
        <f t="shared" ca="1" si="34"/>
        <v>4.4</v>
      </c>
      <c r="D232" s="147" t="str">
        <f t="shared" ca="1" si="35"/>
        <v>na</v>
      </c>
      <c r="E232" s="147" t="s">
        <v>37</v>
      </c>
      <c r="F232" s="148" t="str">
        <f t="shared" ca="1" si="36"/>
        <v>https://portail-larochelle.test.entrouvert.org/aide/</v>
      </c>
      <c r="G232" s="147" t="str">
        <f t="shared" ca="1" si="37"/>
        <v>A</v>
      </c>
      <c r="H232" s="147" t="str">
        <f t="shared" ca="1" si="38"/>
        <v/>
      </c>
      <c r="I232" s="147">
        <f t="shared" ca="1" si="39"/>
        <v>0</v>
      </c>
      <c r="J232" s="149">
        <f t="shared" ca="1" si="40"/>
        <v>0</v>
      </c>
      <c r="K232" s="79" t="str">
        <f t="shared" si="41"/>
        <v/>
      </c>
      <c r="L232" s="136"/>
      <c r="M232" s="136">
        <f t="shared" si="42"/>
        <v>0</v>
      </c>
      <c r="N232" s="137">
        <f t="shared" ca="1" si="43"/>
        <v>0</v>
      </c>
      <c r="O232" s="137"/>
      <c r="P232" s="138"/>
      <c r="Q232" s="138"/>
      <c r="R232" s="138"/>
      <c r="S232" s="138"/>
      <c r="T232" s="138"/>
      <c r="U232" s="139">
        <f t="shared" si="44"/>
        <v>0</v>
      </c>
      <c r="V232" s="140"/>
      <c r="W232" s="43"/>
      <c r="X232" s="59"/>
      <c r="Y232" s="59"/>
      <c r="Z232" s="59"/>
      <c r="AA232" s="59"/>
      <c r="AB232" s="59"/>
      <c r="AC232" s="59"/>
      <c r="AD232" s="59"/>
    </row>
    <row r="233" hidden="1">
      <c r="A233" s="142"/>
      <c r="B233" s="145">
        <v>29</v>
      </c>
      <c r="C233" s="146" t="str">
        <f t="shared" ca="1" si="34"/>
        <v>4.4</v>
      </c>
      <c r="D233" s="147" t="str">
        <f t="shared" ca="1" si="35"/>
        <v>na</v>
      </c>
      <c r="E233" s="147" t="s">
        <v>40</v>
      </c>
      <c r="F233" s="148" t="str">
        <f t="shared" ca="1" si="36"/>
        <v>https://connexion-larochelle.test.entrouvert.org/login/?nonce=_0DC01D458CED32F23A64CDA251907A6D&amp;next=/idp/saml2/continue%3Fnonce%3D_0DC01D458CED32F23A64CDA251907A6D</v>
      </c>
      <c r="G233" s="147" t="str">
        <f t="shared" ca="1" si="37"/>
        <v>A</v>
      </c>
      <c r="H233" s="147" t="str">
        <f t="shared" ca="1" si="38"/>
        <v/>
      </c>
      <c r="I233" s="147">
        <f t="shared" ca="1" si="39"/>
        <v>0</v>
      </c>
      <c r="J233" s="149">
        <f t="shared" ca="1" si="40"/>
        <v>0</v>
      </c>
      <c r="K233" s="79" t="str">
        <f t="shared" si="41"/>
        <v/>
      </c>
      <c r="L233" s="136"/>
      <c r="M233" s="136">
        <f t="shared" si="42"/>
        <v>0</v>
      </c>
      <c r="N233" s="137">
        <f t="shared" ca="1" si="43"/>
        <v>0</v>
      </c>
      <c r="O233" s="137"/>
      <c r="P233" s="138"/>
      <c r="Q233" s="138"/>
      <c r="R233" s="138"/>
      <c r="S233" s="138"/>
      <c r="T233" s="138"/>
      <c r="U233" s="139">
        <f t="shared" si="44"/>
        <v>0</v>
      </c>
      <c r="V233" s="140"/>
      <c r="W233" s="43"/>
      <c r="X233" s="59"/>
      <c r="Y233" s="59"/>
      <c r="Z233" s="59"/>
      <c r="AA233" s="59"/>
      <c r="AB233" s="59"/>
      <c r="AC233" s="59"/>
      <c r="AD233" s="59"/>
    </row>
    <row r="234" hidden="1">
      <c r="A234" s="142"/>
      <c r="B234" s="145">
        <v>29</v>
      </c>
      <c r="C234" s="146" t="str">
        <f t="shared" ca="1" si="34"/>
        <v>4.4</v>
      </c>
      <c r="D234" s="147" t="str">
        <f t="shared" ca="1" si="35"/>
        <v>na</v>
      </c>
      <c r="E234" s="147" t="s">
        <v>43</v>
      </c>
      <c r="F234" s="148" t="str">
        <f t="shared" ca="1" si="36"/>
        <v>https://portail-larochelle.test.entrouvert.org/demarches/signalements/</v>
      </c>
      <c r="G234" s="147" t="str">
        <f t="shared" ca="1" si="37"/>
        <v>A</v>
      </c>
      <c r="H234" s="147" t="str">
        <f t="shared" ca="1" si="38"/>
        <v/>
      </c>
      <c r="I234" s="147">
        <f t="shared" ca="1" si="39"/>
        <v>0</v>
      </c>
      <c r="J234" s="149">
        <f t="shared" ca="1" si="40"/>
        <v>0</v>
      </c>
      <c r="K234" s="79" t="str">
        <f t="shared" si="41"/>
        <v/>
      </c>
      <c r="L234" s="136"/>
      <c r="M234" s="136">
        <f t="shared" si="42"/>
        <v>0</v>
      </c>
      <c r="N234" s="137">
        <f t="shared" ca="1" si="43"/>
        <v>0</v>
      </c>
      <c r="O234" s="137"/>
      <c r="P234" s="138"/>
      <c r="Q234" s="138"/>
      <c r="R234" s="138"/>
      <c r="S234" s="138"/>
      <c r="T234" s="138"/>
      <c r="U234" s="139">
        <f t="shared" si="44"/>
        <v>0</v>
      </c>
      <c r="V234" s="140"/>
      <c r="W234" s="43"/>
      <c r="X234" s="59"/>
      <c r="Y234" s="59"/>
      <c r="Z234" s="59"/>
      <c r="AA234" s="59"/>
      <c r="AB234" s="59"/>
      <c r="AC234" s="59"/>
      <c r="AD234" s="59"/>
    </row>
    <row r="235" hidden="1">
      <c r="A235" s="142"/>
      <c r="B235" s="145">
        <v>29</v>
      </c>
      <c r="C235" s="146" t="str">
        <f t="shared" ca="1" si="34"/>
        <v>4.4</v>
      </c>
      <c r="D235" s="147" t="str">
        <f t="shared" ca="1" si="35"/>
        <v>na</v>
      </c>
      <c r="E235" s="147" t="s">
        <v>46</v>
      </c>
      <c r="F235" s="148" t="str">
        <f t="shared" ca="1" si="36"/>
        <v>https://connexion-larochelle.test.entrouvert.org/accounts/</v>
      </c>
      <c r="G235" s="147" t="str">
        <f t="shared" ca="1" si="37"/>
        <v>A</v>
      </c>
      <c r="H235" s="147" t="str">
        <f t="shared" ca="1" si="38"/>
        <v/>
      </c>
      <c r="I235" s="147">
        <f t="shared" ca="1" si="39"/>
        <v>0</v>
      </c>
      <c r="J235" s="149">
        <f t="shared" ca="1" si="40"/>
        <v>0</v>
      </c>
      <c r="K235" s="79" t="str">
        <f t="shared" si="41"/>
        <v/>
      </c>
      <c r="L235" s="136"/>
      <c r="M235" s="136">
        <f t="shared" si="42"/>
        <v>0</v>
      </c>
      <c r="N235" s="137">
        <f t="shared" ca="1" si="43"/>
        <v>0</v>
      </c>
      <c r="O235" s="137"/>
      <c r="P235" s="138"/>
      <c r="Q235" s="138"/>
      <c r="R235" s="138"/>
      <c r="S235" s="138"/>
      <c r="T235" s="138"/>
      <c r="U235" s="139">
        <f t="shared" si="44"/>
        <v>0</v>
      </c>
      <c r="V235" s="140"/>
      <c r="W235" s="43"/>
      <c r="X235" s="59"/>
      <c r="Y235" s="59"/>
      <c r="Z235" s="59"/>
      <c r="AA235" s="59"/>
      <c r="AB235" s="59"/>
      <c r="AC235" s="59"/>
      <c r="AD235" s="59"/>
    </row>
    <row r="236" hidden="1">
      <c r="A236" s="142"/>
      <c r="B236" s="145">
        <v>29</v>
      </c>
      <c r="C236" s="146" t="str">
        <f t="shared" ca="1" si="34"/>
        <v>4.4</v>
      </c>
      <c r="D236" s="147" t="str">
        <f t="shared" ca="1" si="35"/>
        <v>na</v>
      </c>
      <c r="E236" s="147" t="s">
        <v>49</v>
      </c>
      <c r="F236" s="148" t="str">
        <f t="shared" ca="1" si="36"/>
        <v>https://portail-larochelle.test.entrouvert.org/a-propos/page-editoriale-type/</v>
      </c>
      <c r="G236" s="147" t="str">
        <f t="shared" ca="1" si="37"/>
        <v>A</v>
      </c>
      <c r="H236" s="147" t="str">
        <f t="shared" ca="1" si="38"/>
        <v/>
      </c>
      <c r="I236" s="147">
        <f t="shared" ca="1" si="39"/>
        <v>0</v>
      </c>
      <c r="J236" s="149">
        <f t="shared" ca="1" si="40"/>
        <v>0</v>
      </c>
      <c r="K236" s="79" t="str">
        <f t="shared" si="41"/>
        <v/>
      </c>
      <c r="L236" s="136"/>
      <c r="M236" s="136">
        <f t="shared" si="42"/>
        <v>0</v>
      </c>
      <c r="N236" s="137">
        <f t="shared" ca="1" si="43"/>
        <v>0</v>
      </c>
      <c r="O236" s="137"/>
      <c r="P236" s="138"/>
      <c r="Q236" s="138"/>
      <c r="R236" s="138"/>
      <c r="S236" s="138"/>
      <c r="T236" s="138"/>
      <c r="U236" s="139">
        <f t="shared" si="44"/>
        <v>0</v>
      </c>
      <c r="V236" s="140"/>
      <c r="W236" s="43"/>
      <c r="X236" s="59"/>
      <c r="Y236" s="59"/>
      <c r="Z236" s="59"/>
      <c r="AA236" s="59"/>
      <c r="AB236" s="59"/>
      <c r="AC236" s="59"/>
      <c r="AD236" s="59"/>
    </row>
    <row r="237" hidden="1">
      <c r="A237" s="142"/>
      <c r="B237" s="145">
        <v>29</v>
      </c>
      <c r="C237" s="146" t="str">
        <f t="shared" ca="1" si="34"/>
        <v>4.4</v>
      </c>
      <c r="D237" s="147" t="str">
        <f t="shared" ca="1" si="35"/>
        <v>na</v>
      </c>
      <c r="E237" s="147" t="s">
        <v>52</v>
      </c>
      <c r="F237" s="148" t="str">
        <f t="shared" ca="1" si="36"/>
        <v>https://demarches-larochelle.test.entrouvert.org/old-temp/modele-de-formulaire-avec-tous-les-champs/</v>
      </c>
      <c r="G237" s="147" t="str">
        <f t="shared" ca="1" si="37"/>
        <v>A</v>
      </c>
      <c r="H237" s="147" t="str">
        <f t="shared" ca="1" si="38"/>
        <v/>
      </c>
      <c r="I237" s="147">
        <f t="shared" ca="1" si="39"/>
        <v>0</v>
      </c>
      <c r="J237" s="149">
        <f t="shared" ca="1" si="40"/>
        <v>0</v>
      </c>
      <c r="K237" s="79" t="str">
        <f t="shared" si="41"/>
        <v/>
      </c>
      <c r="L237" s="136"/>
      <c r="M237" s="136">
        <f t="shared" si="42"/>
        <v>0</v>
      </c>
      <c r="N237" s="137">
        <f t="shared" ca="1" si="43"/>
        <v>0</v>
      </c>
      <c r="O237" s="137"/>
      <c r="P237" s="138"/>
      <c r="Q237" s="138"/>
      <c r="R237" s="138"/>
      <c r="S237" s="138"/>
      <c r="T237" s="138"/>
      <c r="U237" s="139">
        <f t="shared" si="44"/>
        <v>0</v>
      </c>
      <c r="V237" s="140"/>
      <c r="W237" s="43"/>
      <c r="X237" s="59"/>
      <c r="Y237" s="59"/>
      <c r="Z237" s="59"/>
      <c r="AA237" s="59"/>
      <c r="AB237" s="59"/>
      <c r="AC237" s="59"/>
      <c r="AD237" s="59"/>
    </row>
    <row r="238" hidden="1">
      <c r="A238" s="142"/>
      <c r="B238" s="145">
        <v>29</v>
      </c>
      <c r="C238" s="146" t="str">
        <f t="shared" ca="1" si="34"/>
        <v>4.4</v>
      </c>
      <c r="D238" s="147" t="str">
        <f t="shared" ca="1" si="35"/>
        <v>na</v>
      </c>
      <c r="E238" s="147" t="s">
        <v>55</v>
      </c>
      <c r="F238" s="148" t="str">
        <f t="shared" ca="1" si="36"/>
        <v>https://portail-larochelle.test.entrouvert.org/mon-espace/mes-demandes/</v>
      </c>
      <c r="G238" s="147" t="str">
        <f t="shared" ca="1" si="37"/>
        <v>A</v>
      </c>
      <c r="H238" s="147" t="str">
        <f t="shared" ca="1" si="38"/>
        <v/>
      </c>
      <c r="I238" s="147">
        <f t="shared" ca="1" si="39"/>
        <v>0</v>
      </c>
      <c r="J238" s="149">
        <f t="shared" ca="1" si="40"/>
        <v>0</v>
      </c>
      <c r="K238" s="79" t="str">
        <f t="shared" si="41"/>
        <v/>
      </c>
      <c r="L238" s="136"/>
      <c r="M238" s="136">
        <f t="shared" si="42"/>
        <v>0</v>
      </c>
      <c r="N238" s="137">
        <f t="shared" ca="1" si="43"/>
        <v>0</v>
      </c>
      <c r="O238" s="137"/>
      <c r="P238" s="138"/>
      <c r="Q238" s="138"/>
      <c r="R238" s="138"/>
      <c r="S238" s="138"/>
      <c r="T238" s="138"/>
      <c r="U238" s="139">
        <f t="shared" si="44"/>
        <v>0</v>
      </c>
      <c r="V238" s="140"/>
      <c r="W238" s="43"/>
      <c r="X238" s="59"/>
      <c r="Y238" s="59"/>
      <c r="Z238" s="59"/>
      <c r="AA238" s="59"/>
      <c r="AB238" s="59"/>
      <c r="AC238" s="59"/>
      <c r="AD238" s="59"/>
    </row>
    <row r="239" hidden="1">
      <c r="A239" s="142"/>
      <c r="B239" s="145">
        <v>29</v>
      </c>
      <c r="C239" s="146" t="str">
        <f t="shared" ca="1" si="34"/>
        <v>4.4</v>
      </c>
      <c r="D239" s="147" t="str">
        <f t="shared" ca="1" si="35"/>
        <v>na</v>
      </c>
      <c r="E239" s="147" t="s">
        <v>58</v>
      </c>
      <c r="F239" s="148" t="str">
        <f t="shared" ca="1" si="36"/>
        <v>https://demarches-larochelle.test.entrouvert.org/signalements/arbres-espaces-verts-naturels-aires-de-jeux/?cancelurl=https%3A//portail-larochelle.test.entrouvert.org/demarches/signalements/</v>
      </c>
      <c r="G239" s="147" t="str">
        <f t="shared" ca="1" si="37"/>
        <v>A</v>
      </c>
      <c r="H239" s="147" t="str">
        <f t="shared" ca="1" si="38"/>
        <v/>
      </c>
      <c r="I239" s="147">
        <f t="shared" ca="1" si="39"/>
        <v>0</v>
      </c>
      <c r="J239" s="149">
        <f t="shared" ca="1" si="40"/>
        <v>0</v>
      </c>
      <c r="K239" s="79" t="str">
        <f t="shared" si="41"/>
        <v/>
      </c>
      <c r="L239" s="136"/>
      <c r="M239" s="136">
        <f t="shared" si="42"/>
        <v>0</v>
      </c>
      <c r="N239" s="137">
        <f t="shared" ca="1" si="43"/>
        <v>0</v>
      </c>
      <c r="O239" s="137"/>
      <c r="P239" s="138"/>
      <c r="Q239" s="138"/>
      <c r="R239" s="138"/>
      <c r="S239" s="138"/>
      <c r="T239" s="138"/>
      <c r="U239" s="139">
        <f t="shared" si="44"/>
        <v>0</v>
      </c>
      <c r="V239" s="140"/>
      <c r="W239" s="43"/>
      <c r="X239" s="59"/>
      <c r="Y239" s="59"/>
      <c r="Z239" s="59"/>
      <c r="AA239" s="59"/>
      <c r="AB239" s="59"/>
      <c r="AC239" s="59"/>
      <c r="AD239" s="59"/>
    </row>
    <row r="240" hidden="1">
      <c r="A240" s="142"/>
      <c r="B240" s="145">
        <v>29</v>
      </c>
      <c r="C240" s="146" t="str">
        <f t="shared" ca="1" si="34"/>
        <v>4.4</v>
      </c>
      <c r="D240" s="147" t="str">
        <f t="shared" ca="1" si="35"/>
        <v>na</v>
      </c>
      <c r="E240" s="147" t="s">
        <v>61</v>
      </c>
      <c r="F240" s="148" t="str">
        <f t="shared" ca="1" si="36"/>
        <v>https://demarches-larochelle.test.entrouvert.org/signalements/proprete-urbaine/118/</v>
      </c>
      <c r="G240" s="147" t="str">
        <f t="shared" ca="1" si="37"/>
        <v>A</v>
      </c>
      <c r="H240" s="147" t="str">
        <f t="shared" ca="1" si="38"/>
        <v/>
      </c>
      <c r="I240" s="147">
        <f t="shared" ca="1" si="39"/>
        <v>0</v>
      </c>
      <c r="J240" s="149">
        <f t="shared" ca="1" si="40"/>
        <v>0</v>
      </c>
      <c r="K240" s="79" t="str">
        <f t="shared" si="41"/>
        <v/>
      </c>
      <c r="L240" s="136"/>
      <c r="M240" s="136">
        <f t="shared" si="42"/>
        <v>0</v>
      </c>
      <c r="N240" s="137">
        <f t="shared" ca="1" si="43"/>
        <v>0</v>
      </c>
      <c r="O240" s="137"/>
      <c r="P240" s="138"/>
      <c r="Q240" s="138"/>
      <c r="R240" s="138"/>
      <c r="S240" s="138"/>
      <c r="T240" s="138"/>
      <c r="U240" s="139">
        <f t="shared" si="44"/>
        <v>0</v>
      </c>
      <c r="V240" s="140"/>
      <c r="W240" s="43"/>
      <c r="X240" s="59"/>
      <c r="Y240" s="59"/>
      <c r="Z240" s="59"/>
      <c r="AA240" s="59"/>
      <c r="AB240" s="59"/>
      <c r="AC240" s="59"/>
      <c r="AD240" s="59"/>
    </row>
    <row r="241" hidden="1">
      <c r="A241" s="142"/>
      <c r="B241" s="145">
        <v>29</v>
      </c>
      <c r="C241" s="146" t="str">
        <f t="shared" ca="1" si="34"/>
        <v>4.4</v>
      </c>
      <c r="D241" s="147" t="str">
        <f t="shared" ca="1" si="35"/>
        <v>na</v>
      </c>
      <c r="E241" s="147" t="s">
        <v>64</v>
      </c>
      <c r="F241" s="148" t="str">
        <f t="shared" ca="1" si="36"/>
        <v>https://connexion-larochelle.test.entrouvert.org/accounts/password/change/</v>
      </c>
      <c r="G241" s="147" t="str">
        <f t="shared" ca="1" si="37"/>
        <v>A</v>
      </c>
      <c r="H241" s="147" t="str">
        <f t="shared" ca="1" si="38"/>
        <v/>
      </c>
      <c r="I241" s="147">
        <f t="shared" ca="1" si="39"/>
        <v>0</v>
      </c>
      <c r="J241" s="149">
        <f t="shared" ca="1" si="40"/>
        <v>0</v>
      </c>
      <c r="K241" s="79" t="str">
        <f t="shared" si="41"/>
        <v/>
      </c>
      <c r="L241" s="136"/>
      <c r="M241" s="136">
        <f t="shared" si="42"/>
        <v>0</v>
      </c>
      <c r="N241" s="137">
        <f t="shared" ca="1" si="43"/>
        <v>0</v>
      </c>
      <c r="O241" s="137"/>
      <c r="P241" s="138"/>
      <c r="Q241" s="138"/>
      <c r="R241" s="138"/>
      <c r="S241" s="138"/>
      <c r="T241" s="138"/>
      <c r="U241" s="139">
        <f t="shared" si="44"/>
        <v>0</v>
      </c>
      <c r="V241" s="140"/>
      <c r="W241" s="43"/>
      <c r="X241" s="59"/>
      <c r="Y241" s="59"/>
      <c r="Z241" s="59"/>
      <c r="AA241" s="59"/>
      <c r="AB241" s="59"/>
      <c r="AC241" s="59"/>
      <c r="AD241" s="59"/>
    </row>
    <row r="242" hidden="1">
      <c r="A242" s="142"/>
      <c r="B242" s="145">
        <v>30</v>
      </c>
      <c r="C242" s="146" t="str">
        <f t="shared" ca="1" si="34"/>
        <v>4.5</v>
      </c>
      <c r="D242" s="147" t="str">
        <f t="shared" ca="1" si="35"/>
        <v>na</v>
      </c>
      <c r="E242" s="147" t="s">
        <v>28</v>
      </c>
      <c r="F242" s="148" t="str">
        <f t="shared" ca="1" si="36"/>
        <v>https://portail-larochelle.test.entrouvert.org/demarches/</v>
      </c>
      <c r="G242" s="147" t="str">
        <f t="shared" ca="1" si="37"/>
        <v>AA</v>
      </c>
      <c r="H242" s="147" t="str">
        <f t="shared" ca="1" si="38"/>
        <v/>
      </c>
      <c r="I242" s="147">
        <f t="shared" ca="1" si="39"/>
        <v>0</v>
      </c>
      <c r="J242" s="149">
        <f t="shared" ca="1" si="40"/>
        <v>0</v>
      </c>
      <c r="K242" s="79" t="str">
        <f t="shared" si="41"/>
        <v/>
      </c>
      <c r="L242" s="136"/>
      <c r="M242" s="136">
        <f t="shared" si="42"/>
        <v>0</v>
      </c>
      <c r="N242" s="137">
        <f t="shared" ca="1" si="43"/>
        <v>0</v>
      </c>
      <c r="O242" s="137"/>
      <c r="P242" s="138"/>
      <c r="Q242" s="138"/>
      <c r="R242" s="138"/>
      <c r="S242" s="138"/>
      <c r="T242" s="138"/>
      <c r="U242" s="139">
        <f t="shared" si="44"/>
        <v>0</v>
      </c>
      <c r="V242" s="140"/>
      <c r="W242" s="43"/>
      <c r="X242" s="59"/>
      <c r="Y242" s="59"/>
      <c r="Z242" s="59"/>
      <c r="AA242" s="59"/>
      <c r="AB242" s="59"/>
      <c r="AC242" s="59"/>
      <c r="AD242" s="59"/>
    </row>
    <row r="243" hidden="1">
      <c r="A243" s="142"/>
      <c r="B243" s="145">
        <v>30</v>
      </c>
      <c r="C243" s="146" t="str">
        <f t="shared" ca="1" si="34"/>
        <v>4.5</v>
      </c>
      <c r="D243" s="147" t="str">
        <f t="shared" ca="1" si="35"/>
        <v>na</v>
      </c>
      <c r="E243" s="147" t="s">
        <v>31</v>
      </c>
      <c r="F243" s="148" t="str">
        <f t="shared" ca="1" si="36"/>
        <v>https://portail-larochelle.test.entrouvert.org/liens-footer/accessibilite/</v>
      </c>
      <c r="G243" s="147" t="str">
        <f t="shared" ca="1" si="37"/>
        <v>AA</v>
      </c>
      <c r="H243" s="147" t="str">
        <f t="shared" ca="1" si="38"/>
        <v/>
      </c>
      <c r="I243" s="147">
        <f t="shared" ca="1" si="39"/>
        <v>0</v>
      </c>
      <c r="J243" s="149">
        <f t="shared" ca="1" si="40"/>
        <v>0</v>
      </c>
      <c r="K243" s="79" t="str">
        <f t="shared" si="41"/>
        <v/>
      </c>
      <c r="L243" s="136"/>
      <c r="M243" s="136">
        <f t="shared" si="42"/>
        <v>0</v>
      </c>
      <c r="N243" s="137">
        <f t="shared" ca="1" si="43"/>
        <v>0</v>
      </c>
      <c r="O243" s="137"/>
      <c r="P243" s="138"/>
      <c r="Q243" s="138"/>
      <c r="R243" s="138"/>
      <c r="S243" s="138"/>
      <c r="T243" s="138"/>
      <c r="U243" s="139">
        <f t="shared" si="44"/>
        <v>0</v>
      </c>
      <c r="V243" s="140"/>
      <c r="W243" s="43"/>
      <c r="X243" s="59"/>
      <c r="Y243" s="59"/>
      <c r="Z243" s="59"/>
      <c r="AA243" s="59"/>
      <c r="AB243" s="59"/>
      <c r="AC243" s="59"/>
      <c r="AD243" s="59"/>
    </row>
    <row r="244" hidden="1">
      <c r="A244" s="142"/>
      <c r="B244" s="145">
        <v>30</v>
      </c>
      <c r="C244" s="146" t="str">
        <f t="shared" ca="1" si="34"/>
        <v>4.5</v>
      </c>
      <c r="D244" s="147" t="str">
        <f t="shared" ca="1" si="35"/>
        <v>na</v>
      </c>
      <c r="E244" s="147" t="s">
        <v>34</v>
      </c>
      <c r="F244" s="148" t="str">
        <f t="shared" ca="1" si="36"/>
        <v>https://portail-larochelle.test.entrouvert.org/liens-footer/mentions-legales/</v>
      </c>
      <c r="G244" s="147" t="str">
        <f t="shared" ca="1" si="37"/>
        <v>AA</v>
      </c>
      <c r="H244" s="147" t="str">
        <f t="shared" ca="1" si="38"/>
        <v/>
      </c>
      <c r="I244" s="147">
        <f t="shared" ca="1" si="39"/>
        <v>0</v>
      </c>
      <c r="J244" s="149">
        <f t="shared" ca="1" si="40"/>
        <v>0</v>
      </c>
      <c r="K244" s="79" t="str">
        <f t="shared" si="41"/>
        <v/>
      </c>
      <c r="L244" s="136"/>
      <c r="M244" s="136">
        <f t="shared" si="42"/>
        <v>0</v>
      </c>
      <c r="N244" s="137">
        <f t="shared" ca="1" si="43"/>
        <v>0</v>
      </c>
      <c r="O244" s="137"/>
      <c r="P244" s="138"/>
      <c r="Q244" s="138"/>
      <c r="R244" s="138"/>
      <c r="S244" s="138"/>
      <c r="T244" s="138"/>
      <c r="U244" s="139">
        <f t="shared" si="44"/>
        <v>0</v>
      </c>
      <c r="V244" s="140"/>
      <c r="W244" s="43"/>
      <c r="X244" s="59"/>
      <c r="Y244" s="59"/>
      <c r="Z244" s="59"/>
      <c r="AA244" s="59"/>
      <c r="AB244" s="59"/>
      <c r="AC244" s="59"/>
      <c r="AD244" s="59"/>
    </row>
    <row r="245" hidden="1">
      <c r="A245" s="142"/>
      <c r="B245" s="145">
        <v>30</v>
      </c>
      <c r="C245" s="146" t="str">
        <f t="shared" ca="1" si="34"/>
        <v>4.5</v>
      </c>
      <c r="D245" s="147" t="str">
        <f t="shared" ca="1" si="35"/>
        <v>na</v>
      </c>
      <c r="E245" s="147" t="s">
        <v>37</v>
      </c>
      <c r="F245" s="148" t="str">
        <f t="shared" ca="1" si="36"/>
        <v>https://portail-larochelle.test.entrouvert.org/aide/</v>
      </c>
      <c r="G245" s="147" t="str">
        <f t="shared" ca="1" si="37"/>
        <v>AA</v>
      </c>
      <c r="H245" s="147" t="str">
        <f t="shared" ca="1" si="38"/>
        <v/>
      </c>
      <c r="I245" s="147">
        <f t="shared" ca="1" si="39"/>
        <v>0</v>
      </c>
      <c r="J245" s="149">
        <f t="shared" ca="1" si="40"/>
        <v>0</v>
      </c>
      <c r="K245" s="79" t="str">
        <f t="shared" si="41"/>
        <v/>
      </c>
      <c r="L245" s="136"/>
      <c r="M245" s="136">
        <f t="shared" si="42"/>
        <v>0</v>
      </c>
      <c r="N245" s="137">
        <f t="shared" ca="1" si="43"/>
        <v>0</v>
      </c>
      <c r="O245" s="137"/>
      <c r="P245" s="138"/>
      <c r="Q245" s="138"/>
      <c r="R245" s="138"/>
      <c r="S245" s="138"/>
      <c r="T245" s="138"/>
      <c r="U245" s="139">
        <f t="shared" si="44"/>
        <v>0</v>
      </c>
      <c r="V245" s="140"/>
      <c r="W245" s="43"/>
      <c r="X245" s="59"/>
      <c r="Y245" s="59"/>
      <c r="Z245" s="59"/>
      <c r="AA245" s="59"/>
      <c r="AB245" s="59"/>
      <c r="AC245" s="59"/>
      <c r="AD245" s="59"/>
    </row>
    <row r="246" hidden="1">
      <c r="A246" s="142"/>
      <c r="B246" s="145">
        <v>30</v>
      </c>
      <c r="C246" s="146" t="str">
        <f t="shared" ca="1" si="34"/>
        <v>4.5</v>
      </c>
      <c r="D246" s="147" t="str">
        <f t="shared" ca="1" si="35"/>
        <v>na</v>
      </c>
      <c r="E246" s="147" t="s">
        <v>40</v>
      </c>
      <c r="F246" s="148" t="str">
        <f t="shared" ca="1" si="36"/>
        <v>https://connexion-larochelle.test.entrouvert.org/login/?nonce=_0DC01D458CED32F23A64CDA251907A6D&amp;next=/idp/saml2/continue%3Fnonce%3D_0DC01D458CED32F23A64CDA251907A6D</v>
      </c>
      <c r="G246" s="147" t="str">
        <f t="shared" ca="1" si="37"/>
        <v>AA</v>
      </c>
      <c r="H246" s="147" t="str">
        <f t="shared" ca="1" si="38"/>
        <v/>
      </c>
      <c r="I246" s="147">
        <f t="shared" ca="1" si="39"/>
        <v>0</v>
      </c>
      <c r="J246" s="149">
        <f t="shared" ca="1" si="40"/>
        <v>0</v>
      </c>
      <c r="K246" s="79" t="str">
        <f t="shared" si="41"/>
        <v/>
      </c>
      <c r="L246" s="136"/>
      <c r="M246" s="136">
        <f t="shared" si="42"/>
        <v>0</v>
      </c>
      <c r="N246" s="137">
        <f t="shared" ca="1" si="43"/>
        <v>0</v>
      </c>
      <c r="O246" s="137"/>
      <c r="P246" s="138"/>
      <c r="Q246" s="138"/>
      <c r="R246" s="138"/>
      <c r="S246" s="138"/>
      <c r="T246" s="138"/>
      <c r="U246" s="139">
        <f t="shared" si="44"/>
        <v>0</v>
      </c>
      <c r="V246" s="140"/>
      <c r="W246" s="43"/>
      <c r="X246" s="59"/>
      <c r="Y246" s="59"/>
      <c r="Z246" s="59"/>
      <c r="AA246" s="59"/>
      <c r="AB246" s="59"/>
      <c r="AC246" s="59"/>
      <c r="AD246" s="59"/>
    </row>
    <row r="247" hidden="1">
      <c r="A247" s="142"/>
      <c r="B247" s="145">
        <v>30</v>
      </c>
      <c r="C247" s="146" t="str">
        <f t="shared" ca="1" si="34"/>
        <v>4.5</v>
      </c>
      <c r="D247" s="147" t="str">
        <f t="shared" ca="1" si="35"/>
        <v>na</v>
      </c>
      <c r="E247" s="147" t="s">
        <v>43</v>
      </c>
      <c r="F247" s="148" t="str">
        <f t="shared" ca="1" si="36"/>
        <v>https://portail-larochelle.test.entrouvert.org/demarches/signalements/</v>
      </c>
      <c r="G247" s="147" t="str">
        <f t="shared" ca="1" si="37"/>
        <v>AA</v>
      </c>
      <c r="H247" s="147" t="str">
        <f t="shared" ca="1" si="38"/>
        <v/>
      </c>
      <c r="I247" s="147">
        <f t="shared" ca="1" si="39"/>
        <v>0</v>
      </c>
      <c r="J247" s="149">
        <f t="shared" ca="1" si="40"/>
        <v>0</v>
      </c>
      <c r="K247" s="79" t="str">
        <f t="shared" si="41"/>
        <v/>
      </c>
      <c r="L247" s="136"/>
      <c r="M247" s="136">
        <f t="shared" si="42"/>
        <v>0</v>
      </c>
      <c r="N247" s="137">
        <f t="shared" ca="1" si="43"/>
        <v>0</v>
      </c>
      <c r="O247" s="137"/>
      <c r="P247" s="138"/>
      <c r="Q247" s="138"/>
      <c r="R247" s="138"/>
      <c r="S247" s="138"/>
      <c r="T247" s="138"/>
      <c r="U247" s="139">
        <f t="shared" si="44"/>
        <v>0</v>
      </c>
      <c r="V247" s="140"/>
      <c r="W247" s="43"/>
      <c r="X247" s="59"/>
      <c r="Y247" s="59"/>
      <c r="Z247" s="59"/>
      <c r="AA247" s="59"/>
      <c r="AB247" s="59"/>
      <c r="AC247" s="59"/>
      <c r="AD247" s="59"/>
    </row>
    <row r="248" hidden="1">
      <c r="A248" s="142"/>
      <c r="B248" s="145">
        <v>30</v>
      </c>
      <c r="C248" s="146" t="str">
        <f t="shared" ca="1" si="34"/>
        <v>4.5</v>
      </c>
      <c r="D248" s="147" t="str">
        <f t="shared" ca="1" si="35"/>
        <v>na</v>
      </c>
      <c r="E248" s="147" t="s">
        <v>46</v>
      </c>
      <c r="F248" s="148" t="str">
        <f t="shared" ca="1" si="36"/>
        <v>https://connexion-larochelle.test.entrouvert.org/accounts/</v>
      </c>
      <c r="G248" s="147" t="str">
        <f t="shared" ca="1" si="37"/>
        <v>AA</v>
      </c>
      <c r="H248" s="147" t="str">
        <f t="shared" ca="1" si="38"/>
        <v/>
      </c>
      <c r="I248" s="147">
        <f t="shared" ca="1" si="39"/>
        <v>0</v>
      </c>
      <c r="J248" s="149">
        <f t="shared" ca="1" si="40"/>
        <v>0</v>
      </c>
      <c r="K248" s="79" t="str">
        <f t="shared" si="41"/>
        <v/>
      </c>
      <c r="L248" s="136"/>
      <c r="M248" s="136">
        <f t="shared" si="42"/>
        <v>0</v>
      </c>
      <c r="N248" s="137">
        <f t="shared" ca="1" si="43"/>
        <v>0</v>
      </c>
      <c r="O248" s="137"/>
      <c r="P248" s="138"/>
      <c r="Q248" s="138"/>
      <c r="R248" s="138"/>
      <c r="S248" s="138"/>
      <c r="T248" s="138"/>
      <c r="U248" s="139">
        <f t="shared" si="44"/>
        <v>0</v>
      </c>
      <c r="V248" s="140"/>
      <c r="W248" s="43"/>
      <c r="X248" s="59"/>
      <c r="Y248" s="59"/>
      <c r="Z248" s="59"/>
      <c r="AA248" s="59"/>
      <c r="AB248" s="59"/>
      <c r="AC248" s="59"/>
      <c r="AD248" s="59"/>
    </row>
    <row r="249" hidden="1">
      <c r="A249" s="142"/>
      <c r="B249" s="145">
        <v>30</v>
      </c>
      <c r="C249" s="146" t="str">
        <f t="shared" ca="1" si="34"/>
        <v>4.5</v>
      </c>
      <c r="D249" s="147" t="str">
        <f t="shared" ca="1" si="35"/>
        <v>na</v>
      </c>
      <c r="E249" s="147" t="s">
        <v>49</v>
      </c>
      <c r="F249" s="148" t="str">
        <f t="shared" ca="1" si="36"/>
        <v>https://portail-larochelle.test.entrouvert.org/a-propos/page-editoriale-type/</v>
      </c>
      <c r="G249" s="147" t="str">
        <f t="shared" ca="1" si="37"/>
        <v>AA</v>
      </c>
      <c r="H249" s="147" t="str">
        <f t="shared" ca="1" si="38"/>
        <v/>
      </c>
      <c r="I249" s="147">
        <f t="shared" ca="1" si="39"/>
        <v>0</v>
      </c>
      <c r="J249" s="149">
        <f t="shared" ca="1" si="40"/>
        <v>0</v>
      </c>
      <c r="K249" s="79" t="str">
        <f t="shared" si="41"/>
        <v/>
      </c>
      <c r="L249" s="136"/>
      <c r="M249" s="136">
        <f t="shared" si="42"/>
        <v>0</v>
      </c>
      <c r="N249" s="137">
        <f t="shared" ca="1" si="43"/>
        <v>0</v>
      </c>
      <c r="O249" s="137"/>
      <c r="P249" s="138"/>
      <c r="Q249" s="138"/>
      <c r="R249" s="138"/>
      <c r="S249" s="138"/>
      <c r="T249" s="138"/>
      <c r="U249" s="139">
        <f t="shared" si="44"/>
        <v>0</v>
      </c>
      <c r="V249" s="140"/>
      <c r="W249" s="43"/>
      <c r="X249" s="59"/>
      <c r="Y249" s="59"/>
      <c r="Z249" s="59"/>
      <c r="AA249" s="59"/>
      <c r="AB249" s="59"/>
      <c r="AC249" s="59"/>
      <c r="AD249" s="59"/>
    </row>
    <row r="250" hidden="1">
      <c r="A250" s="142"/>
      <c r="B250" s="145">
        <v>30</v>
      </c>
      <c r="C250" s="146" t="str">
        <f t="shared" ca="1" si="34"/>
        <v>4.5</v>
      </c>
      <c r="D250" s="147" t="str">
        <f t="shared" ca="1" si="35"/>
        <v>na</v>
      </c>
      <c r="E250" s="147" t="s">
        <v>52</v>
      </c>
      <c r="F250" s="148" t="str">
        <f t="shared" ca="1" si="36"/>
        <v>https://demarches-larochelle.test.entrouvert.org/old-temp/modele-de-formulaire-avec-tous-les-champs/</v>
      </c>
      <c r="G250" s="147" t="str">
        <f t="shared" ca="1" si="37"/>
        <v>AA</v>
      </c>
      <c r="H250" s="147" t="str">
        <f t="shared" ca="1" si="38"/>
        <v/>
      </c>
      <c r="I250" s="147">
        <f t="shared" ca="1" si="39"/>
        <v>0</v>
      </c>
      <c r="J250" s="149">
        <f t="shared" ca="1" si="40"/>
        <v>0</v>
      </c>
      <c r="K250" s="79" t="str">
        <f t="shared" si="41"/>
        <v/>
      </c>
      <c r="L250" s="136"/>
      <c r="M250" s="136">
        <f t="shared" si="42"/>
        <v>0</v>
      </c>
      <c r="N250" s="137">
        <f t="shared" ca="1" si="43"/>
        <v>0</v>
      </c>
      <c r="O250" s="137"/>
      <c r="P250" s="138"/>
      <c r="Q250" s="138"/>
      <c r="R250" s="138"/>
      <c r="S250" s="138"/>
      <c r="T250" s="138"/>
      <c r="U250" s="139">
        <f t="shared" si="44"/>
        <v>0</v>
      </c>
      <c r="V250" s="140"/>
      <c r="W250" s="43"/>
      <c r="X250" s="59"/>
      <c r="Y250" s="59"/>
      <c r="Z250" s="59"/>
      <c r="AA250" s="59"/>
      <c r="AB250" s="59"/>
      <c r="AC250" s="59"/>
      <c r="AD250" s="59"/>
    </row>
    <row r="251" hidden="1">
      <c r="A251" s="142"/>
      <c r="B251" s="145">
        <v>30</v>
      </c>
      <c r="C251" s="146" t="str">
        <f t="shared" ca="1" si="34"/>
        <v>4.5</v>
      </c>
      <c r="D251" s="147" t="str">
        <f t="shared" ca="1" si="35"/>
        <v>na</v>
      </c>
      <c r="E251" s="147" t="s">
        <v>55</v>
      </c>
      <c r="F251" s="148" t="str">
        <f t="shared" ca="1" si="36"/>
        <v>https://portail-larochelle.test.entrouvert.org/mon-espace/mes-demandes/</v>
      </c>
      <c r="G251" s="147" t="str">
        <f t="shared" ca="1" si="37"/>
        <v>AA</v>
      </c>
      <c r="H251" s="147" t="str">
        <f t="shared" ca="1" si="38"/>
        <v/>
      </c>
      <c r="I251" s="147">
        <f t="shared" ca="1" si="39"/>
        <v>0</v>
      </c>
      <c r="J251" s="149">
        <f t="shared" ca="1" si="40"/>
        <v>0</v>
      </c>
      <c r="K251" s="79" t="str">
        <f t="shared" si="41"/>
        <v/>
      </c>
      <c r="L251" s="136"/>
      <c r="M251" s="136">
        <f t="shared" si="42"/>
        <v>0</v>
      </c>
      <c r="N251" s="137">
        <f t="shared" ca="1" si="43"/>
        <v>0</v>
      </c>
      <c r="O251" s="137"/>
      <c r="P251" s="138"/>
      <c r="Q251" s="138"/>
      <c r="R251" s="138"/>
      <c r="S251" s="138"/>
      <c r="T251" s="138"/>
      <c r="U251" s="139">
        <f t="shared" si="44"/>
        <v>0</v>
      </c>
      <c r="V251" s="140"/>
      <c r="W251" s="43"/>
      <c r="X251" s="59"/>
      <c r="Y251" s="59"/>
      <c r="Z251" s="59"/>
      <c r="AA251" s="59"/>
      <c r="AB251" s="59"/>
      <c r="AC251" s="59"/>
      <c r="AD251" s="59"/>
    </row>
    <row r="252" hidden="1">
      <c r="A252" s="142"/>
      <c r="B252" s="145">
        <v>30</v>
      </c>
      <c r="C252" s="146" t="str">
        <f t="shared" ca="1" si="34"/>
        <v>4.5</v>
      </c>
      <c r="D252" s="147" t="str">
        <f t="shared" ca="1" si="35"/>
        <v>na</v>
      </c>
      <c r="E252" s="147" t="s">
        <v>58</v>
      </c>
      <c r="F252" s="148" t="str">
        <f t="shared" ca="1" si="36"/>
        <v>https://demarches-larochelle.test.entrouvert.org/signalements/arbres-espaces-verts-naturels-aires-de-jeux/?cancelurl=https%3A//portail-larochelle.test.entrouvert.org/demarches/signalements/</v>
      </c>
      <c r="G252" s="147" t="str">
        <f t="shared" ca="1" si="37"/>
        <v>AA</v>
      </c>
      <c r="H252" s="147" t="str">
        <f t="shared" ca="1" si="38"/>
        <v/>
      </c>
      <c r="I252" s="147">
        <f t="shared" ca="1" si="39"/>
        <v>0</v>
      </c>
      <c r="J252" s="149">
        <f t="shared" ca="1" si="40"/>
        <v>0</v>
      </c>
      <c r="K252" s="79" t="str">
        <f t="shared" si="41"/>
        <v/>
      </c>
      <c r="L252" s="136"/>
      <c r="M252" s="136">
        <f t="shared" si="42"/>
        <v>0</v>
      </c>
      <c r="N252" s="137">
        <f t="shared" ca="1" si="43"/>
        <v>0</v>
      </c>
      <c r="O252" s="137"/>
      <c r="P252" s="138"/>
      <c r="Q252" s="138"/>
      <c r="R252" s="138"/>
      <c r="S252" s="138"/>
      <c r="T252" s="138"/>
      <c r="U252" s="139">
        <f t="shared" si="44"/>
        <v>0</v>
      </c>
      <c r="V252" s="140"/>
      <c r="W252" s="43"/>
      <c r="X252" s="59"/>
      <c r="Y252" s="59"/>
      <c r="Z252" s="59"/>
      <c r="AA252" s="59"/>
      <c r="AB252" s="59"/>
      <c r="AC252" s="59"/>
      <c r="AD252" s="59"/>
    </row>
    <row r="253" hidden="1">
      <c r="A253" s="142"/>
      <c r="B253" s="145">
        <v>30</v>
      </c>
      <c r="C253" s="146" t="str">
        <f t="shared" ca="1" si="34"/>
        <v>4.5</v>
      </c>
      <c r="D253" s="147" t="str">
        <f t="shared" ca="1" si="35"/>
        <v>na</v>
      </c>
      <c r="E253" s="147" t="s">
        <v>61</v>
      </c>
      <c r="F253" s="148" t="str">
        <f t="shared" ca="1" si="36"/>
        <v>https://demarches-larochelle.test.entrouvert.org/signalements/proprete-urbaine/118/</v>
      </c>
      <c r="G253" s="147" t="str">
        <f t="shared" ca="1" si="37"/>
        <v>AA</v>
      </c>
      <c r="H253" s="147" t="str">
        <f t="shared" ca="1" si="38"/>
        <v/>
      </c>
      <c r="I253" s="147">
        <f t="shared" ca="1" si="39"/>
        <v>0</v>
      </c>
      <c r="J253" s="149">
        <f t="shared" ca="1" si="40"/>
        <v>0</v>
      </c>
      <c r="K253" s="79" t="str">
        <f t="shared" si="41"/>
        <v/>
      </c>
      <c r="L253" s="136"/>
      <c r="M253" s="136">
        <f t="shared" si="42"/>
        <v>0</v>
      </c>
      <c r="N253" s="137">
        <f t="shared" ca="1" si="43"/>
        <v>0</v>
      </c>
      <c r="O253" s="137"/>
      <c r="P253" s="138"/>
      <c r="Q253" s="138"/>
      <c r="R253" s="138"/>
      <c r="S253" s="138"/>
      <c r="T253" s="138"/>
      <c r="U253" s="139">
        <f t="shared" si="44"/>
        <v>0</v>
      </c>
      <c r="V253" s="140"/>
      <c r="W253" s="43"/>
      <c r="X253" s="59"/>
      <c r="Y253" s="59"/>
      <c r="Z253" s="59"/>
      <c r="AA253" s="59"/>
      <c r="AB253" s="59"/>
      <c r="AC253" s="59"/>
      <c r="AD253" s="59"/>
    </row>
    <row r="254" hidden="1">
      <c r="A254" s="142"/>
      <c r="B254" s="145">
        <v>30</v>
      </c>
      <c r="C254" s="146" t="str">
        <f t="shared" ca="1" si="34"/>
        <v>4.5</v>
      </c>
      <c r="D254" s="147" t="str">
        <f t="shared" ca="1" si="35"/>
        <v>na</v>
      </c>
      <c r="E254" s="147" t="s">
        <v>64</v>
      </c>
      <c r="F254" s="148" t="str">
        <f t="shared" ca="1" si="36"/>
        <v>https://connexion-larochelle.test.entrouvert.org/accounts/password/change/</v>
      </c>
      <c r="G254" s="147" t="str">
        <f t="shared" ca="1" si="37"/>
        <v>AA</v>
      </c>
      <c r="H254" s="147" t="str">
        <f t="shared" ca="1" si="38"/>
        <v/>
      </c>
      <c r="I254" s="147">
        <f t="shared" ca="1" si="39"/>
        <v>0</v>
      </c>
      <c r="J254" s="149">
        <f t="shared" ca="1" si="40"/>
        <v>0</v>
      </c>
      <c r="K254" s="79" t="str">
        <f t="shared" si="41"/>
        <v/>
      </c>
      <c r="L254" s="136"/>
      <c r="M254" s="136">
        <f t="shared" si="42"/>
        <v>0</v>
      </c>
      <c r="N254" s="137">
        <f t="shared" ca="1" si="43"/>
        <v>0</v>
      </c>
      <c r="O254" s="137"/>
      <c r="P254" s="138"/>
      <c r="Q254" s="138"/>
      <c r="R254" s="138"/>
      <c r="S254" s="138"/>
      <c r="T254" s="138"/>
      <c r="U254" s="139">
        <f t="shared" si="44"/>
        <v>0</v>
      </c>
      <c r="V254" s="140"/>
      <c r="W254" s="43"/>
      <c r="X254" s="59"/>
      <c r="Y254" s="59"/>
      <c r="Z254" s="59"/>
      <c r="AA254" s="59"/>
      <c r="AB254" s="59"/>
      <c r="AC254" s="59"/>
      <c r="AD254" s="59"/>
    </row>
    <row r="255" hidden="1">
      <c r="A255" s="142"/>
      <c r="B255" s="145">
        <v>31</v>
      </c>
      <c r="C255" s="146" t="str">
        <f t="shared" ca="1" si="34"/>
        <v>4.6</v>
      </c>
      <c r="D255" s="147" t="str">
        <f t="shared" ca="1" si="35"/>
        <v>na</v>
      </c>
      <c r="E255" s="147" t="s">
        <v>28</v>
      </c>
      <c r="F255" s="148" t="str">
        <f t="shared" ca="1" si="36"/>
        <v>https://portail-larochelle.test.entrouvert.org/demarches/</v>
      </c>
      <c r="G255" s="147" t="str">
        <f t="shared" ca="1" si="37"/>
        <v>AA</v>
      </c>
      <c r="H255" s="147" t="str">
        <f t="shared" ca="1" si="38"/>
        <v/>
      </c>
      <c r="I255" s="147">
        <f t="shared" ca="1" si="39"/>
        <v>0</v>
      </c>
      <c r="J255" s="149">
        <f t="shared" ca="1" si="40"/>
        <v>0</v>
      </c>
      <c r="K255" s="79" t="str">
        <f t="shared" si="41"/>
        <v/>
      </c>
      <c r="L255" s="136"/>
      <c r="M255" s="136">
        <f t="shared" si="42"/>
        <v>0</v>
      </c>
      <c r="N255" s="137">
        <f t="shared" ca="1" si="43"/>
        <v>0</v>
      </c>
      <c r="O255" s="137"/>
      <c r="P255" s="138"/>
      <c r="Q255" s="138"/>
      <c r="R255" s="138"/>
      <c r="S255" s="138"/>
      <c r="T255" s="138"/>
      <c r="U255" s="139">
        <f t="shared" si="44"/>
        <v>0</v>
      </c>
      <c r="V255" s="140"/>
      <c r="W255" s="43"/>
      <c r="X255" s="59"/>
      <c r="Y255" s="59"/>
      <c r="Z255" s="59"/>
      <c r="AA255" s="59"/>
      <c r="AB255" s="59"/>
      <c r="AC255" s="59"/>
      <c r="AD255" s="59"/>
    </row>
    <row r="256" hidden="1">
      <c r="A256" s="142"/>
      <c r="B256" s="145">
        <v>31</v>
      </c>
      <c r="C256" s="146" t="str">
        <f t="shared" ca="1" si="34"/>
        <v>4.6</v>
      </c>
      <c r="D256" s="147" t="str">
        <f t="shared" ca="1" si="35"/>
        <v>na</v>
      </c>
      <c r="E256" s="147" t="s">
        <v>31</v>
      </c>
      <c r="F256" s="148" t="str">
        <f t="shared" ca="1" si="36"/>
        <v>https://portail-larochelle.test.entrouvert.org/liens-footer/accessibilite/</v>
      </c>
      <c r="G256" s="147" t="str">
        <f t="shared" ca="1" si="37"/>
        <v>AA</v>
      </c>
      <c r="H256" s="147" t="str">
        <f t="shared" ca="1" si="38"/>
        <v/>
      </c>
      <c r="I256" s="147">
        <f t="shared" ca="1" si="39"/>
        <v>0</v>
      </c>
      <c r="J256" s="149">
        <f t="shared" ca="1" si="40"/>
        <v>0</v>
      </c>
      <c r="K256" s="79" t="str">
        <f t="shared" si="41"/>
        <v/>
      </c>
      <c r="L256" s="136"/>
      <c r="M256" s="136">
        <f t="shared" si="42"/>
        <v>0</v>
      </c>
      <c r="N256" s="137">
        <f t="shared" ca="1" si="43"/>
        <v>0</v>
      </c>
      <c r="O256" s="137"/>
      <c r="P256" s="138"/>
      <c r="Q256" s="138"/>
      <c r="R256" s="138"/>
      <c r="S256" s="138"/>
      <c r="T256" s="138"/>
      <c r="U256" s="139">
        <f t="shared" si="44"/>
        <v>0</v>
      </c>
      <c r="V256" s="140"/>
      <c r="W256" s="43"/>
      <c r="X256" s="59"/>
      <c r="Y256" s="59"/>
      <c r="Z256" s="59"/>
      <c r="AA256" s="59"/>
      <c r="AB256" s="59"/>
      <c r="AC256" s="59"/>
      <c r="AD256" s="59"/>
    </row>
    <row r="257" hidden="1">
      <c r="A257" s="142"/>
      <c r="B257" s="145">
        <v>31</v>
      </c>
      <c r="C257" s="146" t="str">
        <f t="shared" ca="1" si="34"/>
        <v>4.6</v>
      </c>
      <c r="D257" s="147" t="str">
        <f t="shared" ca="1" si="35"/>
        <v>na</v>
      </c>
      <c r="E257" s="147" t="s">
        <v>34</v>
      </c>
      <c r="F257" s="148" t="str">
        <f t="shared" ca="1" si="36"/>
        <v>https://portail-larochelle.test.entrouvert.org/liens-footer/mentions-legales/</v>
      </c>
      <c r="G257" s="147" t="str">
        <f t="shared" ca="1" si="37"/>
        <v>AA</v>
      </c>
      <c r="H257" s="147" t="str">
        <f t="shared" ca="1" si="38"/>
        <v/>
      </c>
      <c r="I257" s="147">
        <f t="shared" ca="1" si="39"/>
        <v>0</v>
      </c>
      <c r="J257" s="149">
        <f t="shared" ca="1" si="40"/>
        <v>0</v>
      </c>
      <c r="K257" s="79" t="str">
        <f t="shared" si="41"/>
        <v/>
      </c>
      <c r="L257" s="136"/>
      <c r="M257" s="136">
        <f t="shared" si="42"/>
        <v>0</v>
      </c>
      <c r="N257" s="137">
        <f t="shared" ca="1" si="43"/>
        <v>0</v>
      </c>
      <c r="O257" s="137"/>
      <c r="P257" s="138"/>
      <c r="Q257" s="138"/>
      <c r="R257" s="138"/>
      <c r="S257" s="138"/>
      <c r="T257" s="138"/>
      <c r="U257" s="139">
        <f t="shared" si="44"/>
        <v>0</v>
      </c>
      <c r="V257" s="140"/>
      <c r="W257" s="43"/>
      <c r="X257" s="59"/>
      <c r="Y257" s="59"/>
      <c r="Z257" s="59"/>
      <c r="AA257" s="59"/>
      <c r="AB257" s="59"/>
      <c r="AC257" s="59"/>
      <c r="AD257" s="59"/>
    </row>
    <row r="258" hidden="1">
      <c r="A258" s="142"/>
      <c r="B258" s="145">
        <v>31</v>
      </c>
      <c r="C258" s="146" t="str">
        <f t="shared" ca="1" si="34"/>
        <v>4.6</v>
      </c>
      <c r="D258" s="147" t="str">
        <f t="shared" ca="1" si="35"/>
        <v>na</v>
      </c>
      <c r="E258" s="147" t="s">
        <v>37</v>
      </c>
      <c r="F258" s="148" t="str">
        <f t="shared" ca="1" si="36"/>
        <v>https://portail-larochelle.test.entrouvert.org/aide/</v>
      </c>
      <c r="G258" s="147" t="str">
        <f t="shared" ca="1" si="37"/>
        <v>AA</v>
      </c>
      <c r="H258" s="147" t="str">
        <f t="shared" ca="1" si="38"/>
        <v/>
      </c>
      <c r="I258" s="147">
        <f t="shared" ca="1" si="39"/>
        <v>0</v>
      </c>
      <c r="J258" s="149">
        <f t="shared" ca="1" si="40"/>
        <v>0</v>
      </c>
      <c r="K258" s="79" t="str">
        <f t="shared" si="41"/>
        <v/>
      </c>
      <c r="L258" s="136"/>
      <c r="M258" s="136">
        <f t="shared" si="42"/>
        <v>0</v>
      </c>
      <c r="N258" s="137">
        <f t="shared" ca="1" si="43"/>
        <v>0</v>
      </c>
      <c r="O258" s="137"/>
      <c r="P258" s="138"/>
      <c r="Q258" s="138"/>
      <c r="R258" s="138"/>
      <c r="S258" s="138"/>
      <c r="T258" s="138"/>
      <c r="U258" s="139">
        <f t="shared" si="44"/>
        <v>0</v>
      </c>
      <c r="V258" s="140"/>
      <c r="W258" s="43"/>
      <c r="X258" s="59"/>
      <c r="Y258" s="59"/>
      <c r="Z258" s="59"/>
      <c r="AA258" s="59"/>
      <c r="AB258" s="59"/>
      <c r="AC258" s="59"/>
      <c r="AD258" s="59"/>
    </row>
    <row r="259" hidden="1">
      <c r="A259" s="142"/>
      <c r="B259" s="145">
        <v>31</v>
      </c>
      <c r="C259" s="146" t="str">
        <f t="shared" ca="1" si="34"/>
        <v>4.6</v>
      </c>
      <c r="D259" s="147" t="str">
        <f t="shared" ca="1" si="35"/>
        <v>na</v>
      </c>
      <c r="E259" s="147" t="s">
        <v>40</v>
      </c>
      <c r="F259" s="148" t="str">
        <f t="shared" ca="1" si="36"/>
        <v>https://connexion-larochelle.test.entrouvert.org/login/?nonce=_0DC01D458CED32F23A64CDA251907A6D&amp;next=/idp/saml2/continue%3Fnonce%3D_0DC01D458CED32F23A64CDA251907A6D</v>
      </c>
      <c r="G259" s="147" t="str">
        <f t="shared" ca="1" si="37"/>
        <v>AA</v>
      </c>
      <c r="H259" s="147" t="str">
        <f t="shared" ca="1" si="38"/>
        <v/>
      </c>
      <c r="I259" s="147">
        <f t="shared" ca="1" si="39"/>
        <v>0</v>
      </c>
      <c r="J259" s="149">
        <f t="shared" ca="1" si="40"/>
        <v>0</v>
      </c>
      <c r="K259" s="79" t="str">
        <f t="shared" si="41"/>
        <v/>
      </c>
      <c r="L259" s="136"/>
      <c r="M259" s="136">
        <f t="shared" si="42"/>
        <v>0</v>
      </c>
      <c r="N259" s="137">
        <f t="shared" ca="1" si="43"/>
        <v>0</v>
      </c>
      <c r="O259" s="137"/>
      <c r="P259" s="138"/>
      <c r="Q259" s="138"/>
      <c r="R259" s="138"/>
      <c r="S259" s="138"/>
      <c r="T259" s="138"/>
      <c r="U259" s="139">
        <f t="shared" si="44"/>
        <v>0</v>
      </c>
      <c r="V259" s="140"/>
      <c r="W259" s="43"/>
      <c r="X259" s="59"/>
      <c r="Y259" s="59"/>
      <c r="Z259" s="59"/>
      <c r="AA259" s="59"/>
      <c r="AB259" s="59"/>
      <c r="AC259" s="59"/>
      <c r="AD259" s="59"/>
    </row>
    <row r="260" hidden="1">
      <c r="A260" s="142"/>
      <c r="B260" s="145">
        <v>31</v>
      </c>
      <c r="C260" s="146" t="str">
        <f t="shared" ca="1" si="34"/>
        <v>4.6</v>
      </c>
      <c r="D260" s="147" t="str">
        <f t="shared" ca="1" si="35"/>
        <v>na</v>
      </c>
      <c r="E260" s="147" t="s">
        <v>43</v>
      </c>
      <c r="F260" s="148" t="str">
        <f t="shared" ca="1" si="36"/>
        <v>https://portail-larochelle.test.entrouvert.org/demarches/signalements/</v>
      </c>
      <c r="G260" s="147" t="str">
        <f t="shared" ca="1" si="37"/>
        <v>AA</v>
      </c>
      <c r="H260" s="147" t="str">
        <f t="shared" ca="1" si="38"/>
        <v/>
      </c>
      <c r="I260" s="147">
        <f t="shared" ca="1" si="39"/>
        <v>0</v>
      </c>
      <c r="J260" s="149">
        <f t="shared" ca="1" si="40"/>
        <v>0</v>
      </c>
      <c r="K260" s="79" t="str">
        <f t="shared" si="41"/>
        <v/>
      </c>
      <c r="L260" s="136"/>
      <c r="M260" s="136">
        <f t="shared" si="42"/>
        <v>0</v>
      </c>
      <c r="N260" s="137">
        <f t="shared" ca="1" si="43"/>
        <v>0</v>
      </c>
      <c r="O260" s="137"/>
      <c r="P260" s="138"/>
      <c r="Q260" s="138"/>
      <c r="R260" s="138"/>
      <c r="S260" s="138"/>
      <c r="T260" s="138"/>
      <c r="U260" s="139">
        <f t="shared" si="44"/>
        <v>0</v>
      </c>
      <c r="V260" s="140"/>
      <c r="W260" s="43"/>
      <c r="X260" s="59"/>
      <c r="Y260" s="59"/>
      <c r="Z260" s="59"/>
      <c r="AA260" s="59"/>
      <c r="AB260" s="59"/>
      <c r="AC260" s="59"/>
      <c r="AD260" s="59"/>
    </row>
    <row r="261" hidden="1">
      <c r="A261" s="142"/>
      <c r="B261" s="145">
        <v>31</v>
      </c>
      <c r="C261" s="146" t="str">
        <f t="shared" ca="1" si="34"/>
        <v>4.6</v>
      </c>
      <c r="D261" s="147" t="str">
        <f t="shared" ca="1" si="35"/>
        <v>na</v>
      </c>
      <c r="E261" s="147" t="s">
        <v>46</v>
      </c>
      <c r="F261" s="148" t="str">
        <f t="shared" ca="1" si="36"/>
        <v>https://connexion-larochelle.test.entrouvert.org/accounts/</v>
      </c>
      <c r="G261" s="147" t="str">
        <f t="shared" ca="1" si="37"/>
        <v>AA</v>
      </c>
      <c r="H261" s="147" t="str">
        <f t="shared" ca="1" si="38"/>
        <v/>
      </c>
      <c r="I261" s="147">
        <f t="shared" ca="1" si="39"/>
        <v>0</v>
      </c>
      <c r="J261" s="149">
        <f t="shared" ca="1" si="40"/>
        <v>0</v>
      </c>
      <c r="K261" s="79" t="str">
        <f t="shared" si="41"/>
        <v/>
      </c>
      <c r="L261" s="136"/>
      <c r="M261" s="136">
        <f t="shared" si="42"/>
        <v>0</v>
      </c>
      <c r="N261" s="137">
        <f t="shared" ca="1" si="43"/>
        <v>0</v>
      </c>
      <c r="O261" s="137"/>
      <c r="P261" s="138"/>
      <c r="Q261" s="138"/>
      <c r="R261" s="138"/>
      <c r="S261" s="138"/>
      <c r="T261" s="138"/>
      <c r="U261" s="139">
        <f t="shared" si="44"/>
        <v>0</v>
      </c>
      <c r="V261" s="140"/>
      <c r="W261" s="43"/>
      <c r="X261" s="59"/>
      <c r="Y261" s="59"/>
      <c r="Z261" s="59"/>
      <c r="AA261" s="59"/>
      <c r="AB261" s="59"/>
      <c r="AC261" s="59"/>
      <c r="AD261" s="59"/>
    </row>
    <row r="262" hidden="1">
      <c r="A262" s="142"/>
      <c r="B262" s="145">
        <v>31</v>
      </c>
      <c r="C262" s="146" t="str">
        <f t="shared" ca="1" si="34"/>
        <v>4.6</v>
      </c>
      <c r="D262" s="147" t="str">
        <f t="shared" ca="1" si="35"/>
        <v>na</v>
      </c>
      <c r="E262" s="147" t="s">
        <v>49</v>
      </c>
      <c r="F262" s="148" t="str">
        <f t="shared" ca="1" si="36"/>
        <v>https://portail-larochelle.test.entrouvert.org/a-propos/page-editoriale-type/</v>
      </c>
      <c r="G262" s="147" t="str">
        <f t="shared" ca="1" si="37"/>
        <v>AA</v>
      </c>
      <c r="H262" s="147" t="str">
        <f t="shared" ca="1" si="38"/>
        <v/>
      </c>
      <c r="I262" s="147">
        <f t="shared" ca="1" si="39"/>
        <v>0</v>
      </c>
      <c r="J262" s="149">
        <f t="shared" ca="1" si="40"/>
        <v>0</v>
      </c>
      <c r="K262" s="79" t="str">
        <f t="shared" si="41"/>
        <v/>
      </c>
      <c r="L262" s="136"/>
      <c r="M262" s="136">
        <f t="shared" si="42"/>
        <v>0</v>
      </c>
      <c r="N262" s="137">
        <f t="shared" ca="1" si="43"/>
        <v>0</v>
      </c>
      <c r="O262" s="137"/>
      <c r="P262" s="138"/>
      <c r="Q262" s="138"/>
      <c r="R262" s="138"/>
      <c r="S262" s="138"/>
      <c r="T262" s="138"/>
      <c r="U262" s="139">
        <f t="shared" si="44"/>
        <v>0</v>
      </c>
      <c r="V262" s="140"/>
      <c r="W262" s="43"/>
      <c r="X262" s="59"/>
      <c r="Y262" s="59"/>
      <c r="Z262" s="59"/>
      <c r="AA262" s="59"/>
      <c r="AB262" s="59"/>
      <c r="AC262" s="59"/>
      <c r="AD262" s="59"/>
    </row>
    <row r="263" hidden="1">
      <c r="A263" s="142"/>
      <c r="B263" s="145">
        <v>31</v>
      </c>
      <c r="C263" s="146" t="str">
        <f t="shared" ca="1" si="34"/>
        <v>4.6</v>
      </c>
      <c r="D263" s="147" t="str">
        <f t="shared" ca="1" si="35"/>
        <v>na</v>
      </c>
      <c r="E263" s="147" t="s">
        <v>52</v>
      </c>
      <c r="F263" s="148" t="str">
        <f t="shared" ca="1" si="36"/>
        <v>https://demarches-larochelle.test.entrouvert.org/old-temp/modele-de-formulaire-avec-tous-les-champs/</v>
      </c>
      <c r="G263" s="147" t="str">
        <f t="shared" ca="1" si="37"/>
        <v>AA</v>
      </c>
      <c r="H263" s="147" t="str">
        <f t="shared" ca="1" si="38"/>
        <v/>
      </c>
      <c r="I263" s="147">
        <f t="shared" ca="1" si="39"/>
        <v>0</v>
      </c>
      <c r="J263" s="149">
        <f t="shared" ca="1" si="40"/>
        <v>0</v>
      </c>
      <c r="K263" s="79" t="str">
        <f t="shared" si="41"/>
        <v/>
      </c>
      <c r="L263" s="136"/>
      <c r="M263" s="136">
        <f t="shared" si="42"/>
        <v>0</v>
      </c>
      <c r="N263" s="137">
        <f t="shared" ca="1" si="43"/>
        <v>0</v>
      </c>
      <c r="O263" s="137"/>
      <c r="P263" s="138"/>
      <c r="Q263" s="138"/>
      <c r="R263" s="138"/>
      <c r="S263" s="138"/>
      <c r="T263" s="138"/>
      <c r="U263" s="139">
        <f t="shared" si="44"/>
        <v>0</v>
      </c>
      <c r="V263" s="140"/>
      <c r="W263" s="43"/>
      <c r="X263" s="59"/>
      <c r="Y263" s="59"/>
      <c r="Z263" s="59"/>
      <c r="AA263" s="59"/>
      <c r="AB263" s="59"/>
      <c r="AC263" s="59"/>
      <c r="AD263" s="59"/>
    </row>
    <row r="264" hidden="1">
      <c r="A264" s="142"/>
      <c r="B264" s="145">
        <v>31</v>
      </c>
      <c r="C264" s="146" t="str">
        <f t="shared" ref="C264:C327" ca="1" si="45">INDIRECT($E264&amp;"!B"&amp;$B264)</f>
        <v>4.6</v>
      </c>
      <c r="D264" s="147" t="str">
        <f t="shared" ref="D264:D327" ca="1" si="46">INDIRECT($E264&amp;"!F"&amp;$B264)</f>
        <v>na</v>
      </c>
      <c r="E264" s="147" t="s">
        <v>55</v>
      </c>
      <c r="F264" s="148" t="str">
        <f t="shared" ref="F264:F327" ca="1" si="47">INDIRECT($E264&amp;"!C3")</f>
        <v>https://portail-larochelle.test.entrouvert.org/mon-espace/mes-demandes/</v>
      </c>
      <c r="G264" s="147" t="str">
        <f t="shared" ref="G264:G327" ca="1" si="48">INDIRECT($E264&amp;"!C"&amp;$B264)</f>
        <v>AA</v>
      </c>
      <c r="H264" s="147" t="str">
        <f t="shared" ref="H264:H327" ca="1" si="49">INDIRECT($E264&amp;"!D"&amp;$B264)</f>
        <v/>
      </c>
      <c r="I264" s="147">
        <f t="shared" ref="I264:I327" ca="1" si="50">INDIRECT($E264&amp;"!H"&amp;$B264)</f>
        <v>0</v>
      </c>
      <c r="J264" s="149">
        <f t="shared" ref="J264:J327" ca="1" si="51">INDIRECT($E264&amp;"!I"&amp;$B264)</f>
        <v>0</v>
      </c>
      <c r="K264" s="79" t="str">
        <f t="shared" ref="K264:K327" si="52">IFERROR(VLOOKUP($J264,$W$1:$AA$4,(MATCH($I264,$X$5:$AA$5,0))+1,FALSE),"")</f>
        <v/>
      </c>
      <c r="L264" s="136"/>
      <c r="M264" s="136">
        <f t="shared" ref="M264:M327" si="53">COUNTIFS($C$7:$C$1378,$C264,$D$7:$D$1378,"nc")</f>
        <v>0</v>
      </c>
      <c r="N264" s="137">
        <f t="shared" ref="N264:N327" ca="1" si="54">INDIRECT($E264&amp;"!J"&amp;$B264)</f>
        <v>0</v>
      </c>
      <c r="O264" s="137"/>
      <c r="P264" s="138"/>
      <c r="Q264" s="138"/>
      <c r="R264" s="138"/>
      <c r="S264" s="138"/>
      <c r="T264" s="138"/>
      <c r="U264" s="139">
        <f t="shared" ref="U264:U327" si="55">SUM($P264:$T264)</f>
        <v>0</v>
      </c>
      <c r="V264" s="140"/>
      <c r="W264" s="43"/>
      <c r="X264" s="59"/>
      <c r="Y264" s="59"/>
      <c r="Z264" s="59"/>
      <c r="AA264" s="59"/>
      <c r="AB264" s="59"/>
      <c r="AC264" s="59"/>
      <c r="AD264" s="59"/>
    </row>
    <row r="265" hidden="1">
      <c r="A265" s="142"/>
      <c r="B265" s="145">
        <v>31</v>
      </c>
      <c r="C265" s="146" t="str">
        <f t="shared" ca="1" si="45"/>
        <v>4.6</v>
      </c>
      <c r="D265" s="147" t="str">
        <f t="shared" ca="1" si="46"/>
        <v>na</v>
      </c>
      <c r="E265" s="147" t="s">
        <v>58</v>
      </c>
      <c r="F265" s="148" t="str">
        <f t="shared" ca="1" si="47"/>
        <v>https://demarches-larochelle.test.entrouvert.org/signalements/arbres-espaces-verts-naturels-aires-de-jeux/?cancelurl=https%3A//portail-larochelle.test.entrouvert.org/demarches/signalements/</v>
      </c>
      <c r="G265" s="147" t="str">
        <f t="shared" ca="1" si="48"/>
        <v>AA</v>
      </c>
      <c r="H265" s="147" t="str">
        <f t="shared" ca="1" si="49"/>
        <v/>
      </c>
      <c r="I265" s="147">
        <f t="shared" ca="1" si="50"/>
        <v>0</v>
      </c>
      <c r="J265" s="149">
        <f t="shared" ca="1" si="51"/>
        <v>0</v>
      </c>
      <c r="K265" s="79" t="str">
        <f t="shared" si="52"/>
        <v/>
      </c>
      <c r="L265" s="136"/>
      <c r="M265" s="136">
        <f t="shared" si="53"/>
        <v>0</v>
      </c>
      <c r="N265" s="137">
        <f t="shared" ca="1" si="54"/>
        <v>0</v>
      </c>
      <c r="O265" s="137"/>
      <c r="P265" s="138"/>
      <c r="Q265" s="138"/>
      <c r="R265" s="138"/>
      <c r="S265" s="138"/>
      <c r="T265" s="138"/>
      <c r="U265" s="139">
        <f t="shared" si="55"/>
        <v>0</v>
      </c>
      <c r="V265" s="140"/>
      <c r="W265" s="43"/>
      <c r="X265" s="59"/>
      <c r="Y265" s="59"/>
      <c r="Z265" s="59"/>
      <c r="AA265" s="59"/>
      <c r="AB265" s="59"/>
      <c r="AC265" s="59"/>
      <c r="AD265" s="59"/>
    </row>
    <row r="266" hidden="1">
      <c r="A266" s="142"/>
      <c r="B266" s="145">
        <v>31</v>
      </c>
      <c r="C266" s="146" t="str">
        <f t="shared" ca="1" si="45"/>
        <v>4.6</v>
      </c>
      <c r="D266" s="147" t="str">
        <f t="shared" ca="1" si="46"/>
        <v>na</v>
      </c>
      <c r="E266" s="147" t="s">
        <v>61</v>
      </c>
      <c r="F266" s="148" t="str">
        <f t="shared" ca="1" si="47"/>
        <v>https://demarches-larochelle.test.entrouvert.org/signalements/proprete-urbaine/118/</v>
      </c>
      <c r="G266" s="147" t="str">
        <f t="shared" ca="1" si="48"/>
        <v>AA</v>
      </c>
      <c r="H266" s="147" t="str">
        <f t="shared" ca="1" si="49"/>
        <v/>
      </c>
      <c r="I266" s="147">
        <f t="shared" ca="1" si="50"/>
        <v>0</v>
      </c>
      <c r="J266" s="149">
        <f t="shared" ca="1" si="51"/>
        <v>0</v>
      </c>
      <c r="K266" s="79" t="str">
        <f t="shared" si="52"/>
        <v/>
      </c>
      <c r="L266" s="136"/>
      <c r="M266" s="136">
        <f t="shared" si="53"/>
        <v>0</v>
      </c>
      <c r="N266" s="137">
        <f t="shared" ca="1" si="54"/>
        <v>0</v>
      </c>
      <c r="O266" s="137"/>
      <c r="P266" s="138"/>
      <c r="Q266" s="138"/>
      <c r="R266" s="138"/>
      <c r="S266" s="138"/>
      <c r="T266" s="138"/>
      <c r="U266" s="139">
        <f t="shared" si="55"/>
        <v>0</v>
      </c>
      <c r="V266" s="140"/>
      <c r="W266" s="43"/>
      <c r="X266" s="59"/>
      <c r="Y266" s="59"/>
      <c r="Z266" s="59"/>
      <c r="AA266" s="59"/>
      <c r="AB266" s="59"/>
      <c r="AC266" s="59"/>
      <c r="AD266" s="59"/>
    </row>
    <row r="267" hidden="1">
      <c r="A267" s="142"/>
      <c r="B267" s="145">
        <v>31</v>
      </c>
      <c r="C267" s="146" t="str">
        <f t="shared" ca="1" si="45"/>
        <v>4.6</v>
      </c>
      <c r="D267" s="147" t="str">
        <f t="shared" ca="1" si="46"/>
        <v>na</v>
      </c>
      <c r="E267" s="147" t="s">
        <v>64</v>
      </c>
      <c r="F267" s="148" t="str">
        <f t="shared" ca="1" si="47"/>
        <v>https://connexion-larochelle.test.entrouvert.org/accounts/password/change/</v>
      </c>
      <c r="G267" s="147" t="str">
        <f t="shared" ca="1" si="48"/>
        <v>AA</v>
      </c>
      <c r="H267" s="147" t="str">
        <f t="shared" ca="1" si="49"/>
        <v/>
      </c>
      <c r="I267" s="147">
        <f t="shared" ca="1" si="50"/>
        <v>0</v>
      </c>
      <c r="J267" s="149">
        <f t="shared" ca="1" si="51"/>
        <v>0</v>
      </c>
      <c r="K267" s="79" t="str">
        <f t="shared" si="52"/>
        <v/>
      </c>
      <c r="L267" s="136"/>
      <c r="M267" s="136">
        <f t="shared" si="53"/>
        <v>0</v>
      </c>
      <c r="N267" s="137">
        <f t="shared" ca="1" si="54"/>
        <v>0</v>
      </c>
      <c r="O267" s="137"/>
      <c r="P267" s="138"/>
      <c r="Q267" s="138"/>
      <c r="R267" s="138"/>
      <c r="S267" s="138"/>
      <c r="T267" s="138"/>
      <c r="U267" s="139">
        <f t="shared" si="55"/>
        <v>0</v>
      </c>
      <c r="V267" s="140"/>
      <c r="W267" s="43"/>
      <c r="X267" s="59"/>
      <c r="Y267" s="59"/>
      <c r="Z267" s="59"/>
      <c r="AA267" s="59"/>
      <c r="AB267" s="59"/>
      <c r="AC267" s="59"/>
      <c r="AD267" s="59"/>
    </row>
    <row r="268" hidden="1">
      <c r="A268" s="142"/>
      <c r="B268" s="145">
        <v>32</v>
      </c>
      <c r="C268" s="146" t="str">
        <f t="shared" ca="1" si="45"/>
        <v>4.7</v>
      </c>
      <c r="D268" s="147" t="str">
        <f t="shared" ca="1" si="46"/>
        <v>na</v>
      </c>
      <c r="E268" s="147" t="s">
        <v>28</v>
      </c>
      <c r="F268" s="148" t="str">
        <f t="shared" ca="1" si="47"/>
        <v>https://portail-larochelle.test.entrouvert.org/demarches/</v>
      </c>
      <c r="G268" s="147" t="str">
        <f t="shared" ca="1" si="48"/>
        <v>A</v>
      </c>
      <c r="H268" s="147" t="str">
        <f t="shared" ca="1" si="49"/>
        <v/>
      </c>
      <c r="I268" s="147">
        <f t="shared" ca="1" si="50"/>
        <v>0</v>
      </c>
      <c r="J268" s="149">
        <f t="shared" ca="1" si="51"/>
        <v>0</v>
      </c>
      <c r="K268" s="79" t="str">
        <f t="shared" si="52"/>
        <v/>
      </c>
      <c r="L268" s="136"/>
      <c r="M268" s="136">
        <f t="shared" si="53"/>
        <v>0</v>
      </c>
      <c r="N268" s="137">
        <f t="shared" ca="1" si="54"/>
        <v>0</v>
      </c>
      <c r="O268" s="137"/>
      <c r="P268" s="138"/>
      <c r="Q268" s="138"/>
      <c r="R268" s="138"/>
      <c r="S268" s="138"/>
      <c r="T268" s="138"/>
      <c r="U268" s="139">
        <f t="shared" si="55"/>
        <v>0</v>
      </c>
      <c r="V268" s="140"/>
      <c r="W268" s="43"/>
      <c r="X268" s="59"/>
      <c r="Y268" s="59"/>
      <c r="Z268" s="59"/>
      <c r="AA268" s="59"/>
      <c r="AB268" s="59"/>
      <c r="AC268" s="59"/>
      <c r="AD268" s="59"/>
    </row>
    <row r="269" hidden="1">
      <c r="A269" s="142"/>
      <c r="B269" s="145">
        <v>32</v>
      </c>
      <c r="C269" s="146" t="str">
        <f t="shared" ca="1" si="45"/>
        <v>4.7</v>
      </c>
      <c r="D269" s="147" t="str">
        <f t="shared" ca="1" si="46"/>
        <v>na</v>
      </c>
      <c r="E269" s="147" t="s">
        <v>31</v>
      </c>
      <c r="F269" s="148" t="str">
        <f t="shared" ca="1" si="47"/>
        <v>https://portail-larochelle.test.entrouvert.org/liens-footer/accessibilite/</v>
      </c>
      <c r="G269" s="147" t="str">
        <f t="shared" ca="1" si="48"/>
        <v>A</v>
      </c>
      <c r="H269" s="147" t="str">
        <f t="shared" ca="1" si="49"/>
        <v/>
      </c>
      <c r="I269" s="147">
        <f t="shared" ca="1" si="50"/>
        <v>0</v>
      </c>
      <c r="J269" s="149">
        <f t="shared" ca="1" si="51"/>
        <v>0</v>
      </c>
      <c r="K269" s="79" t="str">
        <f t="shared" si="52"/>
        <v/>
      </c>
      <c r="L269" s="136"/>
      <c r="M269" s="136">
        <f t="shared" si="53"/>
        <v>0</v>
      </c>
      <c r="N269" s="137">
        <f t="shared" ca="1" si="54"/>
        <v>0</v>
      </c>
      <c r="O269" s="137"/>
      <c r="P269" s="138"/>
      <c r="Q269" s="138"/>
      <c r="R269" s="138"/>
      <c r="S269" s="138"/>
      <c r="T269" s="138"/>
      <c r="U269" s="139">
        <f t="shared" si="55"/>
        <v>0</v>
      </c>
      <c r="V269" s="140"/>
      <c r="W269" s="43"/>
      <c r="X269" s="59"/>
      <c r="Y269" s="59"/>
      <c r="Z269" s="59"/>
      <c r="AA269" s="59"/>
      <c r="AB269" s="59"/>
      <c r="AC269" s="59"/>
      <c r="AD269" s="59"/>
    </row>
    <row r="270" hidden="1">
      <c r="A270" s="142"/>
      <c r="B270" s="145">
        <v>32</v>
      </c>
      <c r="C270" s="146" t="str">
        <f t="shared" ca="1" si="45"/>
        <v>4.7</v>
      </c>
      <c r="D270" s="147" t="str">
        <f t="shared" ca="1" si="46"/>
        <v>na</v>
      </c>
      <c r="E270" s="147" t="s">
        <v>34</v>
      </c>
      <c r="F270" s="148" t="str">
        <f t="shared" ca="1" si="47"/>
        <v>https://portail-larochelle.test.entrouvert.org/liens-footer/mentions-legales/</v>
      </c>
      <c r="G270" s="147" t="str">
        <f t="shared" ca="1" si="48"/>
        <v>A</v>
      </c>
      <c r="H270" s="147" t="str">
        <f t="shared" ca="1" si="49"/>
        <v/>
      </c>
      <c r="I270" s="147">
        <f t="shared" ca="1" si="50"/>
        <v>0</v>
      </c>
      <c r="J270" s="149">
        <f t="shared" ca="1" si="51"/>
        <v>0</v>
      </c>
      <c r="K270" s="79" t="str">
        <f t="shared" si="52"/>
        <v/>
      </c>
      <c r="L270" s="136"/>
      <c r="M270" s="136">
        <f t="shared" si="53"/>
        <v>0</v>
      </c>
      <c r="N270" s="137">
        <f t="shared" ca="1" si="54"/>
        <v>0</v>
      </c>
      <c r="O270" s="137"/>
      <c r="P270" s="138"/>
      <c r="Q270" s="138"/>
      <c r="R270" s="138"/>
      <c r="S270" s="138"/>
      <c r="T270" s="138"/>
      <c r="U270" s="139">
        <f t="shared" si="55"/>
        <v>0</v>
      </c>
      <c r="V270" s="140"/>
      <c r="W270" s="43"/>
      <c r="X270" s="59"/>
      <c r="Y270" s="59"/>
      <c r="Z270" s="59"/>
      <c r="AA270" s="59"/>
      <c r="AB270" s="59"/>
      <c r="AC270" s="59"/>
      <c r="AD270" s="59"/>
    </row>
    <row r="271" hidden="1">
      <c r="A271" s="142"/>
      <c r="B271" s="145">
        <v>32</v>
      </c>
      <c r="C271" s="146" t="str">
        <f t="shared" ca="1" si="45"/>
        <v>4.7</v>
      </c>
      <c r="D271" s="147" t="str">
        <f t="shared" ca="1" si="46"/>
        <v>na</v>
      </c>
      <c r="E271" s="147" t="s">
        <v>37</v>
      </c>
      <c r="F271" s="148" t="str">
        <f t="shared" ca="1" si="47"/>
        <v>https://portail-larochelle.test.entrouvert.org/aide/</v>
      </c>
      <c r="G271" s="147" t="str">
        <f t="shared" ca="1" si="48"/>
        <v>A</v>
      </c>
      <c r="H271" s="147" t="str">
        <f t="shared" ca="1" si="49"/>
        <v/>
      </c>
      <c r="I271" s="147">
        <f t="shared" ca="1" si="50"/>
        <v>0</v>
      </c>
      <c r="J271" s="149">
        <f t="shared" ca="1" si="51"/>
        <v>0</v>
      </c>
      <c r="K271" s="79" t="str">
        <f t="shared" si="52"/>
        <v/>
      </c>
      <c r="L271" s="136"/>
      <c r="M271" s="136">
        <f t="shared" si="53"/>
        <v>0</v>
      </c>
      <c r="N271" s="137">
        <f t="shared" ca="1" si="54"/>
        <v>0</v>
      </c>
      <c r="O271" s="137"/>
      <c r="P271" s="138"/>
      <c r="Q271" s="138"/>
      <c r="R271" s="138"/>
      <c r="S271" s="138"/>
      <c r="T271" s="138"/>
      <c r="U271" s="139">
        <f t="shared" si="55"/>
        <v>0</v>
      </c>
      <c r="V271" s="140"/>
      <c r="W271" s="43"/>
      <c r="X271" s="59"/>
      <c r="Y271" s="59"/>
      <c r="Z271" s="59"/>
      <c r="AA271" s="59"/>
      <c r="AB271" s="59"/>
      <c r="AC271" s="59"/>
      <c r="AD271" s="59"/>
    </row>
    <row r="272" hidden="1">
      <c r="A272" s="142"/>
      <c r="B272" s="145">
        <v>32</v>
      </c>
      <c r="C272" s="146" t="str">
        <f t="shared" ca="1" si="45"/>
        <v>4.7</v>
      </c>
      <c r="D272" s="147" t="str">
        <f t="shared" ca="1" si="46"/>
        <v>na</v>
      </c>
      <c r="E272" s="147" t="s">
        <v>40</v>
      </c>
      <c r="F272" s="148" t="str">
        <f t="shared" ca="1" si="47"/>
        <v>https://connexion-larochelle.test.entrouvert.org/login/?nonce=_0DC01D458CED32F23A64CDA251907A6D&amp;next=/idp/saml2/continue%3Fnonce%3D_0DC01D458CED32F23A64CDA251907A6D</v>
      </c>
      <c r="G272" s="147" t="str">
        <f t="shared" ca="1" si="48"/>
        <v>A</v>
      </c>
      <c r="H272" s="147" t="str">
        <f t="shared" ca="1" si="49"/>
        <v/>
      </c>
      <c r="I272" s="147">
        <f t="shared" ca="1" si="50"/>
        <v>0</v>
      </c>
      <c r="J272" s="149">
        <f t="shared" ca="1" si="51"/>
        <v>0</v>
      </c>
      <c r="K272" s="79" t="str">
        <f t="shared" si="52"/>
        <v/>
      </c>
      <c r="L272" s="136"/>
      <c r="M272" s="136">
        <f t="shared" si="53"/>
        <v>0</v>
      </c>
      <c r="N272" s="137">
        <f t="shared" ca="1" si="54"/>
        <v>0</v>
      </c>
      <c r="O272" s="137"/>
      <c r="P272" s="138"/>
      <c r="Q272" s="138"/>
      <c r="R272" s="138"/>
      <c r="S272" s="138"/>
      <c r="T272" s="138"/>
      <c r="U272" s="139">
        <f t="shared" si="55"/>
        <v>0</v>
      </c>
      <c r="V272" s="140"/>
      <c r="W272" s="43"/>
      <c r="X272" s="59"/>
      <c r="Y272" s="59"/>
      <c r="Z272" s="59"/>
      <c r="AA272" s="59"/>
      <c r="AB272" s="59"/>
      <c r="AC272" s="59"/>
      <c r="AD272" s="59"/>
    </row>
    <row r="273" hidden="1">
      <c r="A273" s="142"/>
      <c r="B273" s="145">
        <v>32</v>
      </c>
      <c r="C273" s="146" t="str">
        <f t="shared" ca="1" si="45"/>
        <v>4.7</v>
      </c>
      <c r="D273" s="147" t="str">
        <f t="shared" ca="1" si="46"/>
        <v>na</v>
      </c>
      <c r="E273" s="147" t="s">
        <v>43</v>
      </c>
      <c r="F273" s="148" t="str">
        <f t="shared" ca="1" si="47"/>
        <v>https://portail-larochelle.test.entrouvert.org/demarches/signalements/</v>
      </c>
      <c r="G273" s="147" t="str">
        <f t="shared" ca="1" si="48"/>
        <v>A</v>
      </c>
      <c r="H273" s="147" t="str">
        <f t="shared" ca="1" si="49"/>
        <v/>
      </c>
      <c r="I273" s="147">
        <f t="shared" ca="1" si="50"/>
        <v>0</v>
      </c>
      <c r="J273" s="149">
        <f t="shared" ca="1" si="51"/>
        <v>0</v>
      </c>
      <c r="K273" s="79" t="str">
        <f t="shared" si="52"/>
        <v/>
      </c>
      <c r="L273" s="136"/>
      <c r="M273" s="136">
        <f t="shared" si="53"/>
        <v>0</v>
      </c>
      <c r="N273" s="137">
        <f t="shared" ca="1" si="54"/>
        <v>0</v>
      </c>
      <c r="O273" s="137"/>
      <c r="P273" s="138"/>
      <c r="Q273" s="138"/>
      <c r="R273" s="138"/>
      <c r="S273" s="138"/>
      <c r="T273" s="138"/>
      <c r="U273" s="139">
        <f t="shared" si="55"/>
        <v>0</v>
      </c>
      <c r="V273" s="140"/>
      <c r="W273" s="43"/>
      <c r="X273" s="59"/>
      <c r="Y273" s="59"/>
      <c r="Z273" s="59"/>
      <c r="AA273" s="59"/>
      <c r="AB273" s="59"/>
      <c r="AC273" s="59"/>
      <c r="AD273" s="59"/>
    </row>
    <row r="274" hidden="1">
      <c r="A274" s="142"/>
      <c r="B274" s="145">
        <v>32</v>
      </c>
      <c r="C274" s="146" t="str">
        <f t="shared" ca="1" si="45"/>
        <v>4.7</v>
      </c>
      <c r="D274" s="147" t="str">
        <f t="shared" ca="1" si="46"/>
        <v>na</v>
      </c>
      <c r="E274" s="147" t="s">
        <v>46</v>
      </c>
      <c r="F274" s="148" t="str">
        <f t="shared" ca="1" si="47"/>
        <v>https://connexion-larochelle.test.entrouvert.org/accounts/</v>
      </c>
      <c r="G274" s="147" t="str">
        <f t="shared" ca="1" si="48"/>
        <v>A</v>
      </c>
      <c r="H274" s="147" t="str">
        <f t="shared" ca="1" si="49"/>
        <v/>
      </c>
      <c r="I274" s="147">
        <f t="shared" ca="1" si="50"/>
        <v>0</v>
      </c>
      <c r="J274" s="149">
        <f t="shared" ca="1" si="51"/>
        <v>0</v>
      </c>
      <c r="K274" s="79" t="str">
        <f t="shared" si="52"/>
        <v/>
      </c>
      <c r="L274" s="136"/>
      <c r="M274" s="136">
        <f t="shared" si="53"/>
        <v>0</v>
      </c>
      <c r="N274" s="137">
        <f t="shared" ca="1" si="54"/>
        <v>0</v>
      </c>
      <c r="O274" s="137"/>
      <c r="P274" s="138"/>
      <c r="Q274" s="138"/>
      <c r="R274" s="138"/>
      <c r="S274" s="138"/>
      <c r="T274" s="138"/>
      <c r="U274" s="139">
        <f t="shared" si="55"/>
        <v>0</v>
      </c>
      <c r="V274" s="140"/>
      <c r="W274" s="43"/>
      <c r="X274" s="59"/>
      <c r="Y274" s="59"/>
      <c r="Z274" s="59"/>
      <c r="AA274" s="59"/>
      <c r="AB274" s="59"/>
      <c r="AC274" s="59"/>
      <c r="AD274" s="59"/>
    </row>
    <row r="275" hidden="1">
      <c r="A275" s="142"/>
      <c r="B275" s="145">
        <v>32</v>
      </c>
      <c r="C275" s="146" t="str">
        <f t="shared" ca="1" si="45"/>
        <v>4.7</v>
      </c>
      <c r="D275" s="147" t="str">
        <f t="shared" ca="1" si="46"/>
        <v>na</v>
      </c>
      <c r="E275" s="147" t="s">
        <v>49</v>
      </c>
      <c r="F275" s="148" t="str">
        <f t="shared" ca="1" si="47"/>
        <v>https://portail-larochelle.test.entrouvert.org/a-propos/page-editoriale-type/</v>
      </c>
      <c r="G275" s="147" t="str">
        <f t="shared" ca="1" si="48"/>
        <v>A</v>
      </c>
      <c r="H275" s="147" t="str">
        <f t="shared" ca="1" si="49"/>
        <v/>
      </c>
      <c r="I275" s="147">
        <f t="shared" ca="1" si="50"/>
        <v>0</v>
      </c>
      <c r="J275" s="149">
        <f t="shared" ca="1" si="51"/>
        <v>0</v>
      </c>
      <c r="K275" s="79" t="str">
        <f t="shared" si="52"/>
        <v/>
      </c>
      <c r="L275" s="136"/>
      <c r="M275" s="136">
        <f t="shared" si="53"/>
        <v>0</v>
      </c>
      <c r="N275" s="137">
        <f t="shared" ca="1" si="54"/>
        <v>0</v>
      </c>
      <c r="O275" s="137"/>
      <c r="P275" s="138"/>
      <c r="Q275" s="138"/>
      <c r="R275" s="138"/>
      <c r="S275" s="138"/>
      <c r="T275" s="138"/>
      <c r="U275" s="139">
        <f t="shared" si="55"/>
        <v>0</v>
      </c>
      <c r="V275" s="140"/>
      <c r="W275" s="43"/>
      <c r="X275" s="59"/>
      <c r="Y275" s="59"/>
      <c r="Z275" s="59"/>
      <c r="AA275" s="59"/>
      <c r="AB275" s="59"/>
      <c r="AC275" s="59"/>
      <c r="AD275" s="59"/>
    </row>
    <row r="276" hidden="1">
      <c r="A276" s="142"/>
      <c r="B276" s="145">
        <v>32</v>
      </c>
      <c r="C276" s="146" t="str">
        <f t="shared" ca="1" si="45"/>
        <v>4.7</v>
      </c>
      <c r="D276" s="147" t="str">
        <f t="shared" ca="1" si="46"/>
        <v>na</v>
      </c>
      <c r="E276" s="147" t="s">
        <v>52</v>
      </c>
      <c r="F276" s="148" t="str">
        <f t="shared" ca="1" si="47"/>
        <v>https://demarches-larochelle.test.entrouvert.org/old-temp/modele-de-formulaire-avec-tous-les-champs/</v>
      </c>
      <c r="G276" s="147" t="str">
        <f t="shared" ca="1" si="48"/>
        <v>A</v>
      </c>
      <c r="H276" s="147" t="str">
        <f t="shared" ca="1" si="49"/>
        <v/>
      </c>
      <c r="I276" s="147">
        <f t="shared" ca="1" si="50"/>
        <v>0</v>
      </c>
      <c r="J276" s="149">
        <f t="shared" ca="1" si="51"/>
        <v>0</v>
      </c>
      <c r="K276" s="79" t="str">
        <f t="shared" si="52"/>
        <v/>
      </c>
      <c r="L276" s="136"/>
      <c r="M276" s="136">
        <f t="shared" si="53"/>
        <v>0</v>
      </c>
      <c r="N276" s="137">
        <f t="shared" ca="1" si="54"/>
        <v>0</v>
      </c>
      <c r="O276" s="137"/>
      <c r="P276" s="138"/>
      <c r="Q276" s="138"/>
      <c r="R276" s="138"/>
      <c r="S276" s="138"/>
      <c r="T276" s="138"/>
      <c r="U276" s="139">
        <f t="shared" si="55"/>
        <v>0</v>
      </c>
      <c r="V276" s="140"/>
      <c r="W276" s="43"/>
      <c r="X276" s="59"/>
      <c r="Y276" s="59"/>
      <c r="Z276" s="59"/>
      <c r="AA276" s="59"/>
      <c r="AB276" s="59"/>
      <c r="AC276" s="59"/>
      <c r="AD276" s="59"/>
    </row>
    <row r="277" hidden="1">
      <c r="A277" s="142"/>
      <c r="B277" s="145">
        <v>32</v>
      </c>
      <c r="C277" s="146" t="str">
        <f t="shared" ca="1" si="45"/>
        <v>4.7</v>
      </c>
      <c r="D277" s="147" t="str">
        <f t="shared" ca="1" si="46"/>
        <v>na</v>
      </c>
      <c r="E277" s="147" t="s">
        <v>55</v>
      </c>
      <c r="F277" s="148" t="str">
        <f t="shared" ca="1" si="47"/>
        <v>https://portail-larochelle.test.entrouvert.org/mon-espace/mes-demandes/</v>
      </c>
      <c r="G277" s="147" t="str">
        <f t="shared" ca="1" si="48"/>
        <v>A</v>
      </c>
      <c r="H277" s="147" t="str">
        <f t="shared" ca="1" si="49"/>
        <v/>
      </c>
      <c r="I277" s="147">
        <f t="shared" ca="1" si="50"/>
        <v>0</v>
      </c>
      <c r="J277" s="149">
        <f t="shared" ca="1" si="51"/>
        <v>0</v>
      </c>
      <c r="K277" s="79" t="str">
        <f t="shared" si="52"/>
        <v/>
      </c>
      <c r="L277" s="136"/>
      <c r="M277" s="136">
        <f t="shared" si="53"/>
        <v>0</v>
      </c>
      <c r="N277" s="137">
        <f t="shared" ca="1" si="54"/>
        <v>0</v>
      </c>
      <c r="O277" s="137"/>
      <c r="P277" s="138"/>
      <c r="Q277" s="138"/>
      <c r="R277" s="138"/>
      <c r="S277" s="138"/>
      <c r="T277" s="138"/>
      <c r="U277" s="139">
        <f t="shared" si="55"/>
        <v>0</v>
      </c>
      <c r="V277" s="140"/>
      <c r="W277" s="43"/>
      <c r="X277" s="59"/>
      <c r="Y277" s="59"/>
      <c r="Z277" s="59"/>
      <c r="AA277" s="59"/>
      <c r="AB277" s="59"/>
      <c r="AC277" s="59"/>
      <c r="AD277" s="59"/>
    </row>
    <row r="278" hidden="1">
      <c r="A278" s="142"/>
      <c r="B278" s="145">
        <v>32</v>
      </c>
      <c r="C278" s="146" t="str">
        <f t="shared" ca="1" si="45"/>
        <v>4.7</v>
      </c>
      <c r="D278" s="147" t="str">
        <f t="shared" ca="1" si="46"/>
        <v>na</v>
      </c>
      <c r="E278" s="147" t="s">
        <v>58</v>
      </c>
      <c r="F278" s="148" t="str">
        <f t="shared" ca="1" si="47"/>
        <v>https://demarches-larochelle.test.entrouvert.org/signalements/arbres-espaces-verts-naturels-aires-de-jeux/?cancelurl=https%3A//portail-larochelle.test.entrouvert.org/demarches/signalements/</v>
      </c>
      <c r="G278" s="147" t="str">
        <f t="shared" ca="1" si="48"/>
        <v>A</v>
      </c>
      <c r="H278" s="147" t="str">
        <f t="shared" ca="1" si="49"/>
        <v/>
      </c>
      <c r="I278" s="147">
        <f t="shared" ca="1" si="50"/>
        <v>0</v>
      </c>
      <c r="J278" s="149">
        <f t="shared" ca="1" si="51"/>
        <v>0</v>
      </c>
      <c r="K278" s="79" t="str">
        <f t="shared" si="52"/>
        <v/>
      </c>
      <c r="L278" s="136"/>
      <c r="M278" s="136">
        <f t="shared" si="53"/>
        <v>0</v>
      </c>
      <c r="N278" s="137">
        <f t="shared" ca="1" si="54"/>
        <v>0</v>
      </c>
      <c r="O278" s="137"/>
      <c r="P278" s="138"/>
      <c r="Q278" s="138"/>
      <c r="R278" s="138"/>
      <c r="S278" s="138"/>
      <c r="T278" s="138"/>
      <c r="U278" s="139">
        <f t="shared" si="55"/>
        <v>0</v>
      </c>
      <c r="V278" s="140"/>
      <c r="W278" s="43"/>
      <c r="X278" s="59"/>
      <c r="Y278" s="59"/>
      <c r="Z278" s="59"/>
      <c r="AA278" s="59"/>
      <c r="AB278" s="59"/>
      <c r="AC278" s="59"/>
      <c r="AD278" s="59"/>
    </row>
    <row r="279" hidden="1">
      <c r="A279" s="142"/>
      <c r="B279" s="145">
        <v>32</v>
      </c>
      <c r="C279" s="146" t="str">
        <f t="shared" ca="1" si="45"/>
        <v>4.7</v>
      </c>
      <c r="D279" s="147" t="str">
        <f t="shared" ca="1" si="46"/>
        <v>na</v>
      </c>
      <c r="E279" s="147" t="s">
        <v>61</v>
      </c>
      <c r="F279" s="148" t="str">
        <f t="shared" ca="1" si="47"/>
        <v>https://demarches-larochelle.test.entrouvert.org/signalements/proprete-urbaine/118/</v>
      </c>
      <c r="G279" s="147" t="str">
        <f t="shared" ca="1" si="48"/>
        <v>A</v>
      </c>
      <c r="H279" s="147" t="str">
        <f t="shared" ca="1" si="49"/>
        <v/>
      </c>
      <c r="I279" s="147">
        <f t="shared" ca="1" si="50"/>
        <v>0</v>
      </c>
      <c r="J279" s="149">
        <f t="shared" ca="1" si="51"/>
        <v>0</v>
      </c>
      <c r="K279" s="79" t="str">
        <f t="shared" si="52"/>
        <v/>
      </c>
      <c r="L279" s="136"/>
      <c r="M279" s="136">
        <f t="shared" si="53"/>
        <v>0</v>
      </c>
      <c r="N279" s="137">
        <f t="shared" ca="1" si="54"/>
        <v>0</v>
      </c>
      <c r="O279" s="137"/>
      <c r="P279" s="138"/>
      <c r="Q279" s="138"/>
      <c r="R279" s="138"/>
      <c r="S279" s="138"/>
      <c r="T279" s="138"/>
      <c r="U279" s="139">
        <f t="shared" si="55"/>
        <v>0</v>
      </c>
      <c r="V279" s="140"/>
      <c r="W279" s="43"/>
      <c r="X279" s="59"/>
      <c r="Y279" s="59"/>
      <c r="Z279" s="59"/>
      <c r="AA279" s="59"/>
      <c r="AB279" s="59"/>
      <c r="AC279" s="59"/>
      <c r="AD279" s="59"/>
    </row>
    <row r="280" hidden="1">
      <c r="A280" s="142"/>
      <c r="B280" s="145">
        <v>32</v>
      </c>
      <c r="C280" s="146" t="str">
        <f t="shared" ca="1" si="45"/>
        <v>4.7</v>
      </c>
      <c r="D280" s="147" t="str">
        <f t="shared" ca="1" si="46"/>
        <v>na</v>
      </c>
      <c r="E280" s="147" t="s">
        <v>64</v>
      </c>
      <c r="F280" s="148" t="str">
        <f t="shared" ca="1" si="47"/>
        <v>https://connexion-larochelle.test.entrouvert.org/accounts/password/change/</v>
      </c>
      <c r="G280" s="147" t="str">
        <f t="shared" ca="1" si="48"/>
        <v>A</v>
      </c>
      <c r="H280" s="147" t="str">
        <f t="shared" ca="1" si="49"/>
        <v/>
      </c>
      <c r="I280" s="147">
        <f t="shared" ca="1" si="50"/>
        <v>0</v>
      </c>
      <c r="J280" s="149">
        <f t="shared" ca="1" si="51"/>
        <v>0</v>
      </c>
      <c r="K280" s="79" t="str">
        <f t="shared" si="52"/>
        <v/>
      </c>
      <c r="L280" s="136"/>
      <c r="M280" s="136">
        <f t="shared" si="53"/>
        <v>0</v>
      </c>
      <c r="N280" s="137">
        <f t="shared" ca="1" si="54"/>
        <v>0</v>
      </c>
      <c r="O280" s="137"/>
      <c r="P280" s="138"/>
      <c r="Q280" s="138"/>
      <c r="R280" s="138"/>
      <c r="S280" s="138"/>
      <c r="T280" s="138"/>
      <c r="U280" s="139">
        <f t="shared" si="55"/>
        <v>0</v>
      </c>
      <c r="V280" s="140"/>
      <c r="W280" s="43"/>
      <c r="X280" s="59"/>
      <c r="Y280" s="59"/>
      <c r="Z280" s="59"/>
      <c r="AA280" s="59"/>
      <c r="AB280" s="59"/>
      <c r="AC280" s="59"/>
      <c r="AD280" s="59"/>
    </row>
    <row r="281" hidden="1">
      <c r="A281" s="142"/>
      <c r="B281" s="145">
        <v>33</v>
      </c>
      <c r="C281" s="146" t="str">
        <f t="shared" ca="1" si="45"/>
        <v>4.8</v>
      </c>
      <c r="D281" s="147" t="str">
        <f t="shared" ca="1" si="46"/>
        <v>na</v>
      </c>
      <c r="E281" s="147" t="s">
        <v>28</v>
      </c>
      <c r="F281" s="148" t="str">
        <f t="shared" ca="1" si="47"/>
        <v>https://portail-larochelle.test.entrouvert.org/demarches/</v>
      </c>
      <c r="G281" s="147" t="str">
        <f t="shared" ca="1" si="48"/>
        <v>A</v>
      </c>
      <c r="H281" s="147" t="str">
        <f t="shared" ca="1" si="49"/>
        <v/>
      </c>
      <c r="I281" s="147">
        <f t="shared" ca="1" si="50"/>
        <v>0</v>
      </c>
      <c r="J281" s="149">
        <f t="shared" ca="1" si="51"/>
        <v>0</v>
      </c>
      <c r="K281" s="79" t="str">
        <f t="shared" si="52"/>
        <v/>
      </c>
      <c r="L281" s="136"/>
      <c r="M281" s="136">
        <f t="shared" si="53"/>
        <v>0</v>
      </c>
      <c r="N281" s="137">
        <f t="shared" ca="1" si="54"/>
        <v>0</v>
      </c>
      <c r="O281" s="137"/>
      <c r="P281" s="138"/>
      <c r="Q281" s="138"/>
      <c r="R281" s="138"/>
      <c r="S281" s="138"/>
      <c r="T281" s="138"/>
      <c r="U281" s="139">
        <f t="shared" si="55"/>
        <v>0</v>
      </c>
      <c r="V281" s="140"/>
      <c r="W281" s="43"/>
      <c r="X281" s="59"/>
      <c r="Y281" s="59"/>
      <c r="Z281" s="59"/>
      <c r="AA281" s="59"/>
      <c r="AB281" s="59"/>
      <c r="AC281" s="59"/>
      <c r="AD281" s="59"/>
    </row>
    <row r="282" hidden="1">
      <c r="A282" s="142"/>
      <c r="B282" s="145">
        <v>33</v>
      </c>
      <c r="C282" s="146" t="str">
        <f t="shared" ca="1" si="45"/>
        <v>4.8</v>
      </c>
      <c r="D282" s="147" t="str">
        <f t="shared" ca="1" si="46"/>
        <v>na</v>
      </c>
      <c r="E282" s="147" t="s">
        <v>31</v>
      </c>
      <c r="F282" s="148" t="str">
        <f t="shared" ca="1" si="47"/>
        <v>https://portail-larochelle.test.entrouvert.org/liens-footer/accessibilite/</v>
      </c>
      <c r="G282" s="147" t="str">
        <f t="shared" ca="1" si="48"/>
        <v>A</v>
      </c>
      <c r="H282" s="147" t="str">
        <f t="shared" ca="1" si="49"/>
        <v/>
      </c>
      <c r="I282" s="147">
        <f t="shared" ca="1" si="50"/>
        <v>0</v>
      </c>
      <c r="J282" s="149">
        <f t="shared" ca="1" si="51"/>
        <v>0</v>
      </c>
      <c r="K282" s="79" t="str">
        <f t="shared" si="52"/>
        <v/>
      </c>
      <c r="L282" s="136"/>
      <c r="M282" s="136">
        <f t="shared" si="53"/>
        <v>0</v>
      </c>
      <c r="N282" s="137">
        <f t="shared" ca="1" si="54"/>
        <v>0</v>
      </c>
      <c r="O282" s="137"/>
      <c r="P282" s="138"/>
      <c r="Q282" s="138"/>
      <c r="R282" s="138"/>
      <c r="S282" s="138"/>
      <c r="T282" s="138"/>
      <c r="U282" s="139">
        <f t="shared" si="55"/>
        <v>0</v>
      </c>
      <c r="V282" s="140"/>
      <c r="W282" s="43"/>
      <c r="X282" s="59"/>
      <c r="Y282" s="59"/>
      <c r="Z282" s="59"/>
      <c r="AA282" s="59"/>
      <c r="AB282" s="59"/>
      <c r="AC282" s="59"/>
      <c r="AD282" s="59"/>
    </row>
    <row r="283" hidden="1">
      <c r="A283" s="142"/>
      <c r="B283" s="145">
        <v>33</v>
      </c>
      <c r="C283" s="146" t="str">
        <f t="shared" ca="1" si="45"/>
        <v>4.8</v>
      </c>
      <c r="D283" s="147" t="str">
        <f t="shared" ca="1" si="46"/>
        <v>na</v>
      </c>
      <c r="E283" s="147" t="s">
        <v>34</v>
      </c>
      <c r="F283" s="148" t="str">
        <f t="shared" ca="1" si="47"/>
        <v>https://portail-larochelle.test.entrouvert.org/liens-footer/mentions-legales/</v>
      </c>
      <c r="G283" s="147" t="str">
        <f t="shared" ca="1" si="48"/>
        <v>A</v>
      </c>
      <c r="H283" s="147" t="str">
        <f t="shared" ca="1" si="49"/>
        <v/>
      </c>
      <c r="I283" s="147">
        <f t="shared" ca="1" si="50"/>
        <v>0</v>
      </c>
      <c r="J283" s="149">
        <f t="shared" ca="1" si="51"/>
        <v>0</v>
      </c>
      <c r="K283" s="79" t="str">
        <f t="shared" si="52"/>
        <v/>
      </c>
      <c r="L283" s="136"/>
      <c r="M283" s="136">
        <f t="shared" si="53"/>
        <v>0</v>
      </c>
      <c r="N283" s="137">
        <f t="shared" ca="1" si="54"/>
        <v>0</v>
      </c>
      <c r="O283" s="137"/>
      <c r="P283" s="138"/>
      <c r="Q283" s="138"/>
      <c r="R283" s="138"/>
      <c r="S283" s="138"/>
      <c r="T283" s="138"/>
      <c r="U283" s="139">
        <f t="shared" si="55"/>
        <v>0</v>
      </c>
      <c r="V283" s="140"/>
      <c r="W283" s="43"/>
      <c r="X283" s="59"/>
      <c r="Y283" s="59"/>
      <c r="Z283" s="59"/>
      <c r="AA283" s="59"/>
      <c r="AB283" s="59"/>
      <c r="AC283" s="59"/>
      <c r="AD283" s="59"/>
    </row>
    <row r="284" hidden="1">
      <c r="A284" s="142"/>
      <c r="B284" s="145">
        <v>33</v>
      </c>
      <c r="C284" s="146" t="str">
        <f t="shared" ca="1" si="45"/>
        <v>4.8</v>
      </c>
      <c r="D284" s="147" t="str">
        <f t="shared" ca="1" si="46"/>
        <v>na</v>
      </c>
      <c r="E284" s="147" t="s">
        <v>37</v>
      </c>
      <c r="F284" s="148" t="str">
        <f t="shared" ca="1" si="47"/>
        <v>https://portail-larochelle.test.entrouvert.org/aide/</v>
      </c>
      <c r="G284" s="147" t="str">
        <f t="shared" ca="1" si="48"/>
        <v>A</v>
      </c>
      <c r="H284" s="147" t="str">
        <f t="shared" ca="1" si="49"/>
        <v/>
      </c>
      <c r="I284" s="147">
        <f t="shared" ca="1" si="50"/>
        <v>0</v>
      </c>
      <c r="J284" s="149">
        <f t="shared" ca="1" si="51"/>
        <v>0</v>
      </c>
      <c r="K284" s="79" t="str">
        <f t="shared" si="52"/>
        <v/>
      </c>
      <c r="L284" s="136"/>
      <c r="M284" s="136">
        <f t="shared" si="53"/>
        <v>0</v>
      </c>
      <c r="N284" s="137">
        <f t="shared" ca="1" si="54"/>
        <v>0</v>
      </c>
      <c r="O284" s="137"/>
      <c r="P284" s="138"/>
      <c r="Q284" s="138"/>
      <c r="R284" s="138"/>
      <c r="S284" s="138"/>
      <c r="T284" s="138"/>
      <c r="U284" s="139">
        <f t="shared" si="55"/>
        <v>0</v>
      </c>
      <c r="V284" s="140"/>
      <c r="W284" s="43"/>
      <c r="X284" s="59"/>
      <c r="Y284" s="59"/>
      <c r="Z284" s="59"/>
      <c r="AA284" s="59"/>
      <c r="AB284" s="59"/>
      <c r="AC284" s="59"/>
      <c r="AD284" s="59"/>
    </row>
    <row r="285" hidden="1">
      <c r="A285" s="142"/>
      <c r="B285" s="145">
        <v>33</v>
      </c>
      <c r="C285" s="146" t="str">
        <f t="shared" ca="1" si="45"/>
        <v>4.8</v>
      </c>
      <c r="D285" s="147" t="str">
        <f t="shared" ca="1" si="46"/>
        <v>na</v>
      </c>
      <c r="E285" s="147" t="s">
        <v>40</v>
      </c>
      <c r="F285" s="148" t="str">
        <f t="shared" ca="1" si="47"/>
        <v>https://connexion-larochelle.test.entrouvert.org/login/?nonce=_0DC01D458CED32F23A64CDA251907A6D&amp;next=/idp/saml2/continue%3Fnonce%3D_0DC01D458CED32F23A64CDA251907A6D</v>
      </c>
      <c r="G285" s="147" t="str">
        <f t="shared" ca="1" si="48"/>
        <v>A</v>
      </c>
      <c r="H285" s="147" t="str">
        <f t="shared" ca="1" si="49"/>
        <v/>
      </c>
      <c r="I285" s="147">
        <f t="shared" ca="1" si="50"/>
        <v>0</v>
      </c>
      <c r="J285" s="149">
        <f t="shared" ca="1" si="51"/>
        <v>0</v>
      </c>
      <c r="K285" s="79" t="str">
        <f t="shared" si="52"/>
        <v/>
      </c>
      <c r="L285" s="136"/>
      <c r="M285" s="136">
        <f t="shared" si="53"/>
        <v>0</v>
      </c>
      <c r="N285" s="137">
        <f t="shared" ca="1" si="54"/>
        <v>0</v>
      </c>
      <c r="O285" s="137"/>
      <c r="P285" s="138"/>
      <c r="Q285" s="138"/>
      <c r="R285" s="138"/>
      <c r="S285" s="138"/>
      <c r="T285" s="138"/>
      <c r="U285" s="139">
        <f t="shared" si="55"/>
        <v>0</v>
      </c>
      <c r="V285" s="140"/>
      <c r="W285" s="43"/>
      <c r="X285" s="59"/>
      <c r="Y285" s="59"/>
      <c r="Z285" s="59"/>
      <c r="AA285" s="59"/>
      <c r="AB285" s="59"/>
      <c r="AC285" s="59"/>
      <c r="AD285" s="59"/>
    </row>
    <row r="286" hidden="1">
      <c r="A286" s="142"/>
      <c r="B286" s="145">
        <v>33</v>
      </c>
      <c r="C286" s="146" t="str">
        <f t="shared" ca="1" si="45"/>
        <v>4.8</v>
      </c>
      <c r="D286" s="147" t="str">
        <f t="shared" ca="1" si="46"/>
        <v>na</v>
      </c>
      <c r="E286" s="147" t="s">
        <v>43</v>
      </c>
      <c r="F286" s="148" t="str">
        <f t="shared" ca="1" si="47"/>
        <v>https://portail-larochelle.test.entrouvert.org/demarches/signalements/</v>
      </c>
      <c r="G286" s="147" t="str">
        <f t="shared" ca="1" si="48"/>
        <v>A</v>
      </c>
      <c r="H286" s="147" t="str">
        <f t="shared" ca="1" si="49"/>
        <v/>
      </c>
      <c r="I286" s="147">
        <f t="shared" ca="1" si="50"/>
        <v>0</v>
      </c>
      <c r="J286" s="149">
        <f t="shared" ca="1" si="51"/>
        <v>0</v>
      </c>
      <c r="K286" s="79" t="str">
        <f t="shared" si="52"/>
        <v/>
      </c>
      <c r="L286" s="136"/>
      <c r="M286" s="136">
        <f t="shared" si="53"/>
        <v>0</v>
      </c>
      <c r="N286" s="137">
        <f t="shared" ca="1" si="54"/>
        <v>0</v>
      </c>
      <c r="O286" s="137"/>
      <c r="P286" s="138"/>
      <c r="Q286" s="138"/>
      <c r="R286" s="138"/>
      <c r="S286" s="138"/>
      <c r="T286" s="138"/>
      <c r="U286" s="139">
        <f t="shared" si="55"/>
        <v>0</v>
      </c>
      <c r="V286" s="140"/>
      <c r="W286" s="43"/>
      <c r="X286" s="59"/>
      <c r="Y286" s="59"/>
      <c r="Z286" s="59"/>
      <c r="AA286" s="59"/>
      <c r="AB286" s="59"/>
      <c r="AC286" s="59"/>
      <c r="AD286" s="59"/>
    </row>
    <row r="287" hidden="1">
      <c r="A287" s="142"/>
      <c r="B287" s="145">
        <v>33</v>
      </c>
      <c r="C287" s="146" t="str">
        <f t="shared" ca="1" si="45"/>
        <v>4.8</v>
      </c>
      <c r="D287" s="147" t="str">
        <f t="shared" ca="1" si="46"/>
        <v>na</v>
      </c>
      <c r="E287" s="147" t="s">
        <v>46</v>
      </c>
      <c r="F287" s="148" t="str">
        <f t="shared" ca="1" si="47"/>
        <v>https://connexion-larochelle.test.entrouvert.org/accounts/</v>
      </c>
      <c r="G287" s="147" t="str">
        <f t="shared" ca="1" si="48"/>
        <v>A</v>
      </c>
      <c r="H287" s="147" t="str">
        <f t="shared" ca="1" si="49"/>
        <v/>
      </c>
      <c r="I287" s="147">
        <f t="shared" ca="1" si="50"/>
        <v>0</v>
      </c>
      <c r="J287" s="149">
        <f t="shared" ca="1" si="51"/>
        <v>0</v>
      </c>
      <c r="K287" s="79" t="str">
        <f t="shared" si="52"/>
        <v/>
      </c>
      <c r="L287" s="136"/>
      <c r="M287" s="136">
        <f t="shared" si="53"/>
        <v>0</v>
      </c>
      <c r="N287" s="137">
        <f t="shared" ca="1" si="54"/>
        <v>0</v>
      </c>
      <c r="O287" s="137"/>
      <c r="P287" s="138"/>
      <c r="Q287" s="138"/>
      <c r="R287" s="138"/>
      <c r="S287" s="138"/>
      <c r="T287" s="138"/>
      <c r="U287" s="139">
        <f t="shared" si="55"/>
        <v>0</v>
      </c>
      <c r="V287" s="140"/>
      <c r="W287" s="43"/>
      <c r="X287" s="59"/>
      <c r="Y287" s="59"/>
      <c r="Z287" s="59"/>
      <c r="AA287" s="59"/>
      <c r="AB287" s="59"/>
      <c r="AC287" s="59"/>
      <c r="AD287" s="59"/>
    </row>
    <row r="288" hidden="1">
      <c r="A288" s="142"/>
      <c r="B288" s="145">
        <v>33</v>
      </c>
      <c r="C288" s="146" t="str">
        <f t="shared" ca="1" si="45"/>
        <v>4.8</v>
      </c>
      <c r="D288" s="147" t="str">
        <f t="shared" ca="1" si="46"/>
        <v>na</v>
      </c>
      <c r="E288" s="147" t="s">
        <v>49</v>
      </c>
      <c r="F288" s="148" t="str">
        <f t="shared" ca="1" si="47"/>
        <v>https://portail-larochelle.test.entrouvert.org/a-propos/page-editoriale-type/</v>
      </c>
      <c r="G288" s="147" t="str">
        <f t="shared" ca="1" si="48"/>
        <v>A</v>
      </c>
      <c r="H288" s="147" t="str">
        <f t="shared" ca="1" si="49"/>
        <v/>
      </c>
      <c r="I288" s="147">
        <f t="shared" ca="1" si="50"/>
        <v>0</v>
      </c>
      <c r="J288" s="149">
        <f t="shared" ca="1" si="51"/>
        <v>0</v>
      </c>
      <c r="K288" s="79" t="str">
        <f t="shared" si="52"/>
        <v/>
      </c>
      <c r="L288" s="136"/>
      <c r="M288" s="136">
        <f t="shared" si="53"/>
        <v>0</v>
      </c>
      <c r="N288" s="137">
        <f t="shared" ca="1" si="54"/>
        <v>0</v>
      </c>
      <c r="O288" s="137"/>
      <c r="P288" s="138"/>
      <c r="Q288" s="138"/>
      <c r="R288" s="138"/>
      <c r="S288" s="138"/>
      <c r="T288" s="138"/>
      <c r="U288" s="139">
        <f t="shared" si="55"/>
        <v>0</v>
      </c>
      <c r="V288" s="140"/>
      <c r="W288" s="43"/>
      <c r="X288" s="59"/>
      <c r="Y288" s="59"/>
      <c r="Z288" s="59"/>
      <c r="AA288" s="59"/>
      <c r="AB288" s="59"/>
      <c r="AC288" s="59"/>
      <c r="AD288" s="59"/>
    </row>
    <row r="289" hidden="1">
      <c r="A289" s="142"/>
      <c r="B289" s="145">
        <v>33</v>
      </c>
      <c r="C289" s="146" t="str">
        <f t="shared" ca="1" si="45"/>
        <v>4.8</v>
      </c>
      <c r="D289" s="147" t="str">
        <f t="shared" ca="1" si="46"/>
        <v>na</v>
      </c>
      <c r="E289" s="147" t="s">
        <v>52</v>
      </c>
      <c r="F289" s="148" t="str">
        <f t="shared" ca="1" si="47"/>
        <v>https://demarches-larochelle.test.entrouvert.org/old-temp/modele-de-formulaire-avec-tous-les-champs/</v>
      </c>
      <c r="G289" s="147" t="str">
        <f t="shared" ca="1" si="48"/>
        <v>A</v>
      </c>
      <c r="H289" s="147" t="str">
        <f t="shared" ca="1" si="49"/>
        <v/>
      </c>
      <c r="I289" s="147">
        <f t="shared" ca="1" si="50"/>
        <v>0</v>
      </c>
      <c r="J289" s="149">
        <f t="shared" ca="1" si="51"/>
        <v>0</v>
      </c>
      <c r="K289" s="79" t="str">
        <f t="shared" si="52"/>
        <v/>
      </c>
      <c r="L289" s="136"/>
      <c r="M289" s="136">
        <f t="shared" si="53"/>
        <v>0</v>
      </c>
      <c r="N289" s="137">
        <f t="shared" ca="1" si="54"/>
        <v>0</v>
      </c>
      <c r="O289" s="137"/>
      <c r="P289" s="138"/>
      <c r="Q289" s="138"/>
      <c r="R289" s="138"/>
      <c r="S289" s="138"/>
      <c r="T289" s="138"/>
      <c r="U289" s="139">
        <f t="shared" si="55"/>
        <v>0</v>
      </c>
      <c r="V289" s="140"/>
      <c r="W289" s="43"/>
      <c r="X289" s="59"/>
      <c r="Y289" s="59"/>
      <c r="Z289" s="59"/>
      <c r="AA289" s="59"/>
      <c r="AB289" s="59"/>
      <c r="AC289" s="59"/>
      <c r="AD289" s="59"/>
    </row>
    <row r="290" hidden="1">
      <c r="A290" s="142"/>
      <c r="B290" s="145">
        <v>33</v>
      </c>
      <c r="C290" s="146" t="str">
        <f t="shared" ca="1" si="45"/>
        <v>4.8</v>
      </c>
      <c r="D290" s="147" t="str">
        <f t="shared" ca="1" si="46"/>
        <v>na</v>
      </c>
      <c r="E290" s="147" t="s">
        <v>55</v>
      </c>
      <c r="F290" s="148" t="str">
        <f t="shared" ca="1" si="47"/>
        <v>https://portail-larochelle.test.entrouvert.org/mon-espace/mes-demandes/</v>
      </c>
      <c r="G290" s="147" t="str">
        <f t="shared" ca="1" si="48"/>
        <v>A</v>
      </c>
      <c r="H290" s="147" t="str">
        <f t="shared" ca="1" si="49"/>
        <v/>
      </c>
      <c r="I290" s="147">
        <f t="shared" ca="1" si="50"/>
        <v>0</v>
      </c>
      <c r="J290" s="149">
        <f t="shared" ca="1" si="51"/>
        <v>0</v>
      </c>
      <c r="K290" s="79" t="str">
        <f t="shared" si="52"/>
        <v/>
      </c>
      <c r="L290" s="136"/>
      <c r="M290" s="136">
        <f t="shared" si="53"/>
        <v>0</v>
      </c>
      <c r="N290" s="137">
        <f t="shared" ca="1" si="54"/>
        <v>0</v>
      </c>
      <c r="O290" s="137"/>
      <c r="P290" s="138"/>
      <c r="Q290" s="138"/>
      <c r="R290" s="138"/>
      <c r="S290" s="138"/>
      <c r="T290" s="138"/>
      <c r="U290" s="139">
        <f t="shared" si="55"/>
        <v>0</v>
      </c>
      <c r="V290" s="140"/>
      <c r="W290" s="43"/>
      <c r="X290" s="59"/>
      <c r="Y290" s="59"/>
      <c r="Z290" s="59"/>
      <c r="AA290" s="59"/>
      <c r="AB290" s="59"/>
      <c r="AC290" s="59"/>
      <c r="AD290" s="59"/>
    </row>
    <row r="291" hidden="1">
      <c r="A291" s="142"/>
      <c r="B291" s="145">
        <v>33</v>
      </c>
      <c r="C291" s="146" t="str">
        <f t="shared" ca="1" si="45"/>
        <v>4.8</v>
      </c>
      <c r="D291" s="147" t="str">
        <f t="shared" ca="1" si="46"/>
        <v>na</v>
      </c>
      <c r="E291" s="147" t="s">
        <v>58</v>
      </c>
      <c r="F291" s="148" t="str">
        <f t="shared" ca="1" si="47"/>
        <v>https://demarches-larochelle.test.entrouvert.org/signalements/arbres-espaces-verts-naturels-aires-de-jeux/?cancelurl=https%3A//portail-larochelle.test.entrouvert.org/demarches/signalements/</v>
      </c>
      <c r="G291" s="147" t="str">
        <f t="shared" ca="1" si="48"/>
        <v>A</v>
      </c>
      <c r="H291" s="147" t="str">
        <f t="shared" ca="1" si="49"/>
        <v/>
      </c>
      <c r="I291" s="147">
        <f t="shared" ca="1" si="50"/>
        <v>0</v>
      </c>
      <c r="J291" s="149">
        <f t="shared" ca="1" si="51"/>
        <v>0</v>
      </c>
      <c r="K291" s="79" t="str">
        <f t="shared" si="52"/>
        <v/>
      </c>
      <c r="L291" s="136"/>
      <c r="M291" s="136">
        <f t="shared" si="53"/>
        <v>0</v>
      </c>
      <c r="N291" s="137">
        <f t="shared" ca="1" si="54"/>
        <v>0</v>
      </c>
      <c r="O291" s="137"/>
      <c r="P291" s="138"/>
      <c r="Q291" s="138"/>
      <c r="R291" s="138"/>
      <c r="S291" s="138"/>
      <c r="T291" s="138"/>
      <c r="U291" s="139">
        <f t="shared" si="55"/>
        <v>0</v>
      </c>
      <c r="V291" s="140"/>
      <c r="W291" s="43"/>
      <c r="X291" s="59"/>
      <c r="Y291" s="59"/>
      <c r="Z291" s="59"/>
      <c r="AA291" s="59"/>
      <c r="AB291" s="59"/>
      <c r="AC291" s="59"/>
      <c r="AD291" s="59"/>
    </row>
    <row r="292" hidden="1">
      <c r="A292" s="142"/>
      <c r="B292" s="145">
        <v>33</v>
      </c>
      <c r="C292" s="146" t="str">
        <f t="shared" ca="1" si="45"/>
        <v>4.8</v>
      </c>
      <c r="D292" s="147" t="str">
        <f t="shared" ca="1" si="46"/>
        <v>na</v>
      </c>
      <c r="E292" s="147" t="s">
        <v>61</v>
      </c>
      <c r="F292" s="148" t="str">
        <f t="shared" ca="1" si="47"/>
        <v>https://demarches-larochelle.test.entrouvert.org/signalements/proprete-urbaine/118/</v>
      </c>
      <c r="G292" s="147" t="str">
        <f t="shared" ca="1" si="48"/>
        <v>A</v>
      </c>
      <c r="H292" s="147" t="str">
        <f t="shared" ca="1" si="49"/>
        <v/>
      </c>
      <c r="I292" s="147">
        <f t="shared" ca="1" si="50"/>
        <v>0</v>
      </c>
      <c r="J292" s="149">
        <f t="shared" ca="1" si="51"/>
        <v>0</v>
      </c>
      <c r="K292" s="79" t="str">
        <f t="shared" si="52"/>
        <v/>
      </c>
      <c r="L292" s="136"/>
      <c r="M292" s="136">
        <f t="shared" si="53"/>
        <v>0</v>
      </c>
      <c r="N292" s="137">
        <f t="shared" ca="1" si="54"/>
        <v>0</v>
      </c>
      <c r="O292" s="137"/>
      <c r="P292" s="138"/>
      <c r="Q292" s="138"/>
      <c r="R292" s="138"/>
      <c r="S292" s="138"/>
      <c r="T292" s="138"/>
      <c r="U292" s="139">
        <f t="shared" si="55"/>
        <v>0</v>
      </c>
      <c r="V292" s="140"/>
      <c r="W292" s="43"/>
      <c r="X292" s="59"/>
      <c r="Y292" s="59"/>
      <c r="Z292" s="59"/>
      <c r="AA292" s="59"/>
      <c r="AB292" s="59"/>
      <c r="AC292" s="59"/>
      <c r="AD292" s="59"/>
    </row>
    <row r="293" hidden="1">
      <c r="A293" s="142"/>
      <c r="B293" s="145">
        <v>33</v>
      </c>
      <c r="C293" s="146" t="str">
        <f t="shared" ca="1" si="45"/>
        <v>4.8</v>
      </c>
      <c r="D293" s="147" t="str">
        <f t="shared" ca="1" si="46"/>
        <v>na</v>
      </c>
      <c r="E293" s="147" t="s">
        <v>64</v>
      </c>
      <c r="F293" s="148" t="str">
        <f t="shared" ca="1" si="47"/>
        <v>https://connexion-larochelle.test.entrouvert.org/accounts/password/change/</v>
      </c>
      <c r="G293" s="147" t="str">
        <f t="shared" ca="1" si="48"/>
        <v>A</v>
      </c>
      <c r="H293" s="147" t="str">
        <f t="shared" ca="1" si="49"/>
        <v/>
      </c>
      <c r="I293" s="147">
        <f t="shared" ca="1" si="50"/>
        <v>0</v>
      </c>
      <c r="J293" s="149">
        <f t="shared" ca="1" si="51"/>
        <v>0</v>
      </c>
      <c r="K293" s="79" t="str">
        <f t="shared" si="52"/>
        <v/>
      </c>
      <c r="L293" s="136"/>
      <c r="M293" s="136">
        <f t="shared" si="53"/>
        <v>0</v>
      </c>
      <c r="N293" s="137">
        <f t="shared" ca="1" si="54"/>
        <v>0</v>
      </c>
      <c r="O293" s="137"/>
      <c r="P293" s="138"/>
      <c r="Q293" s="138"/>
      <c r="R293" s="138"/>
      <c r="S293" s="138"/>
      <c r="T293" s="138"/>
      <c r="U293" s="139">
        <f t="shared" si="55"/>
        <v>0</v>
      </c>
      <c r="V293" s="140"/>
      <c r="W293" s="43"/>
      <c r="X293" s="59"/>
      <c r="Y293" s="59"/>
      <c r="Z293" s="59"/>
      <c r="AA293" s="59"/>
      <c r="AB293" s="59"/>
      <c r="AC293" s="59"/>
      <c r="AD293" s="59"/>
    </row>
    <row r="294" hidden="1">
      <c r="A294" s="142"/>
      <c r="B294" s="145">
        <v>34</v>
      </c>
      <c r="C294" s="146" t="str">
        <f t="shared" ca="1" si="45"/>
        <v>4.9</v>
      </c>
      <c r="D294" s="147" t="str">
        <f t="shared" ca="1" si="46"/>
        <v>na</v>
      </c>
      <c r="E294" s="147" t="s">
        <v>28</v>
      </c>
      <c r="F294" s="148" t="str">
        <f t="shared" ca="1" si="47"/>
        <v>https://portail-larochelle.test.entrouvert.org/demarches/</v>
      </c>
      <c r="G294" s="147" t="str">
        <f t="shared" ca="1" si="48"/>
        <v>A</v>
      </c>
      <c r="H294" s="147" t="str">
        <f t="shared" ca="1" si="49"/>
        <v/>
      </c>
      <c r="I294" s="147">
        <f t="shared" ca="1" si="50"/>
        <v>0</v>
      </c>
      <c r="J294" s="149">
        <f t="shared" ca="1" si="51"/>
        <v>0</v>
      </c>
      <c r="K294" s="79" t="str">
        <f t="shared" si="52"/>
        <v/>
      </c>
      <c r="L294" s="136"/>
      <c r="M294" s="136">
        <f t="shared" si="53"/>
        <v>0</v>
      </c>
      <c r="N294" s="137">
        <f t="shared" ca="1" si="54"/>
        <v>0</v>
      </c>
      <c r="O294" s="137"/>
      <c r="P294" s="138"/>
      <c r="Q294" s="138"/>
      <c r="R294" s="138"/>
      <c r="S294" s="138"/>
      <c r="T294" s="138"/>
      <c r="U294" s="139">
        <f t="shared" si="55"/>
        <v>0</v>
      </c>
      <c r="V294" s="140"/>
      <c r="W294" s="43"/>
      <c r="X294" s="59"/>
      <c r="Y294" s="59"/>
      <c r="Z294" s="59"/>
      <c r="AA294" s="59"/>
      <c r="AB294" s="59"/>
      <c r="AC294" s="59"/>
      <c r="AD294" s="59"/>
    </row>
    <row r="295" hidden="1">
      <c r="A295" s="142"/>
      <c r="B295" s="145">
        <v>34</v>
      </c>
      <c r="C295" s="146" t="str">
        <f t="shared" ca="1" si="45"/>
        <v>4.9</v>
      </c>
      <c r="D295" s="147" t="str">
        <f t="shared" ca="1" si="46"/>
        <v>na</v>
      </c>
      <c r="E295" s="147" t="s">
        <v>31</v>
      </c>
      <c r="F295" s="148" t="str">
        <f t="shared" ca="1" si="47"/>
        <v>https://portail-larochelle.test.entrouvert.org/liens-footer/accessibilite/</v>
      </c>
      <c r="G295" s="147" t="str">
        <f t="shared" ca="1" si="48"/>
        <v>A</v>
      </c>
      <c r="H295" s="147" t="str">
        <f t="shared" ca="1" si="49"/>
        <v/>
      </c>
      <c r="I295" s="147">
        <f t="shared" ca="1" si="50"/>
        <v>0</v>
      </c>
      <c r="J295" s="149">
        <f t="shared" ca="1" si="51"/>
        <v>0</v>
      </c>
      <c r="K295" s="79" t="str">
        <f t="shared" si="52"/>
        <v/>
      </c>
      <c r="L295" s="136"/>
      <c r="M295" s="136">
        <f t="shared" si="53"/>
        <v>0</v>
      </c>
      <c r="N295" s="137">
        <f t="shared" ca="1" si="54"/>
        <v>0</v>
      </c>
      <c r="O295" s="137"/>
      <c r="P295" s="138"/>
      <c r="Q295" s="138"/>
      <c r="R295" s="138"/>
      <c r="S295" s="138"/>
      <c r="T295" s="138"/>
      <c r="U295" s="139">
        <f t="shared" si="55"/>
        <v>0</v>
      </c>
      <c r="V295" s="140"/>
      <c r="W295" s="43"/>
      <c r="X295" s="59"/>
      <c r="Y295" s="59"/>
      <c r="Z295" s="59"/>
      <c r="AA295" s="59"/>
      <c r="AB295" s="59"/>
      <c r="AC295" s="59"/>
      <c r="AD295" s="59"/>
    </row>
    <row r="296" hidden="1">
      <c r="A296" s="142"/>
      <c r="B296" s="145">
        <v>34</v>
      </c>
      <c r="C296" s="146" t="str">
        <f t="shared" ca="1" si="45"/>
        <v>4.9</v>
      </c>
      <c r="D296" s="147" t="str">
        <f t="shared" ca="1" si="46"/>
        <v>na</v>
      </c>
      <c r="E296" s="147" t="s">
        <v>34</v>
      </c>
      <c r="F296" s="148" t="str">
        <f t="shared" ca="1" si="47"/>
        <v>https://portail-larochelle.test.entrouvert.org/liens-footer/mentions-legales/</v>
      </c>
      <c r="G296" s="147" t="str">
        <f t="shared" ca="1" si="48"/>
        <v>A</v>
      </c>
      <c r="H296" s="147" t="str">
        <f t="shared" ca="1" si="49"/>
        <v/>
      </c>
      <c r="I296" s="147">
        <f t="shared" ca="1" si="50"/>
        <v>0</v>
      </c>
      <c r="J296" s="149">
        <f t="shared" ca="1" si="51"/>
        <v>0</v>
      </c>
      <c r="K296" s="79" t="str">
        <f t="shared" si="52"/>
        <v/>
      </c>
      <c r="L296" s="136"/>
      <c r="M296" s="136">
        <f t="shared" si="53"/>
        <v>0</v>
      </c>
      <c r="N296" s="137">
        <f t="shared" ca="1" si="54"/>
        <v>0</v>
      </c>
      <c r="O296" s="137"/>
      <c r="P296" s="138"/>
      <c r="Q296" s="138"/>
      <c r="R296" s="138"/>
      <c r="S296" s="138"/>
      <c r="T296" s="138"/>
      <c r="U296" s="139">
        <f t="shared" si="55"/>
        <v>0</v>
      </c>
      <c r="V296" s="140"/>
      <c r="W296" s="43"/>
      <c r="X296" s="59"/>
      <c r="Y296" s="59"/>
      <c r="Z296" s="59"/>
      <c r="AA296" s="59"/>
      <c r="AB296" s="59"/>
      <c r="AC296" s="59"/>
      <c r="AD296" s="59"/>
    </row>
    <row r="297" hidden="1">
      <c r="A297" s="142"/>
      <c r="B297" s="145">
        <v>34</v>
      </c>
      <c r="C297" s="146" t="str">
        <f t="shared" ca="1" si="45"/>
        <v>4.9</v>
      </c>
      <c r="D297" s="147" t="str">
        <f t="shared" ca="1" si="46"/>
        <v>na</v>
      </c>
      <c r="E297" s="147" t="s">
        <v>37</v>
      </c>
      <c r="F297" s="148" t="str">
        <f t="shared" ca="1" si="47"/>
        <v>https://portail-larochelle.test.entrouvert.org/aide/</v>
      </c>
      <c r="G297" s="147" t="str">
        <f t="shared" ca="1" si="48"/>
        <v>A</v>
      </c>
      <c r="H297" s="147" t="str">
        <f t="shared" ca="1" si="49"/>
        <v/>
      </c>
      <c r="I297" s="147">
        <f t="shared" ca="1" si="50"/>
        <v>0</v>
      </c>
      <c r="J297" s="149">
        <f t="shared" ca="1" si="51"/>
        <v>0</v>
      </c>
      <c r="K297" s="79" t="str">
        <f t="shared" si="52"/>
        <v/>
      </c>
      <c r="L297" s="136"/>
      <c r="M297" s="136">
        <f t="shared" si="53"/>
        <v>0</v>
      </c>
      <c r="N297" s="137">
        <f t="shared" ca="1" si="54"/>
        <v>0</v>
      </c>
      <c r="O297" s="137"/>
      <c r="P297" s="138"/>
      <c r="Q297" s="138"/>
      <c r="R297" s="138"/>
      <c r="S297" s="138"/>
      <c r="T297" s="138"/>
      <c r="U297" s="139">
        <f t="shared" si="55"/>
        <v>0</v>
      </c>
      <c r="V297" s="140"/>
      <c r="W297" s="43"/>
      <c r="X297" s="59"/>
      <c r="Y297" s="59"/>
      <c r="Z297" s="59"/>
      <c r="AA297" s="59"/>
      <c r="AB297" s="59"/>
      <c r="AC297" s="59"/>
      <c r="AD297" s="59"/>
    </row>
    <row r="298" hidden="1">
      <c r="A298" s="142"/>
      <c r="B298" s="145">
        <v>34</v>
      </c>
      <c r="C298" s="146" t="str">
        <f t="shared" ca="1" si="45"/>
        <v>4.9</v>
      </c>
      <c r="D298" s="147" t="str">
        <f t="shared" ca="1" si="46"/>
        <v>na</v>
      </c>
      <c r="E298" s="147" t="s">
        <v>40</v>
      </c>
      <c r="F298" s="148" t="str">
        <f t="shared" ca="1" si="47"/>
        <v>https://connexion-larochelle.test.entrouvert.org/login/?nonce=_0DC01D458CED32F23A64CDA251907A6D&amp;next=/idp/saml2/continue%3Fnonce%3D_0DC01D458CED32F23A64CDA251907A6D</v>
      </c>
      <c r="G298" s="147" t="str">
        <f t="shared" ca="1" si="48"/>
        <v>A</v>
      </c>
      <c r="H298" s="147" t="str">
        <f t="shared" ca="1" si="49"/>
        <v/>
      </c>
      <c r="I298" s="147">
        <f t="shared" ca="1" si="50"/>
        <v>0</v>
      </c>
      <c r="J298" s="149">
        <f t="shared" ca="1" si="51"/>
        <v>0</v>
      </c>
      <c r="K298" s="79" t="str">
        <f t="shared" si="52"/>
        <v/>
      </c>
      <c r="L298" s="136"/>
      <c r="M298" s="136">
        <f t="shared" si="53"/>
        <v>0</v>
      </c>
      <c r="N298" s="137">
        <f t="shared" ca="1" si="54"/>
        <v>0</v>
      </c>
      <c r="O298" s="137"/>
      <c r="P298" s="138"/>
      <c r="Q298" s="138"/>
      <c r="R298" s="138"/>
      <c r="S298" s="138"/>
      <c r="T298" s="138"/>
      <c r="U298" s="139">
        <f t="shared" si="55"/>
        <v>0</v>
      </c>
      <c r="V298" s="140"/>
      <c r="W298" s="43"/>
      <c r="X298" s="59"/>
      <c r="Y298" s="59"/>
      <c r="Z298" s="59"/>
      <c r="AA298" s="59"/>
      <c r="AB298" s="59"/>
      <c r="AC298" s="59"/>
      <c r="AD298" s="59"/>
    </row>
    <row r="299" hidden="1">
      <c r="A299" s="142"/>
      <c r="B299" s="145">
        <v>34</v>
      </c>
      <c r="C299" s="146" t="str">
        <f t="shared" ca="1" si="45"/>
        <v>4.9</v>
      </c>
      <c r="D299" s="147" t="str">
        <f t="shared" ca="1" si="46"/>
        <v>na</v>
      </c>
      <c r="E299" s="147" t="s">
        <v>43</v>
      </c>
      <c r="F299" s="148" t="str">
        <f t="shared" ca="1" si="47"/>
        <v>https://portail-larochelle.test.entrouvert.org/demarches/signalements/</v>
      </c>
      <c r="G299" s="147" t="str">
        <f t="shared" ca="1" si="48"/>
        <v>A</v>
      </c>
      <c r="H299" s="147" t="str">
        <f t="shared" ca="1" si="49"/>
        <v/>
      </c>
      <c r="I299" s="147">
        <f t="shared" ca="1" si="50"/>
        <v>0</v>
      </c>
      <c r="J299" s="149">
        <f t="shared" ca="1" si="51"/>
        <v>0</v>
      </c>
      <c r="K299" s="79" t="str">
        <f t="shared" si="52"/>
        <v/>
      </c>
      <c r="L299" s="136"/>
      <c r="M299" s="136">
        <f t="shared" si="53"/>
        <v>0</v>
      </c>
      <c r="N299" s="137">
        <f t="shared" ca="1" si="54"/>
        <v>0</v>
      </c>
      <c r="O299" s="137"/>
      <c r="P299" s="138"/>
      <c r="Q299" s="138"/>
      <c r="R299" s="138"/>
      <c r="S299" s="138"/>
      <c r="T299" s="138"/>
      <c r="U299" s="139">
        <f t="shared" si="55"/>
        <v>0</v>
      </c>
      <c r="V299" s="140"/>
      <c r="W299" s="43"/>
      <c r="X299" s="59"/>
      <c r="Y299" s="59"/>
      <c r="Z299" s="59"/>
      <c r="AA299" s="59"/>
      <c r="AB299" s="59"/>
      <c r="AC299" s="59"/>
      <c r="AD299" s="59"/>
    </row>
    <row r="300" hidden="1">
      <c r="A300" s="142"/>
      <c r="B300" s="145">
        <v>34</v>
      </c>
      <c r="C300" s="146" t="str">
        <f t="shared" ca="1" si="45"/>
        <v>4.9</v>
      </c>
      <c r="D300" s="147" t="str">
        <f t="shared" ca="1" si="46"/>
        <v>na</v>
      </c>
      <c r="E300" s="147" t="s">
        <v>46</v>
      </c>
      <c r="F300" s="148" t="str">
        <f t="shared" ca="1" si="47"/>
        <v>https://connexion-larochelle.test.entrouvert.org/accounts/</v>
      </c>
      <c r="G300" s="147" t="str">
        <f t="shared" ca="1" si="48"/>
        <v>A</v>
      </c>
      <c r="H300" s="147" t="str">
        <f t="shared" ca="1" si="49"/>
        <v/>
      </c>
      <c r="I300" s="147">
        <f t="shared" ca="1" si="50"/>
        <v>0</v>
      </c>
      <c r="J300" s="149">
        <f t="shared" ca="1" si="51"/>
        <v>0</v>
      </c>
      <c r="K300" s="79" t="str">
        <f t="shared" si="52"/>
        <v/>
      </c>
      <c r="L300" s="136"/>
      <c r="M300" s="136">
        <f t="shared" si="53"/>
        <v>0</v>
      </c>
      <c r="N300" s="137">
        <f t="shared" ca="1" si="54"/>
        <v>0</v>
      </c>
      <c r="O300" s="137"/>
      <c r="P300" s="138"/>
      <c r="Q300" s="138"/>
      <c r="R300" s="138"/>
      <c r="S300" s="138"/>
      <c r="T300" s="138"/>
      <c r="U300" s="139">
        <f t="shared" si="55"/>
        <v>0</v>
      </c>
      <c r="V300" s="140"/>
      <c r="W300" s="43"/>
      <c r="X300" s="59"/>
      <c r="Y300" s="59"/>
      <c r="Z300" s="59"/>
      <c r="AA300" s="59"/>
      <c r="AB300" s="59"/>
      <c r="AC300" s="59"/>
      <c r="AD300" s="59"/>
    </row>
    <row r="301" hidden="1">
      <c r="A301" s="142"/>
      <c r="B301" s="145">
        <v>34</v>
      </c>
      <c r="C301" s="146" t="str">
        <f t="shared" ca="1" si="45"/>
        <v>4.9</v>
      </c>
      <c r="D301" s="147" t="str">
        <f t="shared" ca="1" si="46"/>
        <v>na</v>
      </c>
      <c r="E301" s="147" t="s">
        <v>49</v>
      </c>
      <c r="F301" s="148" t="str">
        <f t="shared" ca="1" si="47"/>
        <v>https://portail-larochelle.test.entrouvert.org/a-propos/page-editoriale-type/</v>
      </c>
      <c r="G301" s="147" t="str">
        <f t="shared" ca="1" si="48"/>
        <v>A</v>
      </c>
      <c r="H301" s="147" t="str">
        <f t="shared" ca="1" si="49"/>
        <v/>
      </c>
      <c r="I301" s="147">
        <f t="shared" ca="1" si="50"/>
        <v>0</v>
      </c>
      <c r="J301" s="149">
        <f t="shared" ca="1" si="51"/>
        <v>0</v>
      </c>
      <c r="K301" s="79" t="str">
        <f t="shared" si="52"/>
        <v/>
      </c>
      <c r="L301" s="136"/>
      <c r="M301" s="136">
        <f t="shared" si="53"/>
        <v>0</v>
      </c>
      <c r="N301" s="137">
        <f t="shared" ca="1" si="54"/>
        <v>0</v>
      </c>
      <c r="O301" s="137"/>
      <c r="P301" s="138"/>
      <c r="Q301" s="138"/>
      <c r="R301" s="138"/>
      <c r="S301" s="138"/>
      <c r="T301" s="138"/>
      <c r="U301" s="139">
        <f t="shared" si="55"/>
        <v>0</v>
      </c>
      <c r="V301" s="140"/>
      <c r="W301" s="43"/>
      <c r="X301" s="59"/>
      <c r="Y301" s="59"/>
      <c r="Z301" s="59"/>
      <c r="AA301" s="59"/>
      <c r="AB301" s="59"/>
      <c r="AC301" s="59"/>
      <c r="AD301" s="59"/>
    </row>
    <row r="302" hidden="1">
      <c r="A302" s="142"/>
      <c r="B302" s="145">
        <v>34</v>
      </c>
      <c r="C302" s="146" t="str">
        <f t="shared" ca="1" si="45"/>
        <v>4.9</v>
      </c>
      <c r="D302" s="147" t="str">
        <f t="shared" ca="1" si="46"/>
        <v>na</v>
      </c>
      <c r="E302" s="147" t="s">
        <v>52</v>
      </c>
      <c r="F302" s="148" t="str">
        <f t="shared" ca="1" si="47"/>
        <v>https://demarches-larochelle.test.entrouvert.org/old-temp/modele-de-formulaire-avec-tous-les-champs/</v>
      </c>
      <c r="G302" s="147" t="str">
        <f t="shared" ca="1" si="48"/>
        <v>A</v>
      </c>
      <c r="H302" s="147" t="str">
        <f t="shared" ca="1" si="49"/>
        <v/>
      </c>
      <c r="I302" s="147">
        <f t="shared" ca="1" si="50"/>
        <v>0</v>
      </c>
      <c r="J302" s="149">
        <f t="shared" ca="1" si="51"/>
        <v>0</v>
      </c>
      <c r="K302" s="79" t="str">
        <f t="shared" si="52"/>
        <v/>
      </c>
      <c r="L302" s="136"/>
      <c r="M302" s="136">
        <f t="shared" si="53"/>
        <v>0</v>
      </c>
      <c r="N302" s="137">
        <f t="shared" ca="1" si="54"/>
        <v>0</v>
      </c>
      <c r="O302" s="137"/>
      <c r="P302" s="138"/>
      <c r="Q302" s="138"/>
      <c r="R302" s="138"/>
      <c r="S302" s="138"/>
      <c r="T302" s="138"/>
      <c r="U302" s="139">
        <f t="shared" si="55"/>
        <v>0</v>
      </c>
      <c r="V302" s="140"/>
      <c r="W302" s="43"/>
      <c r="X302" s="59"/>
      <c r="Y302" s="59"/>
      <c r="Z302" s="59"/>
      <c r="AA302" s="59"/>
      <c r="AB302" s="59"/>
      <c r="AC302" s="59"/>
      <c r="AD302" s="59"/>
    </row>
    <row r="303" hidden="1">
      <c r="A303" s="142"/>
      <c r="B303" s="145">
        <v>34</v>
      </c>
      <c r="C303" s="146" t="str">
        <f t="shared" ca="1" si="45"/>
        <v>4.9</v>
      </c>
      <c r="D303" s="147" t="str">
        <f t="shared" ca="1" si="46"/>
        <v>na</v>
      </c>
      <c r="E303" s="147" t="s">
        <v>55</v>
      </c>
      <c r="F303" s="148" t="str">
        <f t="shared" ca="1" si="47"/>
        <v>https://portail-larochelle.test.entrouvert.org/mon-espace/mes-demandes/</v>
      </c>
      <c r="G303" s="147" t="str">
        <f t="shared" ca="1" si="48"/>
        <v>A</v>
      </c>
      <c r="H303" s="147" t="str">
        <f t="shared" ca="1" si="49"/>
        <v/>
      </c>
      <c r="I303" s="147">
        <f t="shared" ca="1" si="50"/>
        <v>0</v>
      </c>
      <c r="J303" s="149">
        <f t="shared" ca="1" si="51"/>
        <v>0</v>
      </c>
      <c r="K303" s="79" t="str">
        <f t="shared" si="52"/>
        <v/>
      </c>
      <c r="L303" s="136"/>
      <c r="M303" s="136">
        <f t="shared" si="53"/>
        <v>0</v>
      </c>
      <c r="N303" s="137">
        <f t="shared" ca="1" si="54"/>
        <v>0</v>
      </c>
      <c r="O303" s="137"/>
      <c r="P303" s="138"/>
      <c r="Q303" s="138"/>
      <c r="R303" s="138"/>
      <c r="S303" s="138"/>
      <c r="T303" s="138"/>
      <c r="U303" s="139">
        <f t="shared" si="55"/>
        <v>0</v>
      </c>
      <c r="V303" s="140"/>
      <c r="W303" s="43"/>
      <c r="X303" s="59"/>
      <c r="Y303" s="59"/>
      <c r="Z303" s="59"/>
      <c r="AA303" s="59"/>
      <c r="AB303" s="59"/>
      <c r="AC303" s="59"/>
      <c r="AD303" s="59"/>
    </row>
    <row r="304" hidden="1">
      <c r="A304" s="142"/>
      <c r="B304" s="145">
        <v>34</v>
      </c>
      <c r="C304" s="146" t="str">
        <f t="shared" ca="1" si="45"/>
        <v>4.9</v>
      </c>
      <c r="D304" s="147" t="str">
        <f t="shared" ca="1" si="46"/>
        <v>na</v>
      </c>
      <c r="E304" s="147" t="s">
        <v>58</v>
      </c>
      <c r="F304" s="148" t="str">
        <f t="shared" ca="1" si="47"/>
        <v>https://demarches-larochelle.test.entrouvert.org/signalements/arbres-espaces-verts-naturels-aires-de-jeux/?cancelurl=https%3A//portail-larochelle.test.entrouvert.org/demarches/signalements/</v>
      </c>
      <c r="G304" s="147" t="str">
        <f t="shared" ca="1" si="48"/>
        <v>A</v>
      </c>
      <c r="H304" s="147" t="str">
        <f t="shared" ca="1" si="49"/>
        <v/>
      </c>
      <c r="I304" s="147">
        <f t="shared" ca="1" si="50"/>
        <v>0</v>
      </c>
      <c r="J304" s="149">
        <f t="shared" ca="1" si="51"/>
        <v>0</v>
      </c>
      <c r="K304" s="79" t="str">
        <f t="shared" si="52"/>
        <v/>
      </c>
      <c r="L304" s="136"/>
      <c r="M304" s="136">
        <f t="shared" si="53"/>
        <v>0</v>
      </c>
      <c r="N304" s="137">
        <f t="shared" ca="1" si="54"/>
        <v>0</v>
      </c>
      <c r="O304" s="137"/>
      <c r="P304" s="138"/>
      <c r="Q304" s="138"/>
      <c r="R304" s="138"/>
      <c r="S304" s="138"/>
      <c r="T304" s="138"/>
      <c r="U304" s="139">
        <f t="shared" si="55"/>
        <v>0</v>
      </c>
      <c r="V304" s="140"/>
      <c r="W304" s="43"/>
      <c r="X304" s="59"/>
      <c r="Y304" s="59"/>
      <c r="Z304" s="59"/>
      <c r="AA304" s="59"/>
      <c r="AB304" s="59"/>
      <c r="AC304" s="59"/>
      <c r="AD304" s="59"/>
    </row>
    <row r="305" hidden="1">
      <c r="A305" s="142"/>
      <c r="B305" s="145">
        <v>34</v>
      </c>
      <c r="C305" s="146" t="str">
        <f t="shared" ca="1" si="45"/>
        <v>4.9</v>
      </c>
      <c r="D305" s="147" t="str">
        <f t="shared" ca="1" si="46"/>
        <v>na</v>
      </c>
      <c r="E305" s="147" t="s">
        <v>61</v>
      </c>
      <c r="F305" s="148" t="str">
        <f t="shared" ca="1" si="47"/>
        <v>https://demarches-larochelle.test.entrouvert.org/signalements/proprete-urbaine/118/</v>
      </c>
      <c r="G305" s="147" t="str">
        <f t="shared" ca="1" si="48"/>
        <v>A</v>
      </c>
      <c r="H305" s="147" t="str">
        <f t="shared" ca="1" si="49"/>
        <v/>
      </c>
      <c r="I305" s="147">
        <f t="shared" ca="1" si="50"/>
        <v>0</v>
      </c>
      <c r="J305" s="149">
        <f t="shared" ca="1" si="51"/>
        <v>0</v>
      </c>
      <c r="K305" s="79" t="str">
        <f t="shared" si="52"/>
        <v/>
      </c>
      <c r="L305" s="136"/>
      <c r="M305" s="136">
        <f t="shared" si="53"/>
        <v>0</v>
      </c>
      <c r="N305" s="137">
        <f t="shared" ca="1" si="54"/>
        <v>0</v>
      </c>
      <c r="O305" s="137"/>
      <c r="P305" s="138"/>
      <c r="Q305" s="138"/>
      <c r="R305" s="138"/>
      <c r="S305" s="138"/>
      <c r="T305" s="138"/>
      <c r="U305" s="139">
        <f t="shared" si="55"/>
        <v>0</v>
      </c>
      <c r="V305" s="140"/>
      <c r="W305" s="43"/>
      <c r="X305" s="59"/>
      <c r="Y305" s="59"/>
      <c r="Z305" s="59"/>
      <c r="AA305" s="59"/>
      <c r="AB305" s="59"/>
      <c r="AC305" s="59"/>
      <c r="AD305" s="59"/>
    </row>
    <row r="306" hidden="1">
      <c r="A306" s="142"/>
      <c r="B306" s="145">
        <v>34</v>
      </c>
      <c r="C306" s="146" t="str">
        <f t="shared" ca="1" si="45"/>
        <v>4.9</v>
      </c>
      <c r="D306" s="147" t="str">
        <f t="shared" ca="1" si="46"/>
        <v>na</v>
      </c>
      <c r="E306" s="147" t="s">
        <v>64</v>
      </c>
      <c r="F306" s="148" t="str">
        <f t="shared" ca="1" si="47"/>
        <v>https://connexion-larochelle.test.entrouvert.org/accounts/password/change/</v>
      </c>
      <c r="G306" s="147" t="str">
        <f t="shared" ca="1" si="48"/>
        <v>A</v>
      </c>
      <c r="H306" s="147" t="str">
        <f t="shared" ca="1" si="49"/>
        <v/>
      </c>
      <c r="I306" s="147">
        <f t="shared" ca="1" si="50"/>
        <v>0</v>
      </c>
      <c r="J306" s="149">
        <f t="shared" ca="1" si="51"/>
        <v>0</v>
      </c>
      <c r="K306" s="79" t="str">
        <f t="shared" si="52"/>
        <v/>
      </c>
      <c r="L306" s="136"/>
      <c r="M306" s="136">
        <f t="shared" si="53"/>
        <v>0</v>
      </c>
      <c r="N306" s="137">
        <f t="shared" ca="1" si="54"/>
        <v>0</v>
      </c>
      <c r="O306" s="137"/>
      <c r="P306" s="138"/>
      <c r="Q306" s="138"/>
      <c r="R306" s="138"/>
      <c r="S306" s="138"/>
      <c r="T306" s="138"/>
      <c r="U306" s="139">
        <f t="shared" si="55"/>
        <v>0</v>
      </c>
      <c r="V306" s="140"/>
      <c r="W306" s="43"/>
      <c r="X306" s="59"/>
      <c r="Y306" s="59"/>
      <c r="Z306" s="59"/>
      <c r="AA306" s="59"/>
      <c r="AB306" s="59"/>
      <c r="AC306" s="59"/>
      <c r="AD306" s="59"/>
    </row>
    <row r="307" hidden="1">
      <c r="A307" s="142"/>
      <c r="B307" s="145">
        <v>35</v>
      </c>
      <c r="C307" s="146" t="str">
        <f t="shared" ca="1" si="45"/>
        <v>4.10</v>
      </c>
      <c r="D307" s="147" t="str">
        <f t="shared" ca="1" si="46"/>
        <v>na</v>
      </c>
      <c r="E307" s="147" t="s">
        <v>28</v>
      </c>
      <c r="F307" s="148" t="str">
        <f t="shared" ca="1" si="47"/>
        <v>https://portail-larochelle.test.entrouvert.org/demarches/</v>
      </c>
      <c r="G307" s="147" t="str">
        <f t="shared" ca="1" si="48"/>
        <v>A</v>
      </c>
      <c r="H307" s="147" t="str">
        <f t="shared" ca="1" si="49"/>
        <v>x</v>
      </c>
      <c r="I307" s="147">
        <f t="shared" ca="1" si="50"/>
        <v>0</v>
      </c>
      <c r="J307" s="149">
        <f t="shared" ca="1" si="51"/>
        <v>0</v>
      </c>
      <c r="K307" s="79" t="str">
        <f t="shared" si="52"/>
        <v/>
      </c>
      <c r="L307" s="136"/>
      <c r="M307" s="136">
        <f t="shared" si="53"/>
        <v>0</v>
      </c>
      <c r="N307" s="137">
        <f t="shared" ca="1" si="54"/>
        <v>0</v>
      </c>
      <c r="O307" s="137"/>
      <c r="P307" s="138"/>
      <c r="Q307" s="138"/>
      <c r="R307" s="138"/>
      <c r="S307" s="138"/>
      <c r="T307" s="138"/>
      <c r="U307" s="139">
        <f t="shared" si="55"/>
        <v>0</v>
      </c>
      <c r="V307" s="140"/>
      <c r="W307" s="43"/>
      <c r="X307" s="59"/>
      <c r="Y307" s="59"/>
      <c r="Z307" s="59"/>
      <c r="AA307" s="59"/>
      <c r="AB307" s="59"/>
      <c r="AC307" s="59"/>
      <c r="AD307" s="59"/>
    </row>
    <row r="308" hidden="1">
      <c r="A308" s="142"/>
      <c r="B308" s="145">
        <v>35</v>
      </c>
      <c r="C308" s="146" t="str">
        <f t="shared" ca="1" si="45"/>
        <v>4.10</v>
      </c>
      <c r="D308" s="147" t="str">
        <f t="shared" ca="1" si="46"/>
        <v>na</v>
      </c>
      <c r="E308" s="147" t="s">
        <v>31</v>
      </c>
      <c r="F308" s="148" t="str">
        <f t="shared" ca="1" si="47"/>
        <v>https://portail-larochelle.test.entrouvert.org/liens-footer/accessibilite/</v>
      </c>
      <c r="G308" s="147" t="str">
        <f t="shared" ca="1" si="48"/>
        <v>A</v>
      </c>
      <c r="H308" s="147" t="str">
        <f t="shared" ca="1" si="49"/>
        <v>x</v>
      </c>
      <c r="I308" s="147">
        <f t="shared" ca="1" si="50"/>
        <v>0</v>
      </c>
      <c r="J308" s="149">
        <f t="shared" ca="1" si="51"/>
        <v>0</v>
      </c>
      <c r="K308" s="79" t="str">
        <f t="shared" si="52"/>
        <v/>
      </c>
      <c r="L308" s="136"/>
      <c r="M308" s="136">
        <f t="shared" si="53"/>
        <v>0</v>
      </c>
      <c r="N308" s="137">
        <f t="shared" ca="1" si="54"/>
        <v>0</v>
      </c>
      <c r="O308" s="137"/>
      <c r="P308" s="138"/>
      <c r="Q308" s="138"/>
      <c r="R308" s="138"/>
      <c r="S308" s="138"/>
      <c r="T308" s="138"/>
      <c r="U308" s="139">
        <f t="shared" si="55"/>
        <v>0</v>
      </c>
      <c r="V308" s="140"/>
      <c r="W308" s="43"/>
      <c r="X308" s="59"/>
      <c r="Y308" s="59"/>
      <c r="Z308" s="59"/>
      <c r="AA308" s="59"/>
      <c r="AB308" s="59"/>
      <c r="AC308" s="59"/>
      <c r="AD308" s="59"/>
    </row>
    <row r="309" hidden="1">
      <c r="A309" s="142"/>
      <c r="B309" s="145">
        <v>35</v>
      </c>
      <c r="C309" s="146" t="str">
        <f t="shared" ca="1" si="45"/>
        <v>4.10</v>
      </c>
      <c r="D309" s="147" t="str">
        <f t="shared" ca="1" si="46"/>
        <v>na</v>
      </c>
      <c r="E309" s="147" t="s">
        <v>34</v>
      </c>
      <c r="F309" s="148" t="str">
        <f t="shared" ca="1" si="47"/>
        <v>https://portail-larochelle.test.entrouvert.org/liens-footer/mentions-legales/</v>
      </c>
      <c r="G309" s="147" t="str">
        <f t="shared" ca="1" si="48"/>
        <v>A</v>
      </c>
      <c r="H309" s="147" t="str">
        <f t="shared" ca="1" si="49"/>
        <v>x</v>
      </c>
      <c r="I309" s="147">
        <f t="shared" ca="1" si="50"/>
        <v>0</v>
      </c>
      <c r="J309" s="149">
        <f t="shared" ca="1" si="51"/>
        <v>0</v>
      </c>
      <c r="K309" s="79" t="str">
        <f t="shared" si="52"/>
        <v/>
      </c>
      <c r="L309" s="136"/>
      <c r="M309" s="136">
        <f t="shared" si="53"/>
        <v>0</v>
      </c>
      <c r="N309" s="137">
        <f t="shared" ca="1" si="54"/>
        <v>0</v>
      </c>
      <c r="O309" s="137"/>
      <c r="P309" s="138"/>
      <c r="Q309" s="138"/>
      <c r="R309" s="138"/>
      <c r="S309" s="138"/>
      <c r="T309" s="138"/>
      <c r="U309" s="139">
        <f t="shared" si="55"/>
        <v>0</v>
      </c>
      <c r="V309" s="140"/>
      <c r="W309" s="43"/>
      <c r="X309" s="59"/>
      <c r="Y309" s="59"/>
      <c r="Z309" s="59"/>
      <c r="AA309" s="59"/>
      <c r="AB309" s="59"/>
      <c r="AC309" s="59"/>
      <c r="AD309" s="59"/>
    </row>
    <row r="310" hidden="1">
      <c r="A310" s="142"/>
      <c r="B310" s="145">
        <v>35</v>
      </c>
      <c r="C310" s="146" t="str">
        <f t="shared" ca="1" si="45"/>
        <v>4.10</v>
      </c>
      <c r="D310" s="147" t="str">
        <f t="shared" ca="1" si="46"/>
        <v>na</v>
      </c>
      <c r="E310" s="147" t="s">
        <v>37</v>
      </c>
      <c r="F310" s="148" t="str">
        <f t="shared" ca="1" si="47"/>
        <v>https://portail-larochelle.test.entrouvert.org/aide/</v>
      </c>
      <c r="G310" s="147" t="str">
        <f t="shared" ca="1" si="48"/>
        <v>A</v>
      </c>
      <c r="H310" s="147" t="str">
        <f t="shared" ca="1" si="49"/>
        <v>x</v>
      </c>
      <c r="I310" s="147">
        <f t="shared" ca="1" si="50"/>
        <v>0</v>
      </c>
      <c r="J310" s="149">
        <f t="shared" ca="1" si="51"/>
        <v>0</v>
      </c>
      <c r="K310" s="79" t="str">
        <f t="shared" si="52"/>
        <v/>
      </c>
      <c r="L310" s="136"/>
      <c r="M310" s="136">
        <f t="shared" si="53"/>
        <v>0</v>
      </c>
      <c r="N310" s="137">
        <f t="shared" ca="1" si="54"/>
        <v>0</v>
      </c>
      <c r="O310" s="137"/>
      <c r="P310" s="138"/>
      <c r="Q310" s="138"/>
      <c r="R310" s="138"/>
      <c r="S310" s="138"/>
      <c r="T310" s="138"/>
      <c r="U310" s="139">
        <f t="shared" si="55"/>
        <v>0</v>
      </c>
      <c r="V310" s="140"/>
      <c r="W310" s="43"/>
      <c r="X310" s="59"/>
      <c r="Y310" s="59"/>
      <c r="Z310" s="59"/>
      <c r="AA310" s="59"/>
      <c r="AB310" s="59"/>
      <c r="AC310" s="59"/>
      <c r="AD310" s="59"/>
    </row>
    <row r="311" hidden="1">
      <c r="A311" s="142"/>
      <c r="B311" s="145">
        <v>35</v>
      </c>
      <c r="C311" s="146" t="str">
        <f t="shared" ca="1" si="45"/>
        <v>4.10</v>
      </c>
      <c r="D311" s="147" t="str">
        <f t="shared" ca="1" si="46"/>
        <v>na</v>
      </c>
      <c r="E311" s="147" t="s">
        <v>40</v>
      </c>
      <c r="F311" s="148" t="str">
        <f t="shared" ca="1" si="47"/>
        <v>https://connexion-larochelle.test.entrouvert.org/login/?nonce=_0DC01D458CED32F23A64CDA251907A6D&amp;next=/idp/saml2/continue%3Fnonce%3D_0DC01D458CED32F23A64CDA251907A6D</v>
      </c>
      <c r="G311" s="147" t="str">
        <f t="shared" ca="1" si="48"/>
        <v>A</v>
      </c>
      <c r="H311" s="147" t="str">
        <f t="shared" ca="1" si="49"/>
        <v>x</v>
      </c>
      <c r="I311" s="147">
        <f t="shared" ca="1" si="50"/>
        <v>0</v>
      </c>
      <c r="J311" s="149">
        <f t="shared" ca="1" si="51"/>
        <v>0</v>
      </c>
      <c r="K311" s="79" t="str">
        <f t="shared" si="52"/>
        <v/>
      </c>
      <c r="L311" s="136"/>
      <c r="M311" s="136">
        <f t="shared" si="53"/>
        <v>0</v>
      </c>
      <c r="N311" s="137">
        <f t="shared" ca="1" si="54"/>
        <v>0</v>
      </c>
      <c r="O311" s="137"/>
      <c r="P311" s="138"/>
      <c r="Q311" s="138"/>
      <c r="R311" s="138"/>
      <c r="S311" s="138"/>
      <c r="T311" s="138"/>
      <c r="U311" s="139">
        <f t="shared" si="55"/>
        <v>0</v>
      </c>
      <c r="V311" s="140"/>
      <c r="W311" s="43"/>
      <c r="X311" s="59"/>
      <c r="Y311" s="59"/>
      <c r="Z311" s="59"/>
      <c r="AA311" s="59"/>
      <c r="AB311" s="59"/>
      <c r="AC311" s="59"/>
      <c r="AD311" s="59"/>
    </row>
    <row r="312" hidden="1">
      <c r="A312" s="142"/>
      <c r="B312" s="145">
        <v>35</v>
      </c>
      <c r="C312" s="146" t="str">
        <f t="shared" ca="1" si="45"/>
        <v>4.10</v>
      </c>
      <c r="D312" s="147" t="str">
        <f t="shared" ca="1" si="46"/>
        <v>na</v>
      </c>
      <c r="E312" s="147" t="s">
        <v>43</v>
      </c>
      <c r="F312" s="148" t="str">
        <f t="shared" ca="1" si="47"/>
        <v>https://portail-larochelle.test.entrouvert.org/demarches/signalements/</v>
      </c>
      <c r="G312" s="147" t="str">
        <f t="shared" ca="1" si="48"/>
        <v>A</v>
      </c>
      <c r="H312" s="147" t="str">
        <f t="shared" ca="1" si="49"/>
        <v>x</v>
      </c>
      <c r="I312" s="147">
        <f t="shared" ca="1" si="50"/>
        <v>0</v>
      </c>
      <c r="J312" s="149">
        <f t="shared" ca="1" si="51"/>
        <v>0</v>
      </c>
      <c r="K312" s="79" t="str">
        <f t="shared" si="52"/>
        <v/>
      </c>
      <c r="L312" s="136"/>
      <c r="M312" s="136">
        <f t="shared" si="53"/>
        <v>0</v>
      </c>
      <c r="N312" s="137">
        <f t="shared" ca="1" si="54"/>
        <v>0</v>
      </c>
      <c r="O312" s="137"/>
      <c r="P312" s="138"/>
      <c r="Q312" s="138"/>
      <c r="R312" s="138"/>
      <c r="S312" s="138"/>
      <c r="T312" s="138"/>
      <c r="U312" s="139">
        <f t="shared" si="55"/>
        <v>0</v>
      </c>
      <c r="V312" s="140"/>
      <c r="W312" s="43"/>
      <c r="X312" s="59"/>
      <c r="Y312" s="59"/>
      <c r="Z312" s="59"/>
      <c r="AA312" s="59"/>
      <c r="AB312" s="59"/>
      <c r="AC312" s="59"/>
      <c r="AD312" s="59"/>
    </row>
    <row r="313" hidden="1">
      <c r="A313" s="142"/>
      <c r="B313" s="145">
        <v>35</v>
      </c>
      <c r="C313" s="146" t="str">
        <f t="shared" ca="1" si="45"/>
        <v>4.10</v>
      </c>
      <c r="D313" s="147" t="str">
        <f t="shared" ca="1" si="46"/>
        <v>na</v>
      </c>
      <c r="E313" s="147" t="s">
        <v>46</v>
      </c>
      <c r="F313" s="148" t="str">
        <f t="shared" ca="1" si="47"/>
        <v>https://connexion-larochelle.test.entrouvert.org/accounts/</v>
      </c>
      <c r="G313" s="147" t="str">
        <f t="shared" ca="1" si="48"/>
        <v>A</v>
      </c>
      <c r="H313" s="147" t="str">
        <f t="shared" ca="1" si="49"/>
        <v>x</v>
      </c>
      <c r="I313" s="147">
        <f t="shared" ca="1" si="50"/>
        <v>0</v>
      </c>
      <c r="J313" s="149">
        <f t="shared" ca="1" si="51"/>
        <v>0</v>
      </c>
      <c r="K313" s="79" t="str">
        <f t="shared" si="52"/>
        <v/>
      </c>
      <c r="L313" s="136"/>
      <c r="M313" s="136">
        <f t="shared" si="53"/>
        <v>0</v>
      </c>
      <c r="N313" s="137">
        <f t="shared" ca="1" si="54"/>
        <v>0</v>
      </c>
      <c r="O313" s="137"/>
      <c r="P313" s="138"/>
      <c r="Q313" s="138"/>
      <c r="R313" s="138"/>
      <c r="S313" s="138"/>
      <c r="T313" s="138"/>
      <c r="U313" s="139">
        <f t="shared" si="55"/>
        <v>0</v>
      </c>
      <c r="V313" s="140"/>
      <c r="W313" s="43"/>
      <c r="X313" s="59"/>
      <c r="Y313" s="59"/>
      <c r="Z313" s="59"/>
      <c r="AA313" s="59"/>
      <c r="AB313" s="59"/>
      <c r="AC313" s="59"/>
      <c r="AD313" s="59"/>
    </row>
    <row r="314" hidden="1">
      <c r="A314" s="142"/>
      <c r="B314" s="145">
        <v>35</v>
      </c>
      <c r="C314" s="146" t="str">
        <f t="shared" ca="1" si="45"/>
        <v>4.10</v>
      </c>
      <c r="D314" s="147" t="str">
        <f t="shared" ca="1" si="46"/>
        <v>na</v>
      </c>
      <c r="E314" s="147" t="s">
        <v>49</v>
      </c>
      <c r="F314" s="148" t="str">
        <f t="shared" ca="1" si="47"/>
        <v>https://portail-larochelle.test.entrouvert.org/a-propos/page-editoriale-type/</v>
      </c>
      <c r="G314" s="147" t="str">
        <f t="shared" ca="1" si="48"/>
        <v>A</v>
      </c>
      <c r="H314" s="147" t="str">
        <f t="shared" ca="1" si="49"/>
        <v>x</v>
      </c>
      <c r="I314" s="147">
        <f t="shared" ca="1" si="50"/>
        <v>0</v>
      </c>
      <c r="J314" s="149">
        <f t="shared" ca="1" si="51"/>
        <v>0</v>
      </c>
      <c r="K314" s="79" t="str">
        <f t="shared" si="52"/>
        <v/>
      </c>
      <c r="L314" s="136"/>
      <c r="M314" s="136">
        <f t="shared" si="53"/>
        <v>0</v>
      </c>
      <c r="N314" s="137">
        <f t="shared" ca="1" si="54"/>
        <v>0</v>
      </c>
      <c r="O314" s="137"/>
      <c r="P314" s="138"/>
      <c r="Q314" s="138"/>
      <c r="R314" s="138"/>
      <c r="S314" s="138"/>
      <c r="T314" s="138"/>
      <c r="U314" s="139">
        <f t="shared" si="55"/>
        <v>0</v>
      </c>
      <c r="V314" s="140"/>
      <c r="W314" s="43"/>
      <c r="X314" s="59"/>
      <c r="Y314" s="59"/>
      <c r="Z314" s="59"/>
      <c r="AA314" s="59"/>
      <c r="AB314" s="59"/>
      <c r="AC314" s="59"/>
      <c r="AD314" s="59"/>
    </row>
    <row r="315" hidden="1">
      <c r="A315" s="142"/>
      <c r="B315" s="145">
        <v>35</v>
      </c>
      <c r="C315" s="146" t="str">
        <f t="shared" ca="1" si="45"/>
        <v>4.10</v>
      </c>
      <c r="D315" s="147" t="str">
        <f t="shared" ca="1" si="46"/>
        <v>na</v>
      </c>
      <c r="E315" s="147" t="s">
        <v>52</v>
      </c>
      <c r="F315" s="148" t="str">
        <f t="shared" ca="1" si="47"/>
        <v>https://demarches-larochelle.test.entrouvert.org/old-temp/modele-de-formulaire-avec-tous-les-champs/</v>
      </c>
      <c r="G315" s="147" t="str">
        <f t="shared" ca="1" si="48"/>
        <v>A</v>
      </c>
      <c r="H315" s="147" t="str">
        <f t="shared" ca="1" si="49"/>
        <v>x</v>
      </c>
      <c r="I315" s="147">
        <f t="shared" ca="1" si="50"/>
        <v>0</v>
      </c>
      <c r="J315" s="149">
        <f t="shared" ca="1" si="51"/>
        <v>0</v>
      </c>
      <c r="K315" s="79" t="str">
        <f t="shared" si="52"/>
        <v/>
      </c>
      <c r="L315" s="136"/>
      <c r="M315" s="136">
        <f t="shared" si="53"/>
        <v>0</v>
      </c>
      <c r="N315" s="137">
        <f t="shared" ca="1" si="54"/>
        <v>0</v>
      </c>
      <c r="O315" s="137"/>
      <c r="P315" s="138"/>
      <c r="Q315" s="138"/>
      <c r="R315" s="138"/>
      <c r="S315" s="138"/>
      <c r="T315" s="138"/>
      <c r="U315" s="139">
        <f t="shared" si="55"/>
        <v>0</v>
      </c>
      <c r="V315" s="140"/>
      <c r="W315" s="43"/>
      <c r="X315" s="59"/>
      <c r="Y315" s="59"/>
      <c r="Z315" s="59"/>
      <c r="AA315" s="59"/>
      <c r="AB315" s="59"/>
      <c r="AC315" s="59"/>
      <c r="AD315" s="59"/>
    </row>
    <row r="316" hidden="1">
      <c r="A316" s="142"/>
      <c r="B316" s="145">
        <v>35</v>
      </c>
      <c r="C316" s="146" t="str">
        <f t="shared" ca="1" si="45"/>
        <v>4.10</v>
      </c>
      <c r="D316" s="147" t="str">
        <f t="shared" ca="1" si="46"/>
        <v>na</v>
      </c>
      <c r="E316" s="147" t="s">
        <v>55</v>
      </c>
      <c r="F316" s="148" t="str">
        <f t="shared" ca="1" si="47"/>
        <v>https://portail-larochelle.test.entrouvert.org/mon-espace/mes-demandes/</v>
      </c>
      <c r="G316" s="147" t="str">
        <f t="shared" ca="1" si="48"/>
        <v>A</v>
      </c>
      <c r="H316" s="147" t="str">
        <f t="shared" ca="1" si="49"/>
        <v>x</v>
      </c>
      <c r="I316" s="147">
        <f t="shared" ca="1" si="50"/>
        <v>0</v>
      </c>
      <c r="J316" s="149">
        <f t="shared" ca="1" si="51"/>
        <v>0</v>
      </c>
      <c r="K316" s="79" t="str">
        <f t="shared" si="52"/>
        <v/>
      </c>
      <c r="L316" s="136"/>
      <c r="M316" s="136">
        <f t="shared" si="53"/>
        <v>0</v>
      </c>
      <c r="N316" s="137">
        <f t="shared" ca="1" si="54"/>
        <v>0</v>
      </c>
      <c r="O316" s="137"/>
      <c r="P316" s="138"/>
      <c r="Q316" s="138"/>
      <c r="R316" s="138"/>
      <c r="S316" s="138"/>
      <c r="T316" s="138"/>
      <c r="U316" s="139">
        <f t="shared" si="55"/>
        <v>0</v>
      </c>
      <c r="V316" s="140"/>
      <c r="W316" s="43"/>
      <c r="X316" s="59"/>
      <c r="Y316" s="59"/>
      <c r="Z316" s="59"/>
      <c r="AA316" s="59"/>
      <c r="AB316" s="59"/>
      <c r="AC316" s="59"/>
      <c r="AD316" s="59"/>
    </row>
    <row r="317" hidden="1">
      <c r="A317" s="142"/>
      <c r="B317" s="145">
        <v>35</v>
      </c>
      <c r="C317" s="146" t="str">
        <f t="shared" ca="1" si="45"/>
        <v>4.10</v>
      </c>
      <c r="D317" s="147" t="str">
        <f t="shared" ca="1" si="46"/>
        <v>na</v>
      </c>
      <c r="E317" s="147" t="s">
        <v>58</v>
      </c>
      <c r="F317" s="148" t="str">
        <f t="shared" ca="1" si="47"/>
        <v>https://demarches-larochelle.test.entrouvert.org/signalements/arbres-espaces-verts-naturels-aires-de-jeux/?cancelurl=https%3A//portail-larochelle.test.entrouvert.org/demarches/signalements/</v>
      </c>
      <c r="G317" s="147" t="str">
        <f t="shared" ca="1" si="48"/>
        <v>A</v>
      </c>
      <c r="H317" s="147" t="str">
        <f t="shared" ca="1" si="49"/>
        <v>x</v>
      </c>
      <c r="I317" s="147">
        <f t="shared" ca="1" si="50"/>
        <v>0</v>
      </c>
      <c r="J317" s="149">
        <f t="shared" ca="1" si="51"/>
        <v>0</v>
      </c>
      <c r="K317" s="79" t="str">
        <f t="shared" si="52"/>
        <v/>
      </c>
      <c r="L317" s="136"/>
      <c r="M317" s="136">
        <f t="shared" si="53"/>
        <v>0</v>
      </c>
      <c r="N317" s="137">
        <f t="shared" ca="1" si="54"/>
        <v>0</v>
      </c>
      <c r="O317" s="137"/>
      <c r="P317" s="138"/>
      <c r="Q317" s="138"/>
      <c r="R317" s="138"/>
      <c r="S317" s="138"/>
      <c r="T317" s="138"/>
      <c r="U317" s="139">
        <f t="shared" si="55"/>
        <v>0</v>
      </c>
      <c r="V317" s="140"/>
      <c r="W317" s="43"/>
      <c r="X317" s="59"/>
      <c r="Y317" s="59"/>
      <c r="Z317" s="59"/>
      <c r="AA317" s="59"/>
      <c r="AB317" s="59"/>
      <c r="AC317" s="59"/>
      <c r="AD317" s="59"/>
    </row>
    <row r="318" hidden="1">
      <c r="A318" s="142"/>
      <c r="B318" s="145">
        <v>35</v>
      </c>
      <c r="C318" s="146" t="str">
        <f t="shared" ca="1" si="45"/>
        <v>4.10</v>
      </c>
      <c r="D318" s="147" t="str">
        <f t="shared" ca="1" si="46"/>
        <v>na</v>
      </c>
      <c r="E318" s="147" t="s">
        <v>61</v>
      </c>
      <c r="F318" s="148" t="str">
        <f t="shared" ca="1" si="47"/>
        <v>https://demarches-larochelle.test.entrouvert.org/signalements/proprete-urbaine/118/</v>
      </c>
      <c r="G318" s="147" t="str">
        <f t="shared" ca="1" si="48"/>
        <v>A</v>
      </c>
      <c r="H318" s="147" t="str">
        <f t="shared" ca="1" si="49"/>
        <v>x</v>
      </c>
      <c r="I318" s="147">
        <f t="shared" ca="1" si="50"/>
        <v>0</v>
      </c>
      <c r="J318" s="149">
        <f t="shared" ca="1" si="51"/>
        <v>0</v>
      </c>
      <c r="K318" s="79" t="str">
        <f t="shared" si="52"/>
        <v/>
      </c>
      <c r="L318" s="136"/>
      <c r="M318" s="136">
        <f t="shared" si="53"/>
        <v>0</v>
      </c>
      <c r="N318" s="137">
        <f t="shared" ca="1" si="54"/>
        <v>0</v>
      </c>
      <c r="O318" s="137"/>
      <c r="P318" s="138"/>
      <c r="Q318" s="138"/>
      <c r="R318" s="138"/>
      <c r="S318" s="138"/>
      <c r="T318" s="138"/>
      <c r="U318" s="139">
        <f t="shared" si="55"/>
        <v>0</v>
      </c>
      <c r="V318" s="140"/>
      <c r="W318" s="43"/>
      <c r="X318" s="59"/>
      <c r="Y318" s="59"/>
      <c r="Z318" s="59"/>
      <c r="AA318" s="59"/>
      <c r="AB318" s="59"/>
      <c r="AC318" s="59"/>
      <c r="AD318" s="59"/>
    </row>
    <row r="319" hidden="1">
      <c r="A319" s="142"/>
      <c r="B319" s="145">
        <v>35</v>
      </c>
      <c r="C319" s="146" t="str">
        <f t="shared" ca="1" si="45"/>
        <v>4.10</v>
      </c>
      <c r="D319" s="147" t="str">
        <f t="shared" ca="1" si="46"/>
        <v>na</v>
      </c>
      <c r="E319" s="147" t="s">
        <v>64</v>
      </c>
      <c r="F319" s="148" t="str">
        <f t="shared" ca="1" si="47"/>
        <v>https://connexion-larochelle.test.entrouvert.org/accounts/password/change/</v>
      </c>
      <c r="G319" s="147" t="str">
        <f t="shared" ca="1" si="48"/>
        <v>A</v>
      </c>
      <c r="H319" s="147" t="str">
        <f t="shared" ca="1" si="49"/>
        <v>x</v>
      </c>
      <c r="I319" s="147">
        <f t="shared" ca="1" si="50"/>
        <v>0</v>
      </c>
      <c r="J319" s="149">
        <f t="shared" ca="1" si="51"/>
        <v>0</v>
      </c>
      <c r="K319" s="79" t="str">
        <f t="shared" si="52"/>
        <v/>
      </c>
      <c r="L319" s="136"/>
      <c r="M319" s="136">
        <f t="shared" si="53"/>
        <v>0</v>
      </c>
      <c r="N319" s="137">
        <f t="shared" ca="1" si="54"/>
        <v>0</v>
      </c>
      <c r="O319" s="137"/>
      <c r="P319" s="138"/>
      <c r="Q319" s="138"/>
      <c r="R319" s="138"/>
      <c r="S319" s="138"/>
      <c r="T319" s="138"/>
      <c r="U319" s="139">
        <f t="shared" si="55"/>
        <v>0</v>
      </c>
      <c r="V319" s="140"/>
      <c r="W319" s="43"/>
      <c r="X319" s="59"/>
      <c r="Y319" s="59"/>
      <c r="Z319" s="59"/>
      <c r="AA319" s="59"/>
      <c r="AB319" s="59"/>
      <c r="AC319" s="59"/>
      <c r="AD319" s="59"/>
    </row>
    <row r="320" hidden="1">
      <c r="A320" s="142"/>
      <c r="B320" s="145">
        <v>36</v>
      </c>
      <c r="C320" s="146" t="str">
        <f t="shared" ca="1" si="45"/>
        <v>4.11</v>
      </c>
      <c r="D320" s="147" t="str">
        <f t="shared" ca="1" si="46"/>
        <v>na</v>
      </c>
      <c r="E320" s="147" t="s">
        <v>28</v>
      </c>
      <c r="F320" s="148" t="str">
        <f t="shared" ca="1" si="47"/>
        <v>https://portail-larochelle.test.entrouvert.org/demarches/</v>
      </c>
      <c r="G320" s="147" t="str">
        <f t="shared" ca="1" si="48"/>
        <v>A</v>
      </c>
      <c r="H320" s="147" t="str">
        <f t="shared" ca="1" si="49"/>
        <v/>
      </c>
      <c r="I320" s="147">
        <f t="shared" ca="1" si="50"/>
        <v>0</v>
      </c>
      <c r="J320" s="149">
        <f t="shared" ca="1" si="51"/>
        <v>0</v>
      </c>
      <c r="K320" s="79" t="str">
        <f t="shared" si="52"/>
        <v/>
      </c>
      <c r="L320" s="136"/>
      <c r="M320" s="136">
        <f t="shared" si="53"/>
        <v>0</v>
      </c>
      <c r="N320" s="137">
        <f t="shared" ca="1" si="54"/>
        <v>0</v>
      </c>
      <c r="O320" s="137"/>
      <c r="P320" s="138"/>
      <c r="Q320" s="138"/>
      <c r="R320" s="138"/>
      <c r="S320" s="138"/>
      <c r="T320" s="138"/>
      <c r="U320" s="139">
        <f t="shared" si="55"/>
        <v>0</v>
      </c>
      <c r="V320" s="140"/>
      <c r="W320" s="43"/>
      <c r="X320" s="59"/>
      <c r="Y320" s="59"/>
      <c r="Z320" s="59"/>
      <c r="AA320" s="59"/>
      <c r="AB320" s="59"/>
      <c r="AC320" s="59"/>
      <c r="AD320" s="59"/>
    </row>
    <row r="321" hidden="1">
      <c r="A321" s="142"/>
      <c r="B321" s="145">
        <v>36</v>
      </c>
      <c r="C321" s="146" t="str">
        <f t="shared" ca="1" si="45"/>
        <v>4.11</v>
      </c>
      <c r="D321" s="147" t="str">
        <f t="shared" ca="1" si="46"/>
        <v>na</v>
      </c>
      <c r="E321" s="147" t="s">
        <v>31</v>
      </c>
      <c r="F321" s="148" t="str">
        <f t="shared" ca="1" si="47"/>
        <v>https://portail-larochelle.test.entrouvert.org/liens-footer/accessibilite/</v>
      </c>
      <c r="G321" s="147" t="str">
        <f t="shared" ca="1" si="48"/>
        <v>A</v>
      </c>
      <c r="H321" s="147" t="str">
        <f t="shared" ca="1" si="49"/>
        <v/>
      </c>
      <c r="I321" s="147">
        <f t="shared" ca="1" si="50"/>
        <v>0</v>
      </c>
      <c r="J321" s="149">
        <f t="shared" ca="1" si="51"/>
        <v>0</v>
      </c>
      <c r="K321" s="79" t="str">
        <f t="shared" si="52"/>
        <v/>
      </c>
      <c r="L321" s="136"/>
      <c r="M321" s="136">
        <f t="shared" si="53"/>
        <v>0</v>
      </c>
      <c r="N321" s="137">
        <f t="shared" ca="1" si="54"/>
        <v>0</v>
      </c>
      <c r="O321" s="137"/>
      <c r="P321" s="138"/>
      <c r="Q321" s="138"/>
      <c r="R321" s="138"/>
      <c r="S321" s="138"/>
      <c r="T321" s="138"/>
      <c r="U321" s="139">
        <f t="shared" si="55"/>
        <v>0</v>
      </c>
      <c r="V321" s="140"/>
      <c r="W321" s="43"/>
      <c r="X321" s="59"/>
      <c r="Y321" s="59"/>
      <c r="Z321" s="59"/>
      <c r="AA321" s="59"/>
      <c r="AB321" s="59"/>
      <c r="AC321" s="59"/>
      <c r="AD321" s="59"/>
    </row>
    <row r="322" hidden="1">
      <c r="A322" s="142"/>
      <c r="B322" s="145">
        <v>36</v>
      </c>
      <c r="C322" s="146" t="str">
        <f t="shared" ca="1" si="45"/>
        <v>4.11</v>
      </c>
      <c r="D322" s="147" t="str">
        <f t="shared" ca="1" si="46"/>
        <v>na</v>
      </c>
      <c r="E322" s="147" t="s">
        <v>34</v>
      </c>
      <c r="F322" s="148" t="str">
        <f t="shared" ca="1" si="47"/>
        <v>https://portail-larochelle.test.entrouvert.org/liens-footer/mentions-legales/</v>
      </c>
      <c r="G322" s="147" t="str">
        <f t="shared" ca="1" si="48"/>
        <v>A</v>
      </c>
      <c r="H322" s="147" t="str">
        <f t="shared" ca="1" si="49"/>
        <v/>
      </c>
      <c r="I322" s="147">
        <f t="shared" ca="1" si="50"/>
        <v>0</v>
      </c>
      <c r="J322" s="149">
        <f t="shared" ca="1" si="51"/>
        <v>0</v>
      </c>
      <c r="K322" s="79" t="str">
        <f t="shared" si="52"/>
        <v/>
      </c>
      <c r="L322" s="136"/>
      <c r="M322" s="136">
        <f t="shared" si="53"/>
        <v>0</v>
      </c>
      <c r="N322" s="137">
        <f t="shared" ca="1" si="54"/>
        <v>0</v>
      </c>
      <c r="O322" s="137"/>
      <c r="P322" s="138"/>
      <c r="Q322" s="138"/>
      <c r="R322" s="138"/>
      <c r="S322" s="138"/>
      <c r="T322" s="138"/>
      <c r="U322" s="139">
        <f t="shared" si="55"/>
        <v>0</v>
      </c>
      <c r="V322" s="140"/>
      <c r="W322" s="43"/>
      <c r="X322" s="59"/>
      <c r="Y322" s="59"/>
      <c r="Z322" s="59"/>
      <c r="AA322" s="59"/>
      <c r="AB322" s="59"/>
      <c r="AC322" s="59"/>
      <c r="AD322" s="59"/>
    </row>
    <row r="323" hidden="1">
      <c r="A323" s="142"/>
      <c r="B323" s="145">
        <v>36</v>
      </c>
      <c r="C323" s="146" t="str">
        <f t="shared" ca="1" si="45"/>
        <v>4.11</v>
      </c>
      <c r="D323" s="147" t="str">
        <f t="shared" ca="1" si="46"/>
        <v>na</v>
      </c>
      <c r="E323" s="147" t="s">
        <v>37</v>
      </c>
      <c r="F323" s="148" t="str">
        <f t="shared" ca="1" si="47"/>
        <v>https://portail-larochelle.test.entrouvert.org/aide/</v>
      </c>
      <c r="G323" s="147" t="str">
        <f t="shared" ca="1" si="48"/>
        <v>A</v>
      </c>
      <c r="H323" s="147" t="str">
        <f t="shared" ca="1" si="49"/>
        <v/>
      </c>
      <c r="I323" s="147">
        <f t="shared" ca="1" si="50"/>
        <v>0</v>
      </c>
      <c r="J323" s="149">
        <f t="shared" ca="1" si="51"/>
        <v>0</v>
      </c>
      <c r="K323" s="79" t="str">
        <f t="shared" si="52"/>
        <v/>
      </c>
      <c r="L323" s="136"/>
      <c r="M323" s="136">
        <f t="shared" si="53"/>
        <v>0</v>
      </c>
      <c r="N323" s="137">
        <f t="shared" ca="1" si="54"/>
        <v>0</v>
      </c>
      <c r="O323" s="137"/>
      <c r="P323" s="138"/>
      <c r="Q323" s="138"/>
      <c r="R323" s="138"/>
      <c r="S323" s="138"/>
      <c r="T323" s="138"/>
      <c r="U323" s="139">
        <f t="shared" si="55"/>
        <v>0</v>
      </c>
      <c r="V323" s="140"/>
      <c r="W323" s="43"/>
      <c r="X323" s="59"/>
      <c r="Y323" s="59"/>
      <c r="Z323" s="59"/>
      <c r="AA323" s="59"/>
      <c r="AB323" s="59"/>
      <c r="AC323" s="59"/>
      <c r="AD323" s="59"/>
    </row>
    <row r="324" hidden="1">
      <c r="A324" s="142"/>
      <c r="B324" s="145">
        <v>36</v>
      </c>
      <c r="C324" s="146" t="str">
        <f t="shared" ca="1" si="45"/>
        <v>4.11</v>
      </c>
      <c r="D324" s="147" t="str">
        <f t="shared" ca="1" si="46"/>
        <v>na</v>
      </c>
      <c r="E324" s="147" t="s">
        <v>40</v>
      </c>
      <c r="F324" s="148" t="str">
        <f t="shared" ca="1" si="47"/>
        <v>https://connexion-larochelle.test.entrouvert.org/login/?nonce=_0DC01D458CED32F23A64CDA251907A6D&amp;next=/idp/saml2/continue%3Fnonce%3D_0DC01D458CED32F23A64CDA251907A6D</v>
      </c>
      <c r="G324" s="147" t="str">
        <f t="shared" ca="1" si="48"/>
        <v>A</v>
      </c>
      <c r="H324" s="147" t="str">
        <f t="shared" ca="1" si="49"/>
        <v/>
      </c>
      <c r="I324" s="147">
        <f t="shared" ca="1" si="50"/>
        <v>0</v>
      </c>
      <c r="J324" s="149">
        <f t="shared" ca="1" si="51"/>
        <v>0</v>
      </c>
      <c r="K324" s="79" t="str">
        <f t="shared" si="52"/>
        <v/>
      </c>
      <c r="L324" s="136"/>
      <c r="M324" s="136">
        <f t="shared" si="53"/>
        <v>0</v>
      </c>
      <c r="N324" s="137">
        <f t="shared" ca="1" si="54"/>
        <v>0</v>
      </c>
      <c r="O324" s="137"/>
      <c r="P324" s="138"/>
      <c r="Q324" s="138"/>
      <c r="R324" s="138"/>
      <c r="S324" s="138"/>
      <c r="T324" s="138"/>
      <c r="U324" s="139">
        <f t="shared" si="55"/>
        <v>0</v>
      </c>
      <c r="V324" s="140"/>
      <c r="W324" s="43"/>
      <c r="X324" s="59"/>
      <c r="Y324" s="59"/>
      <c r="Z324" s="59"/>
      <c r="AA324" s="59"/>
      <c r="AB324" s="59"/>
      <c r="AC324" s="59"/>
      <c r="AD324" s="59"/>
    </row>
    <row r="325" hidden="1">
      <c r="A325" s="142"/>
      <c r="B325" s="145">
        <v>36</v>
      </c>
      <c r="C325" s="146" t="str">
        <f t="shared" ca="1" si="45"/>
        <v>4.11</v>
      </c>
      <c r="D325" s="147" t="str">
        <f t="shared" ca="1" si="46"/>
        <v>na</v>
      </c>
      <c r="E325" s="147" t="s">
        <v>43</v>
      </c>
      <c r="F325" s="148" t="str">
        <f t="shared" ca="1" si="47"/>
        <v>https://portail-larochelle.test.entrouvert.org/demarches/signalements/</v>
      </c>
      <c r="G325" s="147" t="str">
        <f t="shared" ca="1" si="48"/>
        <v>A</v>
      </c>
      <c r="H325" s="147" t="str">
        <f t="shared" ca="1" si="49"/>
        <v/>
      </c>
      <c r="I325" s="147">
        <f t="shared" ca="1" si="50"/>
        <v>0</v>
      </c>
      <c r="J325" s="149">
        <f t="shared" ca="1" si="51"/>
        <v>0</v>
      </c>
      <c r="K325" s="79" t="str">
        <f t="shared" si="52"/>
        <v/>
      </c>
      <c r="L325" s="136"/>
      <c r="M325" s="136">
        <f t="shared" si="53"/>
        <v>0</v>
      </c>
      <c r="N325" s="137">
        <f t="shared" ca="1" si="54"/>
        <v>0</v>
      </c>
      <c r="O325" s="137"/>
      <c r="P325" s="138"/>
      <c r="Q325" s="138"/>
      <c r="R325" s="138"/>
      <c r="S325" s="138"/>
      <c r="T325" s="138"/>
      <c r="U325" s="139">
        <f t="shared" si="55"/>
        <v>0</v>
      </c>
      <c r="V325" s="140"/>
      <c r="W325" s="43"/>
      <c r="X325" s="59"/>
      <c r="Y325" s="59"/>
      <c r="Z325" s="59"/>
      <c r="AA325" s="59"/>
      <c r="AB325" s="59"/>
      <c r="AC325" s="59"/>
      <c r="AD325" s="59"/>
    </row>
    <row r="326" hidden="1">
      <c r="A326" s="142"/>
      <c r="B326" s="145">
        <v>36</v>
      </c>
      <c r="C326" s="146" t="str">
        <f t="shared" ca="1" si="45"/>
        <v>4.11</v>
      </c>
      <c r="D326" s="147" t="str">
        <f t="shared" ca="1" si="46"/>
        <v>na</v>
      </c>
      <c r="E326" s="147" t="s">
        <v>46</v>
      </c>
      <c r="F326" s="148" t="str">
        <f t="shared" ca="1" si="47"/>
        <v>https://connexion-larochelle.test.entrouvert.org/accounts/</v>
      </c>
      <c r="G326" s="147" t="str">
        <f t="shared" ca="1" si="48"/>
        <v>A</v>
      </c>
      <c r="H326" s="147" t="str">
        <f t="shared" ca="1" si="49"/>
        <v/>
      </c>
      <c r="I326" s="147">
        <f t="shared" ca="1" si="50"/>
        <v>0</v>
      </c>
      <c r="J326" s="149">
        <f t="shared" ca="1" si="51"/>
        <v>0</v>
      </c>
      <c r="K326" s="79" t="str">
        <f t="shared" si="52"/>
        <v/>
      </c>
      <c r="L326" s="136"/>
      <c r="M326" s="136">
        <f t="shared" si="53"/>
        <v>0</v>
      </c>
      <c r="N326" s="137">
        <f t="shared" ca="1" si="54"/>
        <v>0</v>
      </c>
      <c r="O326" s="137"/>
      <c r="P326" s="138"/>
      <c r="Q326" s="138"/>
      <c r="R326" s="138"/>
      <c r="S326" s="138"/>
      <c r="T326" s="138"/>
      <c r="U326" s="139">
        <f t="shared" si="55"/>
        <v>0</v>
      </c>
      <c r="V326" s="140"/>
      <c r="W326" s="43"/>
      <c r="X326" s="59"/>
      <c r="Y326" s="59"/>
      <c r="Z326" s="59"/>
      <c r="AA326" s="59"/>
      <c r="AB326" s="59"/>
      <c r="AC326" s="59"/>
      <c r="AD326" s="59"/>
    </row>
    <row r="327" hidden="1">
      <c r="A327" s="142"/>
      <c r="B327" s="145">
        <v>36</v>
      </c>
      <c r="C327" s="146" t="str">
        <f t="shared" ca="1" si="45"/>
        <v>4.11</v>
      </c>
      <c r="D327" s="147" t="str">
        <f t="shared" ca="1" si="46"/>
        <v>na</v>
      </c>
      <c r="E327" s="147" t="s">
        <v>49</v>
      </c>
      <c r="F327" s="148" t="str">
        <f t="shared" ca="1" si="47"/>
        <v>https://portail-larochelle.test.entrouvert.org/a-propos/page-editoriale-type/</v>
      </c>
      <c r="G327" s="147" t="str">
        <f t="shared" ca="1" si="48"/>
        <v>A</v>
      </c>
      <c r="H327" s="147" t="str">
        <f t="shared" ca="1" si="49"/>
        <v/>
      </c>
      <c r="I327" s="147">
        <f t="shared" ca="1" si="50"/>
        <v>0</v>
      </c>
      <c r="J327" s="149">
        <f t="shared" ca="1" si="51"/>
        <v>0</v>
      </c>
      <c r="K327" s="79" t="str">
        <f t="shared" si="52"/>
        <v/>
      </c>
      <c r="L327" s="136"/>
      <c r="M327" s="136">
        <f t="shared" si="53"/>
        <v>0</v>
      </c>
      <c r="N327" s="137">
        <f t="shared" ca="1" si="54"/>
        <v>0</v>
      </c>
      <c r="O327" s="137"/>
      <c r="P327" s="138"/>
      <c r="Q327" s="138"/>
      <c r="R327" s="138"/>
      <c r="S327" s="138"/>
      <c r="T327" s="138"/>
      <c r="U327" s="139">
        <f t="shared" si="55"/>
        <v>0</v>
      </c>
      <c r="V327" s="140"/>
      <c r="W327" s="43"/>
      <c r="X327" s="59"/>
      <c r="Y327" s="59"/>
      <c r="Z327" s="59"/>
      <c r="AA327" s="59"/>
      <c r="AB327" s="59"/>
      <c r="AC327" s="59"/>
      <c r="AD327" s="59"/>
    </row>
    <row r="328" hidden="1">
      <c r="A328" s="142"/>
      <c r="B328" s="145">
        <v>36</v>
      </c>
      <c r="C328" s="146" t="str">
        <f t="shared" ref="C328:C391" ca="1" si="56">INDIRECT($E328&amp;"!B"&amp;$B328)</f>
        <v>4.11</v>
      </c>
      <c r="D328" s="147" t="str">
        <f t="shared" ref="D328:D391" ca="1" si="57">INDIRECT($E328&amp;"!F"&amp;$B328)</f>
        <v>na</v>
      </c>
      <c r="E328" s="147" t="s">
        <v>52</v>
      </c>
      <c r="F328" s="148" t="str">
        <f t="shared" ref="F328:F391" ca="1" si="58">INDIRECT($E328&amp;"!C3")</f>
        <v>https://demarches-larochelle.test.entrouvert.org/old-temp/modele-de-formulaire-avec-tous-les-champs/</v>
      </c>
      <c r="G328" s="147" t="str">
        <f t="shared" ref="G328:G391" ca="1" si="59">INDIRECT($E328&amp;"!C"&amp;$B328)</f>
        <v>A</v>
      </c>
      <c r="H328" s="147" t="str">
        <f t="shared" ref="H328:H391" ca="1" si="60">INDIRECT($E328&amp;"!D"&amp;$B328)</f>
        <v/>
      </c>
      <c r="I328" s="147">
        <f t="shared" ref="I328:I391" ca="1" si="61">INDIRECT($E328&amp;"!H"&amp;$B328)</f>
        <v>0</v>
      </c>
      <c r="J328" s="149">
        <f t="shared" ref="J328:J391" ca="1" si="62">INDIRECT($E328&amp;"!I"&amp;$B328)</f>
        <v>0</v>
      </c>
      <c r="K328" s="79" t="str">
        <f t="shared" ref="K328:K391" si="63">IFERROR(VLOOKUP($J328,$W$1:$AA$4,(MATCH($I328,$X$5:$AA$5,0))+1,FALSE),"")</f>
        <v/>
      </c>
      <c r="L328" s="136"/>
      <c r="M328" s="136">
        <f t="shared" ref="M328:M391" si="64">COUNTIFS($C$7:$C$1378,$C328,$D$7:$D$1378,"nc")</f>
        <v>0</v>
      </c>
      <c r="N328" s="137">
        <f t="shared" ref="N328:N391" ca="1" si="65">INDIRECT($E328&amp;"!J"&amp;$B328)</f>
        <v>0</v>
      </c>
      <c r="O328" s="137"/>
      <c r="P328" s="138"/>
      <c r="Q328" s="138"/>
      <c r="R328" s="138"/>
      <c r="S328" s="138"/>
      <c r="T328" s="138"/>
      <c r="U328" s="139">
        <f t="shared" ref="U328:U391" si="66">SUM($P328:$T328)</f>
        <v>0</v>
      </c>
      <c r="V328" s="140"/>
      <c r="W328" s="43"/>
      <c r="X328" s="59"/>
      <c r="Y328" s="59"/>
      <c r="Z328" s="59"/>
      <c r="AA328" s="59"/>
      <c r="AB328" s="59"/>
      <c r="AC328" s="59"/>
      <c r="AD328" s="59"/>
    </row>
    <row r="329" hidden="1">
      <c r="A329" s="142"/>
      <c r="B329" s="145">
        <v>36</v>
      </c>
      <c r="C329" s="146" t="str">
        <f t="shared" ca="1" si="56"/>
        <v>4.11</v>
      </c>
      <c r="D329" s="147" t="str">
        <f t="shared" ca="1" si="57"/>
        <v>na</v>
      </c>
      <c r="E329" s="147" t="s">
        <v>55</v>
      </c>
      <c r="F329" s="148" t="str">
        <f t="shared" ca="1" si="58"/>
        <v>https://portail-larochelle.test.entrouvert.org/mon-espace/mes-demandes/</v>
      </c>
      <c r="G329" s="147" t="str">
        <f t="shared" ca="1" si="59"/>
        <v>A</v>
      </c>
      <c r="H329" s="147" t="str">
        <f t="shared" ca="1" si="60"/>
        <v/>
      </c>
      <c r="I329" s="147">
        <f t="shared" ca="1" si="61"/>
        <v>0</v>
      </c>
      <c r="J329" s="149">
        <f t="shared" ca="1" si="62"/>
        <v>0</v>
      </c>
      <c r="K329" s="79" t="str">
        <f t="shared" si="63"/>
        <v/>
      </c>
      <c r="L329" s="136"/>
      <c r="M329" s="136">
        <f t="shared" si="64"/>
        <v>0</v>
      </c>
      <c r="N329" s="137">
        <f t="shared" ca="1" si="65"/>
        <v>0</v>
      </c>
      <c r="O329" s="137"/>
      <c r="P329" s="138"/>
      <c r="Q329" s="138"/>
      <c r="R329" s="138"/>
      <c r="S329" s="138"/>
      <c r="T329" s="138"/>
      <c r="U329" s="139">
        <f t="shared" si="66"/>
        <v>0</v>
      </c>
      <c r="V329" s="140"/>
      <c r="W329" s="43"/>
      <c r="X329" s="59"/>
      <c r="Y329" s="59"/>
      <c r="Z329" s="59"/>
      <c r="AA329" s="59"/>
      <c r="AB329" s="59"/>
      <c r="AC329" s="59"/>
      <c r="AD329" s="59"/>
    </row>
    <row r="330" hidden="1">
      <c r="A330" s="142"/>
      <c r="B330" s="145">
        <v>36</v>
      </c>
      <c r="C330" s="146" t="str">
        <f t="shared" ca="1" si="56"/>
        <v>4.11</v>
      </c>
      <c r="D330" s="147" t="str">
        <f t="shared" ca="1" si="57"/>
        <v>na</v>
      </c>
      <c r="E330" s="147" t="s">
        <v>58</v>
      </c>
      <c r="F330" s="148" t="str">
        <f t="shared" ca="1" si="58"/>
        <v>https://demarches-larochelle.test.entrouvert.org/signalements/arbres-espaces-verts-naturels-aires-de-jeux/?cancelurl=https%3A//portail-larochelle.test.entrouvert.org/demarches/signalements/</v>
      </c>
      <c r="G330" s="147" t="str">
        <f t="shared" ca="1" si="59"/>
        <v>A</v>
      </c>
      <c r="H330" s="147" t="str">
        <f t="shared" ca="1" si="60"/>
        <v/>
      </c>
      <c r="I330" s="147">
        <f t="shared" ca="1" si="61"/>
        <v>0</v>
      </c>
      <c r="J330" s="149">
        <f t="shared" ca="1" si="62"/>
        <v>0</v>
      </c>
      <c r="K330" s="79" t="str">
        <f t="shared" si="63"/>
        <v/>
      </c>
      <c r="L330" s="136"/>
      <c r="M330" s="136">
        <f t="shared" si="64"/>
        <v>0</v>
      </c>
      <c r="N330" s="137">
        <f t="shared" ca="1" si="65"/>
        <v>0</v>
      </c>
      <c r="O330" s="137"/>
      <c r="P330" s="138"/>
      <c r="Q330" s="138"/>
      <c r="R330" s="138"/>
      <c r="S330" s="138"/>
      <c r="T330" s="138"/>
      <c r="U330" s="139">
        <f t="shared" si="66"/>
        <v>0</v>
      </c>
      <c r="V330" s="140"/>
      <c r="W330" s="43"/>
      <c r="X330" s="59"/>
      <c r="Y330" s="59"/>
      <c r="Z330" s="59"/>
      <c r="AA330" s="59"/>
      <c r="AB330" s="59"/>
      <c r="AC330" s="59"/>
      <c r="AD330" s="59"/>
    </row>
    <row r="331" hidden="1">
      <c r="A331" s="142"/>
      <c r="B331" s="145">
        <v>36</v>
      </c>
      <c r="C331" s="146" t="str">
        <f t="shared" ca="1" si="56"/>
        <v>4.11</v>
      </c>
      <c r="D331" s="147" t="str">
        <f t="shared" ca="1" si="57"/>
        <v>na</v>
      </c>
      <c r="E331" s="147" t="s">
        <v>61</v>
      </c>
      <c r="F331" s="148" t="str">
        <f t="shared" ca="1" si="58"/>
        <v>https://demarches-larochelle.test.entrouvert.org/signalements/proprete-urbaine/118/</v>
      </c>
      <c r="G331" s="147" t="str">
        <f t="shared" ca="1" si="59"/>
        <v>A</v>
      </c>
      <c r="H331" s="147" t="str">
        <f t="shared" ca="1" si="60"/>
        <v/>
      </c>
      <c r="I331" s="147">
        <f t="shared" ca="1" si="61"/>
        <v>0</v>
      </c>
      <c r="J331" s="149">
        <f t="shared" ca="1" si="62"/>
        <v>0</v>
      </c>
      <c r="K331" s="79" t="str">
        <f t="shared" si="63"/>
        <v/>
      </c>
      <c r="L331" s="136"/>
      <c r="M331" s="136">
        <f t="shared" si="64"/>
        <v>0</v>
      </c>
      <c r="N331" s="137">
        <f t="shared" ca="1" si="65"/>
        <v>0</v>
      </c>
      <c r="O331" s="137"/>
      <c r="P331" s="138"/>
      <c r="Q331" s="138"/>
      <c r="R331" s="138"/>
      <c r="S331" s="138"/>
      <c r="T331" s="138"/>
      <c r="U331" s="139">
        <f t="shared" si="66"/>
        <v>0</v>
      </c>
      <c r="V331" s="140"/>
      <c r="W331" s="43"/>
      <c r="X331" s="59"/>
      <c r="Y331" s="59"/>
      <c r="Z331" s="59"/>
      <c r="AA331" s="59"/>
      <c r="AB331" s="59"/>
      <c r="AC331" s="59"/>
      <c r="AD331" s="59"/>
    </row>
    <row r="332" hidden="1">
      <c r="A332" s="142"/>
      <c r="B332" s="145">
        <v>36</v>
      </c>
      <c r="C332" s="146" t="str">
        <f t="shared" ca="1" si="56"/>
        <v>4.11</v>
      </c>
      <c r="D332" s="147" t="str">
        <f t="shared" ca="1" si="57"/>
        <v>na</v>
      </c>
      <c r="E332" s="147" t="s">
        <v>64</v>
      </c>
      <c r="F332" s="148" t="str">
        <f t="shared" ca="1" si="58"/>
        <v>https://connexion-larochelle.test.entrouvert.org/accounts/password/change/</v>
      </c>
      <c r="G332" s="147" t="str">
        <f t="shared" ca="1" si="59"/>
        <v>A</v>
      </c>
      <c r="H332" s="147" t="str">
        <f t="shared" ca="1" si="60"/>
        <v/>
      </c>
      <c r="I332" s="147">
        <f t="shared" ca="1" si="61"/>
        <v>0</v>
      </c>
      <c r="J332" s="149">
        <f t="shared" ca="1" si="62"/>
        <v>0</v>
      </c>
      <c r="K332" s="79" t="str">
        <f t="shared" si="63"/>
        <v/>
      </c>
      <c r="L332" s="136"/>
      <c r="M332" s="136">
        <f t="shared" si="64"/>
        <v>0</v>
      </c>
      <c r="N332" s="137">
        <f t="shared" ca="1" si="65"/>
        <v>0</v>
      </c>
      <c r="O332" s="137"/>
      <c r="P332" s="138"/>
      <c r="Q332" s="138"/>
      <c r="R332" s="138"/>
      <c r="S332" s="138"/>
      <c r="T332" s="138"/>
      <c r="U332" s="139">
        <f t="shared" si="66"/>
        <v>0</v>
      </c>
      <c r="V332" s="140"/>
      <c r="W332" s="43"/>
      <c r="X332" s="59"/>
      <c r="Y332" s="59"/>
      <c r="Z332" s="59"/>
      <c r="AA332" s="59"/>
      <c r="AB332" s="59"/>
      <c r="AC332" s="59"/>
      <c r="AD332" s="59"/>
    </row>
    <row r="333" hidden="1">
      <c r="A333" s="142"/>
      <c r="B333" s="145">
        <v>37</v>
      </c>
      <c r="C333" s="146" t="str">
        <f t="shared" ca="1" si="56"/>
        <v>4.12</v>
      </c>
      <c r="D333" s="147" t="str">
        <f t="shared" ca="1" si="57"/>
        <v>na</v>
      </c>
      <c r="E333" s="147" t="s">
        <v>28</v>
      </c>
      <c r="F333" s="148" t="str">
        <f t="shared" ca="1" si="58"/>
        <v>https://portail-larochelle.test.entrouvert.org/demarches/</v>
      </c>
      <c r="G333" s="147" t="str">
        <f t="shared" ca="1" si="59"/>
        <v>A</v>
      </c>
      <c r="H333" s="147" t="str">
        <f t="shared" ca="1" si="60"/>
        <v/>
      </c>
      <c r="I333" s="147">
        <f t="shared" ca="1" si="61"/>
        <v>0</v>
      </c>
      <c r="J333" s="149">
        <f t="shared" ca="1" si="62"/>
        <v>0</v>
      </c>
      <c r="K333" s="79" t="str">
        <f t="shared" si="63"/>
        <v/>
      </c>
      <c r="L333" s="136"/>
      <c r="M333" s="136">
        <f t="shared" si="64"/>
        <v>0</v>
      </c>
      <c r="N333" s="137">
        <f t="shared" ca="1" si="65"/>
        <v>0</v>
      </c>
      <c r="O333" s="137"/>
      <c r="P333" s="138"/>
      <c r="Q333" s="138"/>
      <c r="R333" s="138"/>
      <c r="S333" s="138"/>
      <c r="T333" s="138"/>
      <c r="U333" s="139">
        <f t="shared" si="66"/>
        <v>0</v>
      </c>
      <c r="V333" s="140"/>
      <c r="W333" s="43"/>
      <c r="X333" s="59"/>
      <c r="Y333" s="59"/>
      <c r="Z333" s="59"/>
      <c r="AA333" s="59"/>
      <c r="AB333" s="59"/>
      <c r="AC333" s="59"/>
      <c r="AD333" s="59"/>
    </row>
    <row r="334" hidden="1">
      <c r="A334" s="142"/>
      <c r="B334" s="145">
        <v>37</v>
      </c>
      <c r="C334" s="146" t="str">
        <f t="shared" ca="1" si="56"/>
        <v>4.12</v>
      </c>
      <c r="D334" s="147" t="str">
        <f t="shared" ca="1" si="57"/>
        <v>na</v>
      </c>
      <c r="E334" s="147" t="s">
        <v>31</v>
      </c>
      <c r="F334" s="148" t="str">
        <f t="shared" ca="1" si="58"/>
        <v>https://portail-larochelle.test.entrouvert.org/liens-footer/accessibilite/</v>
      </c>
      <c r="G334" s="147" t="str">
        <f t="shared" ca="1" si="59"/>
        <v>A</v>
      </c>
      <c r="H334" s="147" t="str">
        <f t="shared" ca="1" si="60"/>
        <v/>
      </c>
      <c r="I334" s="147">
        <f t="shared" ca="1" si="61"/>
        <v>0</v>
      </c>
      <c r="J334" s="149">
        <f t="shared" ca="1" si="62"/>
        <v>0</v>
      </c>
      <c r="K334" s="79" t="str">
        <f t="shared" si="63"/>
        <v/>
      </c>
      <c r="L334" s="136"/>
      <c r="M334" s="136">
        <f t="shared" si="64"/>
        <v>0</v>
      </c>
      <c r="N334" s="137">
        <f t="shared" ca="1" si="65"/>
        <v>0</v>
      </c>
      <c r="O334" s="137"/>
      <c r="P334" s="138"/>
      <c r="Q334" s="138"/>
      <c r="R334" s="138"/>
      <c r="S334" s="138"/>
      <c r="T334" s="138"/>
      <c r="U334" s="139">
        <f t="shared" si="66"/>
        <v>0</v>
      </c>
      <c r="V334" s="140"/>
      <c r="W334" s="43"/>
      <c r="X334" s="59"/>
      <c r="Y334" s="59"/>
      <c r="Z334" s="59"/>
      <c r="AA334" s="59"/>
      <c r="AB334" s="59"/>
      <c r="AC334" s="59"/>
      <c r="AD334" s="59"/>
    </row>
    <row r="335" hidden="1">
      <c r="A335" s="142"/>
      <c r="B335" s="145">
        <v>37</v>
      </c>
      <c r="C335" s="146" t="str">
        <f t="shared" ca="1" si="56"/>
        <v>4.12</v>
      </c>
      <c r="D335" s="147" t="str">
        <f t="shared" ca="1" si="57"/>
        <v>na</v>
      </c>
      <c r="E335" s="147" t="s">
        <v>34</v>
      </c>
      <c r="F335" s="148" t="str">
        <f t="shared" ca="1" si="58"/>
        <v>https://portail-larochelle.test.entrouvert.org/liens-footer/mentions-legales/</v>
      </c>
      <c r="G335" s="147" t="str">
        <f t="shared" ca="1" si="59"/>
        <v>A</v>
      </c>
      <c r="H335" s="147" t="str">
        <f t="shared" ca="1" si="60"/>
        <v/>
      </c>
      <c r="I335" s="147">
        <f t="shared" ca="1" si="61"/>
        <v>0</v>
      </c>
      <c r="J335" s="149">
        <f t="shared" ca="1" si="62"/>
        <v>0</v>
      </c>
      <c r="K335" s="79" t="str">
        <f t="shared" si="63"/>
        <v/>
      </c>
      <c r="L335" s="136"/>
      <c r="M335" s="136">
        <f t="shared" si="64"/>
        <v>0</v>
      </c>
      <c r="N335" s="137">
        <f t="shared" ca="1" si="65"/>
        <v>0</v>
      </c>
      <c r="O335" s="137"/>
      <c r="P335" s="138"/>
      <c r="Q335" s="138"/>
      <c r="R335" s="138"/>
      <c r="S335" s="138"/>
      <c r="T335" s="138"/>
      <c r="U335" s="139">
        <f t="shared" si="66"/>
        <v>0</v>
      </c>
      <c r="V335" s="140"/>
      <c r="W335" s="43"/>
      <c r="X335" s="59"/>
      <c r="Y335" s="59"/>
      <c r="Z335" s="59"/>
      <c r="AA335" s="59"/>
      <c r="AB335" s="59"/>
      <c r="AC335" s="59"/>
      <c r="AD335" s="59"/>
    </row>
    <row r="336" hidden="1">
      <c r="A336" s="142"/>
      <c r="B336" s="145">
        <v>37</v>
      </c>
      <c r="C336" s="146" t="str">
        <f t="shared" ca="1" si="56"/>
        <v>4.12</v>
      </c>
      <c r="D336" s="147" t="str">
        <f t="shared" ca="1" si="57"/>
        <v>na</v>
      </c>
      <c r="E336" s="147" t="s">
        <v>37</v>
      </c>
      <c r="F336" s="148" t="str">
        <f t="shared" ca="1" si="58"/>
        <v>https://portail-larochelle.test.entrouvert.org/aide/</v>
      </c>
      <c r="G336" s="147" t="str">
        <f t="shared" ca="1" si="59"/>
        <v>A</v>
      </c>
      <c r="H336" s="147" t="str">
        <f t="shared" ca="1" si="60"/>
        <v/>
      </c>
      <c r="I336" s="147">
        <f t="shared" ca="1" si="61"/>
        <v>0</v>
      </c>
      <c r="J336" s="149">
        <f t="shared" ca="1" si="62"/>
        <v>0</v>
      </c>
      <c r="K336" s="79" t="str">
        <f t="shared" si="63"/>
        <v/>
      </c>
      <c r="L336" s="136"/>
      <c r="M336" s="136">
        <f t="shared" si="64"/>
        <v>0</v>
      </c>
      <c r="N336" s="137">
        <f t="shared" ca="1" si="65"/>
        <v>0</v>
      </c>
      <c r="O336" s="137"/>
      <c r="P336" s="138"/>
      <c r="Q336" s="138"/>
      <c r="R336" s="138"/>
      <c r="S336" s="138"/>
      <c r="T336" s="138"/>
      <c r="U336" s="139">
        <f t="shared" si="66"/>
        <v>0</v>
      </c>
      <c r="V336" s="140"/>
      <c r="W336" s="43"/>
      <c r="X336" s="59"/>
      <c r="Y336" s="59"/>
      <c r="Z336" s="59"/>
      <c r="AA336" s="59"/>
      <c r="AB336" s="59"/>
      <c r="AC336" s="59"/>
      <c r="AD336" s="59"/>
    </row>
    <row r="337" hidden="1">
      <c r="A337" s="142"/>
      <c r="B337" s="145">
        <v>37</v>
      </c>
      <c r="C337" s="146" t="str">
        <f t="shared" ca="1" si="56"/>
        <v>4.12</v>
      </c>
      <c r="D337" s="147" t="str">
        <f t="shared" ca="1" si="57"/>
        <v>na</v>
      </c>
      <c r="E337" s="147" t="s">
        <v>40</v>
      </c>
      <c r="F337" s="148" t="str">
        <f t="shared" ca="1" si="58"/>
        <v>https://connexion-larochelle.test.entrouvert.org/login/?nonce=_0DC01D458CED32F23A64CDA251907A6D&amp;next=/idp/saml2/continue%3Fnonce%3D_0DC01D458CED32F23A64CDA251907A6D</v>
      </c>
      <c r="G337" s="147" t="str">
        <f t="shared" ca="1" si="59"/>
        <v>A</v>
      </c>
      <c r="H337" s="147" t="str">
        <f t="shared" ca="1" si="60"/>
        <v/>
      </c>
      <c r="I337" s="147">
        <f t="shared" ca="1" si="61"/>
        <v>0</v>
      </c>
      <c r="J337" s="149">
        <f t="shared" ca="1" si="62"/>
        <v>0</v>
      </c>
      <c r="K337" s="79" t="str">
        <f t="shared" si="63"/>
        <v/>
      </c>
      <c r="L337" s="136"/>
      <c r="M337" s="136">
        <f t="shared" si="64"/>
        <v>0</v>
      </c>
      <c r="N337" s="137">
        <f t="shared" ca="1" si="65"/>
        <v>0</v>
      </c>
      <c r="O337" s="137"/>
      <c r="P337" s="138"/>
      <c r="Q337" s="138"/>
      <c r="R337" s="138"/>
      <c r="S337" s="138"/>
      <c r="T337" s="138"/>
      <c r="U337" s="139">
        <f t="shared" si="66"/>
        <v>0</v>
      </c>
      <c r="V337" s="140"/>
      <c r="W337" s="43"/>
      <c r="X337" s="59"/>
      <c r="Y337" s="59"/>
      <c r="Z337" s="59"/>
      <c r="AA337" s="59"/>
      <c r="AB337" s="59"/>
      <c r="AC337" s="59"/>
      <c r="AD337" s="59"/>
    </row>
    <row r="338" hidden="1">
      <c r="A338" s="142"/>
      <c r="B338" s="145">
        <v>37</v>
      </c>
      <c r="C338" s="146" t="str">
        <f t="shared" ca="1" si="56"/>
        <v>4.12</v>
      </c>
      <c r="D338" s="147" t="str">
        <f t="shared" ca="1" si="57"/>
        <v>na</v>
      </c>
      <c r="E338" s="147" t="s">
        <v>43</v>
      </c>
      <c r="F338" s="148" t="str">
        <f t="shared" ca="1" si="58"/>
        <v>https://portail-larochelle.test.entrouvert.org/demarches/signalements/</v>
      </c>
      <c r="G338" s="147" t="str">
        <f t="shared" ca="1" si="59"/>
        <v>A</v>
      </c>
      <c r="H338" s="147" t="str">
        <f t="shared" ca="1" si="60"/>
        <v/>
      </c>
      <c r="I338" s="147">
        <f t="shared" ca="1" si="61"/>
        <v>0</v>
      </c>
      <c r="J338" s="149">
        <f t="shared" ca="1" si="62"/>
        <v>0</v>
      </c>
      <c r="K338" s="79" t="str">
        <f t="shared" si="63"/>
        <v/>
      </c>
      <c r="L338" s="136"/>
      <c r="M338" s="136">
        <f t="shared" si="64"/>
        <v>0</v>
      </c>
      <c r="N338" s="137">
        <f t="shared" ca="1" si="65"/>
        <v>0</v>
      </c>
      <c r="O338" s="137"/>
      <c r="P338" s="138"/>
      <c r="Q338" s="138"/>
      <c r="R338" s="138"/>
      <c r="S338" s="138"/>
      <c r="T338" s="138"/>
      <c r="U338" s="139">
        <f t="shared" si="66"/>
        <v>0</v>
      </c>
      <c r="V338" s="140"/>
      <c r="W338" s="43"/>
      <c r="X338" s="59"/>
      <c r="Y338" s="59"/>
      <c r="Z338" s="59"/>
      <c r="AA338" s="59"/>
      <c r="AB338" s="59"/>
      <c r="AC338" s="59"/>
      <c r="AD338" s="59"/>
    </row>
    <row r="339" hidden="1">
      <c r="A339" s="142"/>
      <c r="B339" s="145">
        <v>37</v>
      </c>
      <c r="C339" s="146" t="str">
        <f t="shared" ca="1" si="56"/>
        <v>4.12</v>
      </c>
      <c r="D339" s="147" t="str">
        <f t="shared" ca="1" si="57"/>
        <v>na</v>
      </c>
      <c r="E339" s="147" t="s">
        <v>46</v>
      </c>
      <c r="F339" s="148" t="str">
        <f t="shared" ca="1" si="58"/>
        <v>https://connexion-larochelle.test.entrouvert.org/accounts/</v>
      </c>
      <c r="G339" s="147" t="str">
        <f t="shared" ca="1" si="59"/>
        <v>A</v>
      </c>
      <c r="H339" s="147" t="str">
        <f t="shared" ca="1" si="60"/>
        <v/>
      </c>
      <c r="I339" s="147">
        <f t="shared" ca="1" si="61"/>
        <v>0</v>
      </c>
      <c r="J339" s="149">
        <f t="shared" ca="1" si="62"/>
        <v>0</v>
      </c>
      <c r="K339" s="79" t="str">
        <f t="shared" si="63"/>
        <v/>
      </c>
      <c r="L339" s="136"/>
      <c r="M339" s="136">
        <f t="shared" si="64"/>
        <v>0</v>
      </c>
      <c r="N339" s="137">
        <f t="shared" ca="1" si="65"/>
        <v>0</v>
      </c>
      <c r="O339" s="137"/>
      <c r="P339" s="138"/>
      <c r="Q339" s="138"/>
      <c r="R339" s="138"/>
      <c r="S339" s="138"/>
      <c r="T339" s="138"/>
      <c r="U339" s="139">
        <f t="shared" si="66"/>
        <v>0</v>
      </c>
      <c r="V339" s="140"/>
      <c r="W339" s="43"/>
      <c r="X339" s="59"/>
      <c r="Y339" s="59"/>
      <c r="Z339" s="59"/>
      <c r="AA339" s="59"/>
      <c r="AB339" s="59"/>
      <c r="AC339" s="59"/>
      <c r="AD339" s="59"/>
    </row>
    <row r="340" hidden="1">
      <c r="A340" s="142"/>
      <c r="B340" s="145">
        <v>37</v>
      </c>
      <c r="C340" s="146" t="str">
        <f t="shared" ca="1" si="56"/>
        <v>4.12</v>
      </c>
      <c r="D340" s="147" t="str">
        <f t="shared" ca="1" si="57"/>
        <v>na</v>
      </c>
      <c r="E340" s="147" t="s">
        <v>49</v>
      </c>
      <c r="F340" s="148" t="str">
        <f t="shared" ca="1" si="58"/>
        <v>https://portail-larochelle.test.entrouvert.org/a-propos/page-editoriale-type/</v>
      </c>
      <c r="G340" s="147" t="str">
        <f t="shared" ca="1" si="59"/>
        <v>A</v>
      </c>
      <c r="H340" s="147" t="str">
        <f t="shared" ca="1" si="60"/>
        <v/>
      </c>
      <c r="I340" s="147">
        <f t="shared" ca="1" si="61"/>
        <v>0</v>
      </c>
      <c r="J340" s="149">
        <f t="shared" ca="1" si="62"/>
        <v>0</v>
      </c>
      <c r="K340" s="79" t="str">
        <f t="shared" si="63"/>
        <v/>
      </c>
      <c r="L340" s="136"/>
      <c r="M340" s="136">
        <f t="shared" si="64"/>
        <v>0</v>
      </c>
      <c r="N340" s="137">
        <f t="shared" ca="1" si="65"/>
        <v>0</v>
      </c>
      <c r="O340" s="137"/>
      <c r="P340" s="138"/>
      <c r="Q340" s="138"/>
      <c r="R340" s="138"/>
      <c r="S340" s="138"/>
      <c r="T340" s="138"/>
      <c r="U340" s="139">
        <f t="shared" si="66"/>
        <v>0</v>
      </c>
      <c r="V340" s="140"/>
      <c r="W340" s="43"/>
      <c r="X340" s="59"/>
      <c r="Y340" s="59"/>
      <c r="Z340" s="59"/>
      <c r="AA340" s="59"/>
      <c r="AB340" s="59"/>
      <c r="AC340" s="59"/>
      <c r="AD340" s="59"/>
    </row>
    <row r="341" hidden="1">
      <c r="A341" s="142"/>
      <c r="B341" s="145">
        <v>37</v>
      </c>
      <c r="C341" s="146" t="str">
        <f t="shared" ca="1" si="56"/>
        <v>4.12</v>
      </c>
      <c r="D341" s="147" t="str">
        <f t="shared" ca="1" si="57"/>
        <v>na</v>
      </c>
      <c r="E341" s="147" t="s">
        <v>52</v>
      </c>
      <c r="F341" s="148" t="str">
        <f t="shared" ca="1" si="58"/>
        <v>https://demarches-larochelle.test.entrouvert.org/old-temp/modele-de-formulaire-avec-tous-les-champs/</v>
      </c>
      <c r="G341" s="147" t="str">
        <f t="shared" ca="1" si="59"/>
        <v>A</v>
      </c>
      <c r="H341" s="147" t="str">
        <f t="shared" ca="1" si="60"/>
        <v/>
      </c>
      <c r="I341" s="147">
        <f t="shared" ca="1" si="61"/>
        <v>0</v>
      </c>
      <c r="J341" s="149">
        <f t="shared" ca="1" si="62"/>
        <v>0</v>
      </c>
      <c r="K341" s="79" t="str">
        <f t="shared" si="63"/>
        <v/>
      </c>
      <c r="L341" s="136"/>
      <c r="M341" s="136">
        <f t="shared" si="64"/>
        <v>0</v>
      </c>
      <c r="N341" s="137">
        <f t="shared" ca="1" si="65"/>
        <v>0</v>
      </c>
      <c r="O341" s="137"/>
      <c r="P341" s="138"/>
      <c r="Q341" s="138"/>
      <c r="R341" s="138"/>
      <c r="S341" s="138"/>
      <c r="T341" s="138"/>
      <c r="U341" s="139">
        <f t="shared" si="66"/>
        <v>0</v>
      </c>
      <c r="V341" s="140"/>
      <c r="W341" s="43"/>
      <c r="X341" s="59"/>
      <c r="Y341" s="59"/>
      <c r="Z341" s="59"/>
      <c r="AA341" s="59"/>
      <c r="AB341" s="59"/>
      <c r="AC341" s="59"/>
      <c r="AD341" s="59"/>
    </row>
    <row r="342" hidden="1">
      <c r="A342" s="142"/>
      <c r="B342" s="145">
        <v>37</v>
      </c>
      <c r="C342" s="146" t="str">
        <f t="shared" ca="1" si="56"/>
        <v>4.12</v>
      </c>
      <c r="D342" s="147" t="str">
        <f t="shared" ca="1" si="57"/>
        <v>na</v>
      </c>
      <c r="E342" s="147" t="s">
        <v>55</v>
      </c>
      <c r="F342" s="148" t="str">
        <f t="shared" ca="1" si="58"/>
        <v>https://portail-larochelle.test.entrouvert.org/mon-espace/mes-demandes/</v>
      </c>
      <c r="G342" s="147" t="str">
        <f t="shared" ca="1" si="59"/>
        <v>A</v>
      </c>
      <c r="H342" s="147" t="str">
        <f t="shared" ca="1" si="60"/>
        <v/>
      </c>
      <c r="I342" s="147">
        <f t="shared" ca="1" si="61"/>
        <v>0</v>
      </c>
      <c r="J342" s="149">
        <f t="shared" ca="1" si="62"/>
        <v>0</v>
      </c>
      <c r="K342" s="79" t="str">
        <f t="shared" si="63"/>
        <v/>
      </c>
      <c r="L342" s="136"/>
      <c r="M342" s="136">
        <f t="shared" si="64"/>
        <v>0</v>
      </c>
      <c r="N342" s="137">
        <f t="shared" ca="1" si="65"/>
        <v>0</v>
      </c>
      <c r="O342" s="137"/>
      <c r="P342" s="138"/>
      <c r="Q342" s="138"/>
      <c r="R342" s="138"/>
      <c r="S342" s="138"/>
      <c r="T342" s="138"/>
      <c r="U342" s="139">
        <f t="shared" si="66"/>
        <v>0</v>
      </c>
      <c r="V342" s="140"/>
      <c r="W342" s="43"/>
      <c r="X342" s="59"/>
      <c r="Y342" s="59"/>
      <c r="Z342" s="59"/>
      <c r="AA342" s="59"/>
      <c r="AB342" s="59"/>
      <c r="AC342" s="59"/>
      <c r="AD342" s="59"/>
    </row>
    <row r="343" hidden="1">
      <c r="A343" s="142"/>
      <c r="B343" s="145">
        <v>37</v>
      </c>
      <c r="C343" s="146" t="str">
        <f t="shared" ca="1" si="56"/>
        <v>4.12</v>
      </c>
      <c r="D343" s="147" t="str">
        <f t="shared" ca="1" si="57"/>
        <v>na</v>
      </c>
      <c r="E343" s="147" t="s">
        <v>58</v>
      </c>
      <c r="F343" s="148" t="str">
        <f t="shared" ca="1" si="58"/>
        <v>https://demarches-larochelle.test.entrouvert.org/signalements/arbres-espaces-verts-naturels-aires-de-jeux/?cancelurl=https%3A//portail-larochelle.test.entrouvert.org/demarches/signalements/</v>
      </c>
      <c r="G343" s="147" t="str">
        <f t="shared" ca="1" si="59"/>
        <v>A</v>
      </c>
      <c r="H343" s="147" t="str">
        <f t="shared" ca="1" si="60"/>
        <v/>
      </c>
      <c r="I343" s="147">
        <f t="shared" ca="1" si="61"/>
        <v>0</v>
      </c>
      <c r="J343" s="149">
        <f t="shared" ca="1" si="62"/>
        <v>0</v>
      </c>
      <c r="K343" s="79" t="str">
        <f t="shared" si="63"/>
        <v/>
      </c>
      <c r="L343" s="136"/>
      <c r="M343" s="136">
        <f t="shared" si="64"/>
        <v>0</v>
      </c>
      <c r="N343" s="137">
        <f t="shared" ca="1" si="65"/>
        <v>0</v>
      </c>
      <c r="O343" s="137"/>
      <c r="P343" s="138"/>
      <c r="Q343" s="138"/>
      <c r="R343" s="138"/>
      <c r="S343" s="138"/>
      <c r="T343" s="138"/>
      <c r="U343" s="139">
        <f t="shared" si="66"/>
        <v>0</v>
      </c>
      <c r="V343" s="140"/>
      <c r="W343" s="43"/>
      <c r="X343" s="59"/>
      <c r="Y343" s="59"/>
      <c r="Z343" s="59"/>
      <c r="AA343" s="59"/>
      <c r="AB343" s="59"/>
      <c r="AC343" s="59"/>
      <c r="AD343" s="59"/>
    </row>
    <row r="344" hidden="1">
      <c r="A344" s="142"/>
      <c r="B344" s="145">
        <v>37</v>
      </c>
      <c r="C344" s="146" t="str">
        <f t="shared" ca="1" si="56"/>
        <v>4.12</v>
      </c>
      <c r="D344" s="147" t="str">
        <f t="shared" ca="1" si="57"/>
        <v>na</v>
      </c>
      <c r="E344" s="147" t="s">
        <v>61</v>
      </c>
      <c r="F344" s="148" t="str">
        <f t="shared" ca="1" si="58"/>
        <v>https://demarches-larochelle.test.entrouvert.org/signalements/proprete-urbaine/118/</v>
      </c>
      <c r="G344" s="147" t="str">
        <f t="shared" ca="1" si="59"/>
        <v>A</v>
      </c>
      <c r="H344" s="147" t="str">
        <f t="shared" ca="1" si="60"/>
        <v/>
      </c>
      <c r="I344" s="147">
        <f t="shared" ca="1" si="61"/>
        <v>0</v>
      </c>
      <c r="J344" s="149">
        <f t="shared" ca="1" si="62"/>
        <v>0</v>
      </c>
      <c r="K344" s="79" t="str">
        <f t="shared" si="63"/>
        <v/>
      </c>
      <c r="L344" s="136"/>
      <c r="M344" s="136">
        <f t="shared" si="64"/>
        <v>0</v>
      </c>
      <c r="N344" s="137">
        <f t="shared" ca="1" si="65"/>
        <v>0</v>
      </c>
      <c r="O344" s="137"/>
      <c r="P344" s="138"/>
      <c r="Q344" s="138"/>
      <c r="R344" s="138"/>
      <c r="S344" s="138"/>
      <c r="T344" s="138"/>
      <c r="U344" s="139">
        <f t="shared" si="66"/>
        <v>0</v>
      </c>
      <c r="V344" s="140"/>
      <c r="W344" s="43"/>
      <c r="X344" s="59"/>
      <c r="Y344" s="59"/>
      <c r="Z344" s="59"/>
      <c r="AA344" s="59"/>
      <c r="AB344" s="59"/>
      <c r="AC344" s="59"/>
      <c r="AD344" s="59"/>
    </row>
    <row r="345" hidden="1">
      <c r="A345" s="142"/>
      <c r="B345" s="145">
        <v>37</v>
      </c>
      <c r="C345" s="146" t="str">
        <f t="shared" ca="1" si="56"/>
        <v>4.12</v>
      </c>
      <c r="D345" s="147" t="str">
        <f t="shared" ca="1" si="57"/>
        <v>na</v>
      </c>
      <c r="E345" s="147" t="s">
        <v>64</v>
      </c>
      <c r="F345" s="148" t="str">
        <f t="shared" ca="1" si="58"/>
        <v>https://connexion-larochelle.test.entrouvert.org/accounts/password/change/</v>
      </c>
      <c r="G345" s="147" t="str">
        <f t="shared" ca="1" si="59"/>
        <v>A</v>
      </c>
      <c r="H345" s="147" t="str">
        <f t="shared" ca="1" si="60"/>
        <v/>
      </c>
      <c r="I345" s="147">
        <f t="shared" ca="1" si="61"/>
        <v>0</v>
      </c>
      <c r="J345" s="149">
        <f t="shared" ca="1" si="62"/>
        <v>0</v>
      </c>
      <c r="K345" s="79" t="str">
        <f t="shared" si="63"/>
        <v/>
      </c>
      <c r="L345" s="136"/>
      <c r="M345" s="136">
        <f t="shared" si="64"/>
        <v>0</v>
      </c>
      <c r="N345" s="137">
        <f t="shared" ca="1" si="65"/>
        <v>0</v>
      </c>
      <c r="O345" s="137"/>
      <c r="P345" s="138"/>
      <c r="Q345" s="138"/>
      <c r="R345" s="138"/>
      <c r="S345" s="138"/>
      <c r="T345" s="138"/>
      <c r="U345" s="139">
        <f t="shared" si="66"/>
        <v>0</v>
      </c>
      <c r="V345" s="140"/>
      <c r="W345" s="43"/>
      <c r="X345" s="59"/>
      <c r="Y345" s="59"/>
      <c r="Z345" s="59"/>
      <c r="AA345" s="59"/>
      <c r="AB345" s="59"/>
      <c r="AC345" s="59"/>
      <c r="AD345" s="59"/>
    </row>
    <row r="346" hidden="1">
      <c r="A346" s="142"/>
      <c r="B346" s="145">
        <v>38</v>
      </c>
      <c r="C346" s="146" t="str">
        <f t="shared" ca="1" si="56"/>
        <v>4.13</v>
      </c>
      <c r="D346" s="147" t="str">
        <f t="shared" ca="1" si="57"/>
        <v>na</v>
      </c>
      <c r="E346" s="147" t="s">
        <v>28</v>
      </c>
      <c r="F346" s="148" t="str">
        <f t="shared" ca="1" si="58"/>
        <v>https://portail-larochelle.test.entrouvert.org/demarches/</v>
      </c>
      <c r="G346" s="147" t="str">
        <f t="shared" ca="1" si="59"/>
        <v>A</v>
      </c>
      <c r="H346" s="147" t="str">
        <f t="shared" ca="1" si="60"/>
        <v/>
      </c>
      <c r="I346" s="147">
        <f t="shared" ca="1" si="61"/>
        <v>0</v>
      </c>
      <c r="J346" s="149">
        <f t="shared" ca="1" si="62"/>
        <v>0</v>
      </c>
      <c r="K346" s="79" t="str">
        <f t="shared" si="63"/>
        <v/>
      </c>
      <c r="L346" s="136"/>
      <c r="M346" s="136">
        <f t="shared" si="64"/>
        <v>0</v>
      </c>
      <c r="N346" s="137">
        <f t="shared" ca="1" si="65"/>
        <v>0</v>
      </c>
      <c r="O346" s="137"/>
      <c r="P346" s="138"/>
      <c r="Q346" s="138"/>
      <c r="R346" s="138"/>
      <c r="S346" s="138"/>
      <c r="T346" s="138"/>
      <c r="U346" s="139">
        <f t="shared" si="66"/>
        <v>0</v>
      </c>
      <c r="V346" s="140"/>
      <c r="W346" s="43"/>
      <c r="X346" s="59"/>
      <c r="Y346" s="59"/>
      <c r="Z346" s="59"/>
      <c r="AA346" s="59"/>
      <c r="AB346" s="59"/>
      <c r="AC346" s="59"/>
      <c r="AD346" s="59"/>
    </row>
    <row r="347" hidden="1">
      <c r="A347" s="142"/>
      <c r="B347" s="145">
        <v>38</v>
      </c>
      <c r="C347" s="146" t="str">
        <f t="shared" ca="1" si="56"/>
        <v>4.13</v>
      </c>
      <c r="D347" s="147" t="str">
        <f t="shared" ca="1" si="57"/>
        <v>na</v>
      </c>
      <c r="E347" s="147" t="s">
        <v>31</v>
      </c>
      <c r="F347" s="148" t="str">
        <f t="shared" ca="1" si="58"/>
        <v>https://portail-larochelle.test.entrouvert.org/liens-footer/accessibilite/</v>
      </c>
      <c r="G347" s="147" t="str">
        <f t="shared" ca="1" si="59"/>
        <v>A</v>
      </c>
      <c r="H347" s="147" t="str">
        <f t="shared" ca="1" si="60"/>
        <v/>
      </c>
      <c r="I347" s="147">
        <f t="shared" ca="1" si="61"/>
        <v>0</v>
      </c>
      <c r="J347" s="149">
        <f t="shared" ca="1" si="62"/>
        <v>0</v>
      </c>
      <c r="K347" s="79" t="str">
        <f t="shared" si="63"/>
        <v/>
      </c>
      <c r="L347" s="136"/>
      <c r="M347" s="136">
        <f t="shared" si="64"/>
        <v>0</v>
      </c>
      <c r="N347" s="137">
        <f t="shared" ca="1" si="65"/>
        <v>0</v>
      </c>
      <c r="O347" s="137"/>
      <c r="P347" s="138"/>
      <c r="Q347" s="138"/>
      <c r="R347" s="138"/>
      <c r="S347" s="138"/>
      <c r="T347" s="138"/>
      <c r="U347" s="139">
        <f t="shared" si="66"/>
        <v>0</v>
      </c>
      <c r="V347" s="140"/>
      <c r="W347" s="43"/>
      <c r="X347" s="59"/>
      <c r="Y347" s="59"/>
      <c r="Z347" s="59"/>
      <c r="AA347" s="59"/>
      <c r="AB347" s="59"/>
      <c r="AC347" s="59"/>
      <c r="AD347" s="59"/>
    </row>
    <row r="348" hidden="1">
      <c r="A348" s="142"/>
      <c r="B348" s="145">
        <v>38</v>
      </c>
      <c r="C348" s="146" t="str">
        <f t="shared" ca="1" si="56"/>
        <v>4.13</v>
      </c>
      <c r="D348" s="147" t="str">
        <f t="shared" ca="1" si="57"/>
        <v>na</v>
      </c>
      <c r="E348" s="147" t="s">
        <v>34</v>
      </c>
      <c r="F348" s="148" t="str">
        <f t="shared" ca="1" si="58"/>
        <v>https://portail-larochelle.test.entrouvert.org/liens-footer/mentions-legales/</v>
      </c>
      <c r="G348" s="147" t="str">
        <f t="shared" ca="1" si="59"/>
        <v>A</v>
      </c>
      <c r="H348" s="147" t="str">
        <f t="shared" ca="1" si="60"/>
        <v/>
      </c>
      <c r="I348" s="147">
        <f t="shared" ca="1" si="61"/>
        <v>0</v>
      </c>
      <c r="J348" s="149">
        <f t="shared" ca="1" si="62"/>
        <v>0</v>
      </c>
      <c r="K348" s="79" t="str">
        <f t="shared" si="63"/>
        <v/>
      </c>
      <c r="L348" s="136"/>
      <c r="M348" s="136">
        <f t="shared" si="64"/>
        <v>0</v>
      </c>
      <c r="N348" s="137">
        <f t="shared" ca="1" si="65"/>
        <v>0</v>
      </c>
      <c r="O348" s="137"/>
      <c r="P348" s="138"/>
      <c r="Q348" s="138"/>
      <c r="R348" s="138"/>
      <c r="S348" s="138"/>
      <c r="T348" s="138"/>
      <c r="U348" s="139">
        <f t="shared" si="66"/>
        <v>0</v>
      </c>
      <c r="V348" s="140"/>
      <c r="W348" s="43"/>
      <c r="X348" s="59"/>
      <c r="Y348" s="59"/>
      <c r="Z348" s="59"/>
      <c r="AA348" s="59"/>
      <c r="AB348" s="59"/>
      <c r="AC348" s="59"/>
      <c r="AD348" s="59"/>
    </row>
    <row r="349" hidden="1">
      <c r="A349" s="142"/>
      <c r="B349" s="145">
        <v>38</v>
      </c>
      <c r="C349" s="146" t="str">
        <f t="shared" ca="1" si="56"/>
        <v>4.13</v>
      </c>
      <c r="D349" s="147" t="str">
        <f t="shared" ca="1" si="57"/>
        <v>na</v>
      </c>
      <c r="E349" s="147" t="s">
        <v>37</v>
      </c>
      <c r="F349" s="148" t="str">
        <f t="shared" ca="1" si="58"/>
        <v>https://portail-larochelle.test.entrouvert.org/aide/</v>
      </c>
      <c r="G349" s="147" t="str">
        <f t="shared" ca="1" si="59"/>
        <v>A</v>
      </c>
      <c r="H349" s="147" t="str">
        <f t="shared" ca="1" si="60"/>
        <v/>
      </c>
      <c r="I349" s="147">
        <f t="shared" ca="1" si="61"/>
        <v>0</v>
      </c>
      <c r="J349" s="149">
        <f t="shared" ca="1" si="62"/>
        <v>0</v>
      </c>
      <c r="K349" s="79" t="str">
        <f t="shared" si="63"/>
        <v/>
      </c>
      <c r="L349" s="136"/>
      <c r="M349" s="136">
        <f t="shared" si="64"/>
        <v>0</v>
      </c>
      <c r="N349" s="137">
        <f t="shared" ca="1" si="65"/>
        <v>0</v>
      </c>
      <c r="O349" s="137"/>
      <c r="P349" s="138"/>
      <c r="Q349" s="138"/>
      <c r="R349" s="138"/>
      <c r="S349" s="138"/>
      <c r="T349" s="138"/>
      <c r="U349" s="139">
        <f t="shared" si="66"/>
        <v>0</v>
      </c>
      <c r="V349" s="140"/>
      <c r="W349" s="43"/>
      <c r="X349" s="59"/>
      <c r="Y349" s="59"/>
      <c r="Z349" s="59"/>
      <c r="AA349" s="59"/>
      <c r="AB349" s="59"/>
      <c r="AC349" s="59"/>
      <c r="AD349" s="59"/>
    </row>
    <row r="350" hidden="1">
      <c r="A350" s="142"/>
      <c r="B350" s="145">
        <v>38</v>
      </c>
      <c r="C350" s="146" t="str">
        <f t="shared" ca="1" si="56"/>
        <v>4.13</v>
      </c>
      <c r="D350" s="147" t="str">
        <f t="shared" ca="1" si="57"/>
        <v>na</v>
      </c>
      <c r="E350" s="147" t="s">
        <v>40</v>
      </c>
      <c r="F350" s="148" t="str">
        <f t="shared" ca="1" si="58"/>
        <v>https://connexion-larochelle.test.entrouvert.org/login/?nonce=_0DC01D458CED32F23A64CDA251907A6D&amp;next=/idp/saml2/continue%3Fnonce%3D_0DC01D458CED32F23A64CDA251907A6D</v>
      </c>
      <c r="G350" s="147" t="str">
        <f t="shared" ca="1" si="59"/>
        <v>A</v>
      </c>
      <c r="H350" s="147" t="str">
        <f t="shared" ca="1" si="60"/>
        <v/>
      </c>
      <c r="I350" s="147">
        <f t="shared" ca="1" si="61"/>
        <v>0</v>
      </c>
      <c r="J350" s="149">
        <f t="shared" ca="1" si="62"/>
        <v>0</v>
      </c>
      <c r="K350" s="79" t="str">
        <f t="shared" si="63"/>
        <v/>
      </c>
      <c r="L350" s="136"/>
      <c r="M350" s="136">
        <f t="shared" si="64"/>
        <v>0</v>
      </c>
      <c r="N350" s="137">
        <f t="shared" ca="1" si="65"/>
        <v>0</v>
      </c>
      <c r="O350" s="137"/>
      <c r="P350" s="138"/>
      <c r="Q350" s="138"/>
      <c r="R350" s="138"/>
      <c r="S350" s="138"/>
      <c r="T350" s="138"/>
      <c r="U350" s="139">
        <f t="shared" si="66"/>
        <v>0</v>
      </c>
      <c r="V350" s="140"/>
      <c r="W350" s="43"/>
      <c r="X350" s="59"/>
      <c r="Y350" s="59"/>
      <c r="Z350" s="59"/>
      <c r="AA350" s="59"/>
      <c r="AB350" s="59"/>
      <c r="AC350" s="59"/>
      <c r="AD350" s="59"/>
    </row>
    <row r="351" hidden="1">
      <c r="A351" s="142"/>
      <c r="B351" s="145">
        <v>38</v>
      </c>
      <c r="C351" s="146" t="str">
        <f t="shared" ca="1" si="56"/>
        <v>4.13</v>
      </c>
      <c r="D351" s="147" t="str">
        <f t="shared" ca="1" si="57"/>
        <v>na</v>
      </c>
      <c r="E351" s="147" t="s">
        <v>43</v>
      </c>
      <c r="F351" s="148" t="str">
        <f t="shared" ca="1" si="58"/>
        <v>https://portail-larochelle.test.entrouvert.org/demarches/signalements/</v>
      </c>
      <c r="G351" s="147" t="str">
        <f t="shared" ca="1" si="59"/>
        <v>A</v>
      </c>
      <c r="H351" s="147" t="str">
        <f t="shared" ca="1" si="60"/>
        <v/>
      </c>
      <c r="I351" s="147">
        <f t="shared" ca="1" si="61"/>
        <v>0</v>
      </c>
      <c r="J351" s="149">
        <f t="shared" ca="1" si="62"/>
        <v>0</v>
      </c>
      <c r="K351" s="79" t="str">
        <f t="shared" si="63"/>
        <v/>
      </c>
      <c r="L351" s="136"/>
      <c r="M351" s="136">
        <f t="shared" si="64"/>
        <v>0</v>
      </c>
      <c r="N351" s="137">
        <f t="shared" ca="1" si="65"/>
        <v>0</v>
      </c>
      <c r="O351" s="137"/>
      <c r="P351" s="138"/>
      <c r="Q351" s="138"/>
      <c r="R351" s="138"/>
      <c r="S351" s="138"/>
      <c r="T351" s="138"/>
      <c r="U351" s="139">
        <f t="shared" si="66"/>
        <v>0</v>
      </c>
      <c r="V351" s="140"/>
      <c r="W351" s="43"/>
      <c r="X351" s="59"/>
      <c r="Y351" s="59"/>
      <c r="Z351" s="59"/>
      <c r="AA351" s="59"/>
      <c r="AB351" s="59"/>
      <c r="AC351" s="59"/>
      <c r="AD351" s="59"/>
    </row>
    <row r="352" hidden="1">
      <c r="A352" s="142"/>
      <c r="B352" s="145">
        <v>38</v>
      </c>
      <c r="C352" s="146" t="str">
        <f t="shared" ca="1" si="56"/>
        <v>4.13</v>
      </c>
      <c r="D352" s="147" t="str">
        <f t="shared" ca="1" si="57"/>
        <v>na</v>
      </c>
      <c r="E352" s="147" t="s">
        <v>46</v>
      </c>
      <c r="F352" s="148" t="str">
        <f t="shared" ca="1" si="58"/>
        <v>https://connexion-larochelle.test.entrouvert.org/accounts/</v>
      </c>
      <c r="G352" s="147" t="str">
        <f t="shared" ca="1" si="59"/>
        <v>A</v>
      </c>
      <c r="H352" s="147" t="str">
        <f t="shared" ca="1" si="60"/>
        <v/>
      </c>
      <c r="I352" s="147">
        <f t="shared" ca="1" si="61"/>
        <v>0</v>
      </c>
      <c r="J352" s="149">
        <f t="shared" ca="1" si="62"/>
        <v>0</v>
      </c>
      <c r="K352" s="79" t="str">
        <f t="shared" si="63"/>
        <v/>
      </c>
      <c r="L352" s="136"/>
      <c r="M352" s="136">
        <f t="shared" si="64"/>
        <v>0</v>
      </c>
      <c r="N352" s="137">
        <f t="shared" ca="1" si="65"/>
        <v>0</v>
      </c>
      <c r="O352" s="137"/>
      <c r="P352" s="138"/>
      <c r="Q352" s="138"/>
      <c r="R352" s="138"/>
      <c r="S352" s="138"/>
      <c r="T352" s="138"/>
      <c r="U352" s="139">
        <f t="shared" si="66"/>
        <v>0</v>
      </c>
      <c r="V352" s="140"/>
      <c r="W352" s="43"/>
      <c r="X352" s="59"/>
      <c r="Y352" s="59"/>
      <c r="Z352" s="59"/>
      <c r="AA352" s="59"/>
      <c r="AB352" s="59"/>
      <c r="AC352" s="59"/>
      <c r="AD352" s="59"/>
    </row>
    <row r="353" hidden="1">
      <c r="A353" s="142"/>
      <c r="B353" s="145">
        <v>38</v>
      </c>
      <c r="C353" s="146" t="str">
        <f t="shared" ca="1" si="56"/>
        <v>4.13</v>
      </c>
      <c r="D353" s="147" t="str">
        <f t="shared" ca="1" si="57"/>
        <v>na</v>
      </c>
      <c r="E353" s="147" t="s">
        <v>49</v>
      </c>
      <c r="F353" s="148" t="str">
        <f t="shared" ca="1" si="58"/>
        <v>https://portail-larochelle.test.entrouvert.org/a-propos/page-editoriale-type/</v>
      </c>
      <c r="G353" s="147" t="str">
        <f t="shared" ca="1" si="59"/>
        <v>A</v>
      </c>
      <c r="H353" s="147" t="str">
        <f t="shared" ca="1" si="60"/>
        <v/>
      </c>
      <c r="I353" s="147">
        <f t="shared" ca="1" si="61"/>
        <v>0</v>
      </c>
      <c r="J353" s="149">
        <f t="shared" ca="1" si="62"/>
        <v>0</v>
      </c>
      <c r="K353" s="79" t="str">
        <f t="shared" si="63"/>
        <v/>
      </c>
      <c r="L353" s="136"/>
      <c r="M353" s="136">
        <f t="shared" si="64"/>
        <v>0</v>
      </c>
      <c r="N353" s="137">
        <f t="shared" ca="1" si="65"/>
        <v>0</v>
      </c>
      <c r="O353" s="137"/>
      <c r="P353" s="138"/>
      <c r="Q353" s="138"/>
      <c r="R353" s="138"/>
      <c r="S353" s="138"/>
      <c r="T353" s="138"/>
      <c r="U353" s="139">
        <f t="shared" si="66"/>
        <v>0</v>
      </c>
      <c r="V353" s="140"/>
      <c r="W353" s="43"/>
      <c r="X353" s="59"/>
      <c r="Y353" s="59"/>
      <c r="Z353" s="59"/>
      <c r="AA353" s="59"/>
      <c r="AB353" s="59"/>
      <c r="AC353" s="59"/>
      <c r="AD353" s="59"/>
    </row>
    <row r="354" hidden="1">
      <c r="A354" s="142"/>
      <c r="B354" s="145">
        <v>38</v>
      </c>
      <c r="C354" s="146" t="str">
        <f t="shared" ca="1" si="56"/>
        <v>4.13</v>
      </c>
      <c r="D354" s="147" t="str">
        <f t="shared" ca="1" si="57"/>
        <v>na</v>
      </c>
      <c r="E354" s="147" t="s">
        <v>52</v>
      </c>
      <c r="F354" s="148" t="str">
        <f t="shared" ca="1" si="58"/>
        <v>https://demarches-larochelle.test.entrouvert.org/old-temp/modele-de-formulaire-avec-tous-les-champs/</v>
      </c>
      <c r="G354" s="147" t="str">
        <f t="shared" ca="1" si="59"/>
        <v>A</v>
      </c>
      <c r="H354" s="147" t="str">
        <f t="shared" ca="1" si="60"/>
        <v/>
      </c>
      <c r="I354" s="147">
        <f t="shared" ca="1" si="61"/>
        <v>0</v>
      </c>
      <c r="J354" s="149">
        <f t="shared" ca="1" si="62"/>
        <v>0</v>
      </c>
      <c r="K354" s="79" t="str">
        <f t="shared" si="63"/>
        <v/>
      </c>
      <c r="L354" s="136"/>
      <c r="M354" s="136">
        <f t="shared" si="64"/>
        <v>0</v>
      </c>
      <c r="N354" s="137">
        <f t="shared" ca="1" si="65"/>
        <v>0</v>
      </c>
      <c r="O354" s="137"/>
      <c r="P354" s="138"/>
      <c r="Q354" s="138"/>
      <c r="R354" s="138"/>
      <c r="S354" s="138"/>
      <c r="T354" s="138"/>
      <c r="U354" s="139">
        <f t="shared" si="66"/>
        <v>0</v>
      </c>
      <c r="V354" s="140"/>
      <c r="W354" s="43"/>
      <c r="X354" s="59"/>
      <c r="Y354" s="59"/>
      <c r="Z354" s="59"/>
      <c r="AA354" s="59"/>
      <c r="AB354" s="59"/>
      <c r="AC354" s="59"/>
      <c r="AD354" s="59"/>
    </row>
    <row r="355" hidden="1">
      <c r="A355" s="142"/>
      <c r="B355" s="145">
        <v>38</v>
      </c>
      <c r="C355" s="146" t="str">
        <f t="shared" ca="1" si="56"/>
        <v>4.13</v>
      </c>
      <c r="D355" s="147" t="str">
        <f t="shared" ca="1" si="57"/>
        <v>na</v>
      </c>
      <c r="E355" s="147" t="s">
        <v>55</v>
      </c>
      <c r="F355" s="148" t="str">
        <f t="shared" ca="1" si="58"/>
        <v>https://portail-larochelle.test.entrouvert.org/mon-espace/mes-demandes/</v>
      </c>
      <c r="G355" s="147" t="str">
        <f t="shared" ca="1" si="59"/>
        <v>A</v>
      </c>
      <c r="H355" s="147" t="str">
        <f t="shared" ca="1" si="60"/>
        <v/>
      </c>
      <c r="I355" s="147">
        <f t="shared" ca="1" si="61"/>
        <v>0</v>
      </c>
      <c r="J355" s="149">
        <f t="shared" ca="1" si="62"/>
        <v>0</v>
      </c>
      <c r="K355" s="79" t="str">
        <f t="shared" si="63"/>
        <v/>
      </c>
      <c r="L355" s="136"/>
      <c r="M355" s="136">
        <f t="shared" si="64"/>
        <v>0</v>
      </c>
      <c r="N355" s="137">
        <f t="shared" ca="1" si="65"/>
        <v>0</v>
      </c>
      <c r="O355" s="137"/>
      <c r="P355" s="138"/>
      <c r="Q355" s="138"/>
      <c r="R355" s="138"/>
      <c r="S355" s="138"/>
      <c r="T355" s="138"/>
      <c r="U355" s="139">
        <f t="shared" si="66"/>
        <v>0</v>
      </c>
      <c r="V355" s="140"/>
      <c r="W355" s="43"/>
      <c r="X355" s="59"/>
      <c r="Y355" s="59"/>
      <c r="Z355" s="59"/>
      <c r="AA355" s="59"/>
      <c r="AB355" s="59"/>
      <c r="AC355" s="59"/>
      <c r="AD355" s="59"/>
    </row>
    <row r="356" hidden="1">
      <c r="A356" s="142"/>
      <c r="B356" s="145">
        <v>38</v>
      </c>
      <c r="C356" s="146" t="str">
        <f t="shared" ca="1" si="56"/>
        <v>4.13</v>
      </c>
      <c r="D356" s="147" t="str">
        <f t="shared" ca="1" si="57"/>
        <v>na</v>
      </c>
      <c r="E356" s="147" t="s">
        <v>58</v>
      </c>
      <c r="F356" s="148" t="str">
        <f t="shared" ca="1" si="58"/>
        <v>https://demarches-larochelle.test.entrouvert.org/signalements/arbres-espaces-verts-naturels-aires-de-jeux/?cancelurl=https%3A//portail-larochelle.test.entrouvert.org/demarches/signalements/</v>
      </c>
      <c r="G356" s="147" t="str">
        <f t="shared" ca="1" si="59"/>
        <v>A</v>
      </c>
      <c r="H356" s="147" t="str">
        <f t="shared" ca="1" si="60"/>
        <v/>
      </c>
      <c r="I356" s="147">
        <f t="shared" ca="1" si="61"/>
        <v>0</v>
      </c>
      <c r="J356" s="149">
        <f t="shared" ca="1" si="62"/>
        <v>0</v>
      </c>
      <c r="K356" s="79" t="str">
        <f t="shared" si="63"/>
        <v/>
      </c>
      <c r="L356" s="136"/>
      <c r="M356" s="136">
        <f t="shared" si="64"/>
        <v>0</v>
      </c>
      <c r="N356" s="137">
        <f t="shared" ca="1" si="65"/>
        <v>0</v>
      </c>
      <c r="O356" s="137"/>
      <c r="P356" s="138"/>
      <c r="Q356" s="138"/>
      <c r="R356" s="138"/>
      <c r="S356" s="138"/>
      <c r="T356" s="138"/>
      <c r="U356" s="139">
        <f t="shared" si="66"/>
        <v>0</v>
      </c>
      <c r="V356" s="140"/>
      <c r="W356" s="43"/>
      <c r="X356" s="59"/>
      <c r="Y356" s="59"/>
      <c r="Z356" s="59"/>
      <c r="AA356" s="59"/>
      <c r="AB356" s="59"/>
      <c r="AC356" s="59"/>
      <c r="AD356" s="59"/>
    </row>
    <row r="357" hidden="1">
      <c r="A357" s="142"/>
      <c r="B357" s="145">
        <v>38</v>
      </c>
      <c r="C357" s="146" t="str">
        <f t="shared" ca="1" si="56"/>
        <v>4.13</v>
      </c>
      <c r="D357" s="147" t="str">
        <f t="shared" ca="1" si="57"/>
        <v>na</v>
      </c>
      <c r="E357" s="147" t="s">
        <v>61</v>
      </c>
      <c r="F357" s="148" t="str">
        <f t="shared" ca="1" si="58"/>
        <v>https://demarches-larochelle.test.entrouvert.org/signalements/proprete-urbaine/118/</v>
      </c>
      <c r="G357" s="147" t="str">
        <f t="shared" ca="1" si="59"/>
        <v>A</v>
      </c>
      <c r="H357" s="147" t="str">
        <f t="shared" ca="1" si="60"/>
        <v/>
      </c>
      <c r="I357" s="147">
        <f t="shared" ca="1" si="61"/>
        <v>0</v>
      </c>
      <c r="J357" s="149">
        <f t="shared" ca="1" si="62"/>
        <v>0</v>
      </c>
      <c r="K357" s="79" t="str">
        <f t="shared" si="63"/>
        <v/>
      </c>
      <c r="L357" s="136"/>
      <c r="M357" s="136">
        <f t="shared" si="64"/>
        <v>0</v>
      </c>
      <c r="N357" s="137">
        <f t="shared" ca="1" si="65"/>
        <v>0</v>
      </c>
      <c r="O357" s="137"/>
      <c r="P357" s="138"/>
      <c r="Q357" s="138"/>
      <c r="R357" s="138"/>
      <c r="S357" s="138"/>
      <c r="T357" s="138"/>
      <c r="U357" s="139">
        <f t="shared" si="66"/>
        <v>0</v>
      </c>
      <c r="V357" s="140"/>
      <c r="W357" s="43"/>
      <c r="X357" s="59"/>
      <c r="Y357" s="59"/>
      <c r="Z357" s="59"/>
      <c r="AA357" s="59"/>
      <c r="AB357" s="59"/>
      <c r="AC357" s="59"/>
      <c r="AD357" s="59"/>
    </row>
    <row r="358" hidden="1">
      <c r="A358" s="142"/>
      <c r="B358" s="145">
        <v>38</v>
      </c>
      <c r="C358" s="146" t="str">
        <f t="shared" ca="1" si="56"/>
        <v>4.13</v>
      </c>
      <c r="D358" s="147" t="str">
        <f t="shared" ca="1" si="57"/>
        <v>na</v>
      </c>
      <c r="E358" s="147" t="s">
        <v>64</v>
      </c>
      <c r="F358" s="148" t="str">
        <f t="shared" ca="1" si="58"/>
        <v>https://connexion-larochelle.test.entrouvert.org/accounts/password/change/</v>
      </c>
      <c r="G358" s="147" t="str">
        <f t="shared" ca="1" si="59"/>
        <v>A</v>
      </c>
      <c r="H358" s="147" t="str">
        <f t="shared" ca="1" si="60"/>
        <v/>
      </c>
      <c r="I358" s="147">
        <f t="shared" ca="1" si="61"/>
        <v>0</v>
      </c>
      <c r="J358" s="149">
        <f t="shared" ca="1" si="62"/>
        <v>0</v>
      </c>
      <c r="K358" s="79" t="str">
        <f t="shared" si="63"/>
        <v/>
      </c>
      <c r="L358" s="136"/>
      <c r="M358" s="136">
        <f t="shared" si="64"/>
        <v>0</v>
      </c>
      <c r="N358" s="137">
        <f t="shared" ca="1" si="65"/>
        <v>0</v>
      </c>
      <c r="O358" s="137"/>
      <c r="P358" s="138"/>
      <c r="Q358" s="138"/>
      <c r="R358" s="138"/>
      <c r="S358" s="138"/>
      <c r="T358" s="138"/>
      <c r="U358" s="139">
        <f t="shared" si="66"/>
        <v>0</v>
      </c>
      <c r="V358" s="140"/>
      <c r="W358" s="43"/>
      <c r="X358" s="59"/>
      <c r="Y358" s="59"/>
      <c r="Z358" s="59"/>
      <c r="AA358" s="59"/>
      <c r="AB358" s="59"/>
      <c r="AC358" s="59"/>
      <c r="AD358" s="59"/>
    </row>
    <row r="359" hidden="1">
      <c r="A359" s="150" t="s">
        <v>105</v>
      </c>
      <c r="B359" s="145">
        <v>39</v>
      </c>
      <c r="C359" s="146" t="str">
        <f t="shared" ca="1" si="56"/>
        <v>5.1</v>
      </c>
      <c r="D359" s="147" t="str">
        <f t="shared" ca="1" si="57"/>
        <v>na</v>
      </c>
      <c r="E359" s="147" t="s">
        <v>28</v>
      </c>
      <c r="F359" s="148" t="str">
        <f t="shared" ca="1" si="58"/>
        <v>https://portail-larochelle.test.entrouvert.org/demarches/</v>
      </c>
      <c r="G359" s="147" t="str">
        <f t="shared" ca="1" si="59"/>
        <v>A</v>
      </c>
      <c r="H359" s="147" t="str">
        <f t="shared" ca="1" si="60"/>
        <v/>
      </c>
      <c r="I359" s="147">
        <f t="shared" ca="1" si="61"/>
        <v>0</v>
      </c>
      <c r="J359" s="149">
        <f t="shared" ca="1" si="62"/>
        <v>0</v>
      </c>
      <c r="K359" s="79" t="str">
        <f t="shared" si="63"/>
        <v/>
      </c>
      <c r="L359" s="136"/>
      <c r="M359" s="136">
        <f t="shared" si="64"/>
        <v>0</v>
      </c>
      <c r="N359" s="137">
        <f t="shared" ca="1" si="65"/>
        <v>0</v>
      </c>
      <c r="O359" s="137"/>
      <c r="P359" s="138"/>
      <c r="Q359" s="138"/>
      <c r="R359" s="138"/>
      <c r="S359" s="138"/>
      <c r="T359" s="138"/>
      <c r="U359" s="139">
        <f t="shared" si="66"/>
        <v>0</v>
      </c>
      <c r="V359" s="140"/>
      <c r="W359" s="43"/>
      <c r="X359" s="59"/>
      <c r="Y359" s="59"/>
      <c r="Z359" s="59"/>
      <c r="AA359" s="59"/>
      <c r="AB359" s="59"/>
      <c r="AC359" s="59"/>
      <c r="AD359" s="59"/>
    </row>
    <row r="360" hidden="1">
      <c r="B360" s="145">
        <v>39</v>
      </c>
      <c r="C360" s="146" t="str">
        <f t="shared" ca="1" si="56"/>
        <v>5.1</v>
      </c>
      <c r="D360" s="147" t="str">
        <f t="shared" ca="1" si="57"/>
        <v>na</v>
      </c>
      <c r="E360" s="147" t="s">
        <v>31</v>
      </c>
      <c r="F360" s="148" t="str">
        <f t="shared" ca="1" si="58"/>
        <v>https://portail-larochelle.test.entrouvert.org/liens-footer/accessibilite/</v>
      </c>
      <c r="G360" s="147" t="str">
        <f t="shared" ca="1" si="59"/>
        <v>A</v>
      </c>
      <c r="H360" s="147" t="str">
        <f t="shared" ca="1" si="60"/>
        <v/>
      </c>
      <c r="I360" s="147">
        <f t="shared" ca="1" si="61"/>
        <v>0</v>
      </c>
      <c r="J360" s="149">
        <f t="shared" ca="1" si="62"/>
        <v>0</v>
      </c>
      <c r="K360" s="79" t="str">
        <f t="shared" si="63"/>
        <v/>
      </c>
      <c r="L360" s="136"/>
      <c r="M360" s="136">
        <f t="shared" si="64"/>
        <v>0</v>
      </c>
      <c r="N360" s="137">
        <f t="shared" ca="1" si="65"/>
        <v>0</v>
      </c>
      <c r="O360" s="137"/>
      <c r="P360" s="138"/>
      <c r="Q360" s="138"/>
      <c r="R360" s="138"/>
      <c r="S360" s="138"/>
      <c r="T360" s="138"/>
      <c r="U360" s="139">
        <f t="shared" si="66"/>
        <v>0</v>
      </c>
      <c r="V360" s="140"/>
      <c r="W360" s="43"/>
      <c r="X360" s="59"/>
      <c r="Y360" s="59"/>
      <c r="Z360" s="59"/>
      <c r="AA360" s="59"/>
      <c r="AB360" s="59"/>
      <c r="AC360" s="59"/>
      <c r="AD360" s="59"/>
    </row>
    <row r="361" hidden="1">
      <c r="B361" s="145">
        <v>39</v>
      </c>
      <c r="C361" s="146" t="str">
        <f t="shared" ca="1" si="56"/>
        <v>5.1</v>
      </c>
      <c r="D361" s="147" t="str">
        <f t="shared" ca="1" si="57"/>
        <v>na</v>
      </c>
      <c r="E361" s="147" t="s">
        <v>34</v>
      </c>
      <c r="F361" s="148" t="str">
        <f t="shared" ca="1" si="58"/>
        <v>https://portail-larochelle.test.entrouvert.org/liens-footer/mentions-legales/</v>
      </c>
      <c r="G361" s="147" t="str">
        <f t="shared" ca="1" si="59"/>
        <v>A</v>
      </c>
      <c r="H361" s="147" t="str">
        <f t="shared" ca="1" si="60"/>
        <v/>
      </c>
      <c r="I361" s="147">
        <f t="shared" ca="1" si="61"/>
        <v>0</v>
      </c>
      <c r="J361" s="149">
        <f t="shared" ca="1" si="62"/>
        <v>0</v>
      </c>
      <c r="K361" s="79" t="str">
        <f t="shared" si="63"/>
        <v/>
      </c>
      <c r="L361" s="136"/>
      <c r="M361" s="136">
        <f t="shared" si="64"/>
        <v>0</v>
      </c>
      <c r="N361" s="137">
        <f t="shared" ca="1" si="65"/>
        <v>0</v>
      </c>
      <c r="O361" s="137"/>
      <c r="P361" s="138"/>
      <c r="Q361" s="138"/>
      <c r="R361" s="138"/>
      <c r="S361" s="138"/>
      <c r="T361" s="138"/>
      <c r="U361" s="139">
        <f t="shared" si="66"/>
        <v>0</v>
      </c>
      <c r="V361" s="140"/>
      <c r="W361" s="43"/>
      <c r="X361" s="59"/>
      <c r="Y361" s="59"/>
      <c r="Z361" s="59"/>
      <c r="AA361" s="59"/>
      <c r="AB361" s="59"/>
      <c r="AC361" s="59"/>
      <c r="AD361" s="59"/>
    </row>
    <row r="362" hidden="1">
      <c r="B362" s="145">
        <v>39</v>
      </c>
      <c r="C362" s="146" t="str">
        <f t="shared" ca="1" si="56"/>
        <v>5.1</v>
      </c>
      <c r="D362" s="147" t="str">
        <f t="shared" ca="1" si="57"/>
        <v>na</v>
      </c>
      <c r="E362" s="147" t="s">
        <v>37</v>
      </c>
      <c r="F362" s="148" t="str">
        <f t="shared" ca="1" si="58"/>
        <v>https://portail-larochelle.test.entrouvert.org/aide/</v>
      </c>
      <c r="G362" s="147" t="str">
        <f t="shared" ca="1" si="59"/>
        <v>A</v>
      </c>
      <c r="H362" s="147" t="str">
        <f t="shared" ca="1" si="60"/>
        <v/>
      </c>
      <c r="I362" s="147">
        <f t="shared" ca="1" si="61"/>
        <v>0</v>
      </c>
      <c r="J362" s="149">
        <f t="shared" ca="1" si="62"/>
        <v>0</v>
      </c>
      <c r="K362" s="79" t="str">
        <f t="shared" si="63"/>
        <v/>
      </c>
      <c r="L362" s="136"/>
      <c r="M362" s="136">
        <f t="shared" si="64"/>
        <v>0</v>
      </c>
      <c r="N362" s="137">
        <f t="shared" ca="1" si="65"/>
        <v>0</v>
      </c>
      <c r="O362" s="137"/>
      <c r="P362" s="138"/>
      <c r="Q362" s="138"/>
      <c r="R362" s="138"/>
      <c r="S362" s="138"/>
      <c r="T362" s="138"/>
      <c r="U362" s="139">
        <f t="shared" si="66"/>
        <v>0</v>
      </c>
      <c r="V362" s="140"/>
      <c r="W362" s="43"/>
      <c r="X362" s="59"/>
      <c r="Y362" s="59"/>
      <c r="Z362" s="59"/>
      <c r="AA362" s="59"/>
      <c r="AB362" s="59"/>
      <c r="AC362" s="59"/>
      <c r="AD362" s="59"/>
    </row>
    <row r="363" hidden="1">
      <c r="B363" s="145">
        <v>39</v>
      </c>
      <c r="C363" s="146" t="str">
        <f t="shared" ca="1" si="56"/>
        <v>5.1</v>
      </c>
      <c r="D363" s="147" t="str">
        <f t="shared" ca="1" si="57"/>
        <v>na</v>
      </c>
      <c r="E363" s="147" t="s">
        <v>40</v>
      </c>
      <c r="F363" s="148" t="str">
        <f t="shared" ca="1" si="58"/>
        <v>https://connexion-larochelle.test.entrouvert.org/login/?nonce=_0DC01D458CED32F23A64CDA251907A6D&amp;next=/idp/saml2/continue%3Fnonce%3D_0DC01D458CED32F23A64CDA251907A6D</v>
      </c>
      <c r="G363" s="147" t="str">
        <f t="shared" ca="1" si="59"/>
        <v>A</v>
      </c>
      <c r="H363" s="147" t="str">
        <f t="shared" ca="1" si="60"/>
        <v/>
      </c>
      <c r="I363" s="147">
        <f t="shared" ca="1" si="61"/>
        <v>0</v>
      </c>
      <c r="J363" s="149">
        <f t="shared" ca="1" si="62"/>
        <v>0</v>
      </c>
      <c r="K363" s="79" t="str">
        <f t="shared" si="63"/>
        <v/>
      </c>
      <c r="L363" s="136"/>
      <c r="M363" s="136">
        <f t="shared" si="64"/>
        <v>0</v>
      </c>
      <c r="N363" s="137">
        <f t="shared" ca="1" si="65"/>
        <v>0</v>
      </c>
      <c r="O363" s="137"/>
      <c r="P363" s="138"/>
      <c r="Q363" s="138"/>
      <c r="R363" s="138"/>
      <c r="S363" s="138"/>
      <c r="T363" s="138"/>
      <c r="U363" s="139">
        <f t="shared" si="66"/>
        <v>0</v>
      </c>
      <c r="V363" s="140"/>
      <c r="W363" s="43"/>
      <c r="X363" s="59"/>
      <c r="Y363" s="59"/>
      <c r="Z363" s="59"/>
      <c r="AA363" s="59"/>
      <c r="AB363" s="59"/>
      <c r="AC363" s="59"/>
      <c r="AD363" s="59"/>
    </row>
    <row r="364" hidden="1">
      <c r="B364" s="145">
        <v>39</v>
      </c>
      <c r="C364" s="146" t="str">
        <f t="shared" ca="1" si="56"/>
        <v>5.1</v>
      </c>
      <c r="D364" s="147" t="str">
        <f t="shared" ca="1" si="57"/>
        <v>na</v>
      </c>
      <c r="E364" s="147" t="s">
        <v>43</v>
      </c>
      <c r="F364" s="148" t="str">
        <f t="shared" ca="1" si="58"/>
        <v>https://portail-larochelle.test.entrouvert.org/demarches/signalements/</v>
      </c>
      <c r="G364" s="147" t="str">
        <f t="shared" ca="1" si="59"/>
        <v>A</v>
      </c>
      <c r="H364" s="147" t="str">
        <f t="shared" ca="1" si="60"/>
        <v/>
      </c>
      <c r="I364" s="147">
        <f t="shared" ca="1" si="61"/>
        <v>0</v>
      </c>
      <c r="J364" s="149">
        <f t="shared" ca="1" si="62"/>
        <v>0</v>
      </c>
      <c r="K364" s="79" t="str">
        <f t="shared" si="63"/>
        <v/>
      </c>
      <c r="L364" s="136"/>
      <c r="M364" s="136">
        <f t="shared" si="64"/>
        <v>0</v>
      </c>
      <c r="N364" s="137">
        <f t="shared" ca="1" si="65"/>
        <v>0</v>
      </c>
      <c r="O364" s="137"/>
      <c r="P364" s="138"/>
      <c r="Q364" s="138"/>
      <c r="R364" s="138"/>
      <c r="S364" s="138"/>
      <c r="T364" s="138"/>
      <c r="U364" s="139">
        <f t="shared" si="66"/>
        <v>0</v>
      </c>
      <c r="V364" s="140"/>
      <c r="W364" s="43"/>
      <c r="X364" s="59"/>
      <c r="Y364" s="59"/>
      <c r="Z364" s="59"/>
      <c r="AA364" s="59"/>
      <c r="AB364" s="59"/>
      <c r="AC364" s="59"/>
      <c r="AD364" s="59"/>
    </row>
    <row r="365" hidden="1">
      <c r="B365" s="145">
        <v>39</v>
      </c>
      <c r="C365" s="146" t="str">
        <f t="shared" ca="1" si="56"/>
        <v>5.1</v>
      </c>
      <c r="D365" s="147" t="str">
        <f t="shared" ca="1" si="57"/>
        <v>na</v>
      </c>
      <c r="E365" s="147" t="s">
        <v>46</v>
      </c>
      <c r="F365" s="148" t="str">
        <f t="shared" ca="1" si="58"/>
        <v>https://connexion-larochelle.test.entrouvert.org/accounts/</v>
      </c>
      <c r="G365" s="147" t="str">
        <f t="shared" ca="1" si="59"/>
        <v>A</v>
      </c>
      <c r="H365" s="147" t="str">
        <f t="shared" ca="1" si="60"/>
        <v/>
      </c>
      <c r="I365" s="147">
        <f t="shared" ca="1" si="61"/>
        <v>0</v>
      </c>
      <c r="J365" s="149">
        <f t="shared" ca="1" si="62"/>
        <v>0</v>
      </c>
      <c r="K365" s="79" t="str">
        <f t="shared" si="63"/>
        <v/>
      </c>
      <c r="L365" s="136"/>
      <c r="M365" s="136">
        <f t="shared" si="64"/>
        <v>0</v>
      </c>
      <c r="N365" s="137">
        <f t="shared" ca="1" si="65"/>
        <v>0</v>
      </c>
      <c r="O365" s="137"/>
      <c r="P365" s="138"/>
      <c r="Q365" s="138"/>
      <c r="R365" s="138"/>
      <c r="S365" s="138"/>
      <c r="T365" s="138"/>
      <c r="U365" s="139">
        <f t="shared" si="66"/>
        <v>0</v>
      </c>
      <c r="V365" s="140"/>
      <c r="W365" s="43"/>
      <c r="X365" s="59"/>
      <c r="Y365" s="59"/>
      <c r="Z365" s="59"/>
      <c r="AA365" s="59"/>
      <c r="AB365" s="59"/>
      <c r="AC365" s="59"/>
      <c r="AD365" s="59"/>
    </row>
    <row r="366" hidden="1">
      <c r="B366" s="145">
        <v>39</v>
      </c>
      <c r="C366" s="146" t="str">
        <f t="shared" ca="1" si="56"/>
        <v>5.1</v>
      </c>
      <c r="D366" s="147" t="str">
        <f t="shared" ca="1" si="57"/>
        <v>na</v>
      </c>
      <c r="E366" s="147" t="s">
        <v>49</v>
      </c>
      <c r="F366" s="148" t="str">
        <f t="shared" ca="1" si="58"/>
        <v>https://portail-larochelle.test.entrouvert.org/a-propos/page-editoriale-type/</v>
      </c>
      <c r="G366" s="147" t="str">
        <f t="shared" ca="1" si="59"/>
        <v>A</v>
      </c>
      <c r="H366" s="147" t="str">
        <f t="shared" ca="1" si="60"/>
        <v/>
      </c>
      <c r="I366" s="147">
        <f t="shared" ca="1" si="61"/>
        <v>0</v>
      </c>
      <c r="J366" s="149">
        <f t="shared" ca="1" si="62"/>
        <v>0</v>
      </c>
      <c r="K366" s="79" t="str">
        <f t="shared" si="63"/>
        <v/>
      </c>
      <c r="L366" s="136"/>
      <c r="M366" s="136">
        <f t="shared" si="64"/>
        <v>0</v>
      </c>
      <c r="N366" s="137">
        <f t="shared" ca="1" si="65"/>
        <v>0</v>
      </c>
      <c r="O366" s="137"/>
      <c r="P366" s="138"/>
      <c r="Q366" s="138"/>
      <c r="R366" s="138"/>
      <c r="S366" s="138"/>
      <c r="T366" s="138"/>
      <c r="U366" s="139">
        <f t="shared" si="66"/>
        <v>0</v>
      </c>
      <c r="V366" s="140"/>
      <c r="W366" s="43"/>
      <c r="X366" s="59"/>
      <c r="Y366" s="59"/>
      <c r="Z366" s="59"/>
      <c r="AA366" s="59"/>
      <c r="AB366" s="59"/>
      <c r="AC366" s="59"/>
      <c r="AD366" s="59"/>
    </row>
    <row r="367" hidden="1">
      <c r="B367" s="145">
        <v>39</v>
      </c>
      <c r="C367" s="146" t="str">
        <f t="shared" ca="1" si="56"/>
        <v>5.1</v>
      </c>
      <c r="D367" s="147" t="str">
        <f t="shared" ca="1" si="57"/>
        <v>na</v>
      </c>
      <c r="E367" s="147" t="s">
        <v>52</v>
      </c>
      <c r="F367" s="148" t="str">
        <f t="shared" ca="1" si="58"/>
        <v>https://demarches-larochelle.test.entrouvert.org/old-temp/modele-de-formulaire-avec-tous-les-champs/</v>
      </c>
      <c r="G367" s="147" t="str">
        <f t="shared" ca="1" si="59"/>
        <v>A</v>
      </c>
      <c r="H367" s="147" t="str">
        <f t="shared" ca="1" si="60"/>
        <v/>
      </c>
      <c r="I367" s="147">
        <f t="shared" ca="1" si="61"/>
        <v>0</v>
      </c>
      <c r="J367" s="149">
        <f t="shared" ca="1" si="62"/>
        <v>0</v>
      </c>
      <c r="K367" s="79" t="str">
        <f t="shared" si="63"/>
        <v/>
      </c>
      <c r="L367" s="136"/>
      <c r="M367" s="136">
        <f t="shared" si="64"/>
        <v>0</v>
      </c>
      <c r="N367" s="137">
        <f t="shared" ca="1" si="65"/>
        <v>0</v>
      </c>
      <c r="O367" s="137"/>
      <c r="P367" s="138"/>
      <c r="Q367" s="138"/>
      <c r="R367" s="138"/>
      <c r="S367" s="138"/>
      <c r="T367" s="138"/>
      <c r="U367" s="139">
        <f t="shared" si="66"/>
        <v>0</v>
      </c>
      <c r="V367" s="140"/>
      <c r="W367" s="43"/>
      <c r="X367" s="59"/>
      <c r="Y367" s="59"/>
      <c r="Z367" s="59"/>
      <c r="AA367" s="59"/>
      <c r="AB367" s="59"/>
      <c r="AC367" s="59"/>
      <c r="AD367" s="59"/>
    </row>
    <row r="368" hidden="1">
      <c r="B368" s="145">
        <v>39</v>
      </c>
      <c r="C368" s="146" t="str">
        <f t="shared" ca="1" si="56"/>
        <v>5.1</v>
      </c>
      <c r="D368" s="147" t="str">
        <f t="shared" ca="1" si="57"/>
        <v>na</v>
      </c>
      <c r="E368" s="147" t="s">
        <v>55</v>
      </c>
      <c r="F368" s="148" t="str">
        <f t="shared" ca="1" si="58"/>
        <v>https://portail-larochelle.test.entrouvert.org/mon-espace/mes-demandes/</v>
      </c>
      <c r="G368" s="147" t="str">
        <f t="shared" ca="1" si="59"/>
        <v>A</v>
      </c>
      <c r="H368" s="147" t="str">
        <f t="shared" ca="1" si="60"/>
        <v/>
      </c>
      <c r="I368" s="147">
        <f t="shared" ca="1" si="61"/>
        <v>0</v>
      </c>
      <c r="J368" s="149">
        <f t="shared" ca="1" si="62"/>
        <v>0</v>
      </c>
      <c r="K368" s="79" t="str">
        <f t="shared" si="63"/>
        <v/>
      </c>
      <c r="L368" s="136"/>
      <c r="M368" s="136">
        <f t="shared" si="64"/>
        <v>0</v>
      </c>
      <c r="N368" s="137">
        <f t="shared" ca="1" si="65"/>
        <v>0</v>
      </c>
      <c r="O368" s="137"/>
      <c r="P368" s="138"/>
      <c r="Q368" s="138"/>
      <c r="R368" s="138"/>
      <c r="S368" s="138"/>
      <c r="T368" s="138"/>
      <c r="U368" s="139">
        <f t="shared" si="66"/>
        <v>0</v>
      </c>
      <c r="V368" s="140"/>
      <c r="W368" s="43"/>
      <c r="X368" s="59"/>
      <c r="Y368" s="59"/>
      <c r="Z368" s="59"/>
      <c r="AA368" s="59"/>
      <c r="AB368" s="59"/>
      <c r="AC368" s="59"/>
      <c r="AD368" s="59"/>
    </row>
    <row r="369" hidden="1">
      <c r="B369" s="145">
        <v>39</v>
      </c>
      <c r="C369" s="146" t="str">
        <f t="shared" ca="1" si="56"/>
        <v>5.1</v>
      </c>
      <c r="D369" s="147" t="str">
        <f t="shared" ca="1" si="57"/>
        <v>na</v>
      </c>
      <c r="E369" s="147" t="s">
        <v>58</v>
      </c>
      <c r="F369" s="148" t="str">
        <f t="shared" ca="1" si="58"/>
        <v>https://demarches-larochelle.test.entrouvert.org/signalements/arbres-espaces-verts-naturels-aires-de-jeux/?cancelurl=https%3A//portail-larochelle.test.entrouvert.org/demarches/signalements/</v>
      </c>
      <c r="G369" s="147" t="str">
        <f t="shared" ca="1" si="59"/>
        <v>A</v>
      </c>
      <c r="H369" s="147" t="str">
        <f t="shared" ca="1" si="60"/>
        <v/>
      </c>
      <c r="I369" s="147">
        <f t="shared" ca="1" si="61"/>
        <v>0</v>
      </c>
      <c r="J369" s="149">
        <f t="shared" ca="1" si="62"/>
        <v>0</v>
      </c>
      <c r="K369" s="79" t="str">
        <f t="shared" si="63"/>
        <v/>
      </c>
      <c r="L369" s="136"/>
      <c r="M369" s="136">
        <f t="shared" si="64"/>
        <v>0</v>
      </c>
      <c r="N369" s="137">
        <f t="shared" ca="1" si="65"/>
        <v>0</v>
      </c>
      <c r="O369" s="137"/>
      <c r="P369" s="138"/>
      <c r="Q369" s="138"/>
      <c r="R369" s="138"/>
      <c r="S369" s="138"/>
      <c r="T369" s="138"/>
      <c r="U369" s="139">
        <f t="shared" si="66"/>
        <v>0</v>
      </c>
      <c r="V369" s="140"/>
      <c r="W369" s="43"/>
      <c r="X369" s="59"/>
      <c r="Y369" s="59"/>
      <c r="Z369" s="59"/>
      <c r="AA369" s="59"/>
      <c r="AB369" s="59"/>
      <c r="AC369" s="59"/>
      <c r="AD369" s="59"/>
    </row>
    <row r="370" hidden="1">
      <c r="B370" s="145">
        <v>39</v>
      </c>
      <c r="C370" s="146" t="str">
        <f t="shared" ca="1" si="56"/>
        <v>5.1</v>
      </c>
      <c r="D370" s="147" t="str">
        <f t="shared" ca="1" si="57"/>
        <v>na</v>
      </c>
      <c r="E370" s="147" t="s">
        <v>61</v>
      </c>
      <c r="F370" s="148" t="str">
        <f t="shared" ca="1" si="58"/>
        <v>https://demarches-larochelle.test.entrouvert.org/signalements/proprete-urbaine/118/</v>
      </c>
      <c r="G370" s="147" t="str">
        <f t="shared" ca="1" si="59"/>
        <v>A</v>
      </c>
      <c r="H370" s="147" t="str">
        <f t="shared" ca="1" si="60"/>
        <v/>
      </c>
      <c r="I370" s="147">
        <f t="shared" ca="1" si="61"/>
        <v>0</v>
      </c>
      <c r="J370" s="149">
        <f t="shared" ca="1" si="62"/>
        <v>0</v>
      </c>
      <c r="K370" s="79" t="str">
        <f t="shared" si="63"/>
        <v/>
      </c>
      <c r="L370" s="136"/>
      <c r="M370" s="136">
        <f t="shared" si="64"/>
        <v>0</v>
      </c>
      <c r="N370" s="137">
        <f t="shared" ca="1" si="65"/>
        <v>0</v>
      </c>
      <c r="O370" s="137"/>
      <c r="P370" s="138"/>
      <c r="Q370" s="138"/>
      <c r="R370" s="138"/>
      <c r="S370" s="138"/>
      <c r="T370" s="138"/>
      <c r="U370" s="139">
        <f t="shared" si="66"/>
        <v>0</v>
      </c>
      <c r="V370" s="140"/>
      <c r="W370" s="43"/>
      <c r="X370" s="59"/>
      <c r="Y370" s="59"/>
      <c r="Z370" s="59"/>
      <c r="AA370" s="59"/>
      <c r="AB370" s="59"/>
      <c r="AC370" s="59"/>
      <c r="AD370" s="59"/>
    </row>
    <row r="371" hidden="1">
      <c r="B371" s="145">
        <v>39</v>
      </c>
      <c r="C371" s="146" t="str">
        <f t="shared" ca="1" si="56"/>
        <v>5.1</v>
      </c>
      <c r="D371" s="147" t="str">
        <f t="shared" ca="1" si="57"/>
        <v>na</v>
      </c>
      <c r="E371" s="147" t="s">
        <v>64</v>
      </c>
      <c r="F371" s="148" t="str">
        <f t="shared" ca="1" si="58"/>
        <v>https://connexion-larochelle.test.entrouvert.org/accounts/password/change/</v>
      </c>
      <c r="G371" s="147" t="str">
        <f t="shared" ca="1" si="59"/>
        <v>A</v>
      </c>
      <c r="H371" s="147" t="str">
        <f t="shared" ca="1" si="60"/>
        <v/>
      </c>
      <c r="I371" s="147">
        <f t="shared" ca="1" si="61"/>
        <v>0</v>
      </c>
      <c r="J371" s="149">
        <f t="shared" ca="1" si="62"/>
        <v>0</v>
      </c>
      <c r="K371" s="79" t="str">
        <f t="shared" si="63"/>
        <v/>
      </c>
      <c r="L371" s="136"/>
      <c r="M371" s="136">
        <f t="shared" si="64"/>
        <v>0</v>
      </c>
      <c r="N371" s="137">
        <f t="shared" ca="1" si="65"/>
        <v>0</v>
      </c>
      <c r="O371" s="137"/>
      <c r="P371" s="138"/>
      <c r="Q371" s="138"/>
      <c r="R371" s="138"/>
      <c r="S371" s="138"/>
      <c r="T371" s="138"/>
      <c r="U371" s="139">
        <f t="shared" si="66"/>
        <v>0</v>
      </c>
      <c r="V371" s="140"/>
      <c r="W371" s="43"/>
      <c r="X371" s="59"/>
      <c r="Y371" s="59"/>
      <c r="Z371" s="59"/>
      <c r="AA371" s="59"/>
      <c r="AB371" s="59"/>
      <c r="AC371" s="59"/>
      <c r="AD371" s="59"/>
    </row>
    <row r="372" hidden="1">
      <c r="B372" s="145">
        <v>40</v>
      </c>
      <c r="C372" s="146" t="str">
        <f t="shared" ca="1" si="56"/>
        <v>5.2</v>
      </c>
      <c r="D372" s="147" t="str">
        <f t="shared" ca="1" si="57"/>
        <v>na</v>
      </c>
      <c r="E372" s="147" t="s">
        <v>28</v>
      </c>
      <c r="F372" s="148" t="str">
        <f t="shared" ca="1" si="58"/>
        <v>https://portail-larochelle.test.entrouvert.org/demarches/</v>
      </c>
      <c r="G372" s="147" t="str">
        <f t="shared" ca="1" si="59"/>
        <v>A</v>
      </c>
      <c r="H372" s="147" t="str">
        <f t="shared" ca="1" si="60"/>
        <v/>
      </c>
      <c r="I372" s="147">
        <f t="shared" ca="1" si="61"/>
        <v>0</v>
      </c>
      <c r="J372" s="149">
        <f t="shared" ca="1" si="62"/>
        <v>0</v>
      </c>
      <c r="K372" s="79" t="str">
        <f t="shared" si="63"/>
        <v/>
      </c>
      <c r="L372" s="136"/>
      <c r="M372" s="136">
        <f t="shared" si="64"/>
        <v>0</v>
      </c>
      <c r="N372" s="137">
        <f t="shared" ca="1" si="65"/>
        <v>0</v>
      </c>
      <c r="O372" s="137"/>
      <c r="P372" s="138"/>
      <c r="Q372" s="138"/>
      <c r="R372" s="138"/>
      <c r="S372" s="138"/>
      <c r="T372" s="138"/>
      <c r="U372" s="139">
        <f t="shared" si="66"/>
        <v>0</v>
      </c>
      <c r="V372" s="140"/>
      <c r="W372" s="43"/>
      <c r="X372" s="59"/>
      <c r="Y372" s="59"/>
      <c r="Z372" s="59"/>
      <c r="AA372" s="59"/>
      <c r="AB372" s="59"/>
      <c r="AC372" s="59"/>
      <c r="AD372" s="59"/>
    </row>
    <row r="373" hidden="1">
      <c r="B373" s="145">
        <v>40</v>
      </c>
      <c r="C373" s="146" t="str">
        <f t="shared" ca="1" si="56"/>
        <v>5.2</v>
      </c>
      <c r="D373" s="147" t="str">
        <f t="shared" ca="1" si="57"/>
        <v>na</v>
      </c>
      <c r="E373" s="147" t="s">
        <v>31</v>
      </c>
      <c r="F373" s="148" t="str">
        <f t="shared" ca="1" si="58"/>
        <v>https://portail-larochelle.test.entrouvert.org/liens-footer/accessibilite/</v>
      </c>
      <c r="G373" s="147" t="str">
        <f t="shared" ca="1" si="59"/>
        <v>A</v>
      </c>
      <c r="H373" s="147" t="str">
        <f t="shared" ca="1" si="60"/>
        <v/>
      </c>
      <c r="I373" s="147">
        <f t="shared" ca="1" si="61"/>
        <v>0</v>
      </c>
      <c r="J373" s="149">
        <f t="shared" ca="1" si="62"/>
        <v>0</v>
      </c>
      <c r="K373" s="79" t="str">
        <f t="shared" si="63"/>
        <v/>
      </c>
      <c r="L373" s="136"/>
      <c r="M373" s="136">
        <f t="shared" si="64"/>
        <v>0</v>
      </c>
      <c r="N373" s="137">
        <f t="shared" ca="1" si="65"/>
        <v>0</v>
      </c>
      <c r="O373" s="137"/>
      <c r="P373" s="138"/>
      <c r="Q373" s="138"/>
      <c r="R373" s="138"/>
      <c r="S373" s="138"/>
      <c r="T373" s="138"/>
      <c r="U373" s="139">
        <f t="shared" si="66"/>
        <v>0</v>
      </c>
      <c r="V373" s="140"/>
      <c r="W373" s="43"/>
      <c r="X373" s="59"/>
      <c r="Y373" s="59"/>
      <c r="Z373" s="59"/>
      <c r="AA373" s="59"/>
      <c r="AB373" s="59"/>
      <c r="AC373" s="59"/>
      <c r="AD373" s="59"/>
    </row>
    <row r="374" hidden="1">
      <c r="B374" s="145">
        <v>40</v>
      </c>
      <c r="C374" s="146" t="str">
        <f t="shared" ca="1" si="56"/>
        <v>5.2</v>
      </c>
      <c r="D374" s="147" t="str">
        <f t="shared" ca="1" si="57"/>
        <v>na</v>
      </c>
      <c r="E374" s="147" t="s">
        <v>34</v>
      </c>
      <c r="F374" s="148" t="str">
        <f t="shared" ca="1" si="58"/>
        <v>https://portail-larochelle.test.entrouvert.org/liens-footer/mentions-legales/</v>
      </c>
      <c r="G374" s="147" t="str">
        <f t="shared" ca="1" si="59"/>
        <v>A</v>
      </c>
      <c r="H374" s="147" t="str">
        <f t="shared" ca="1" si="60"/>
        <v/>
      </c>
      <c r="I374" s="147">
        <f t="shared" ca="1" si="61"/>
        <v>0</v>
      </c>
      <c r="J374" s="149">
        <f t="shared" ca="1" si="62"/>
        <v>0</v>
      </c>
      <c r="K374" s="79" t="str">
        <f t="shared" si="63"/>
        <v/>
      </c>
      <c r="L374" s="136"/>
      <c r="M374" s="136">
        <f t="shared" si="64"/>
        <v>0</v>
      </c>
      <c r="N374" s="137">
        <f t="shared" ca="1" si="65"/>
        <v>0</v>
      </c>
      <c r="O374" s="137"/>
      <c r="P374" s="138"/>
      <c r="Q374" s="138"/>
      <c r="R374" s="138"/>
      <c r="S374" s="138"/>
      <c r="T374" s="138"/>
      <c r="U374" s="139">
        <f t="shared" si="66"/>
        <v>0</v>
      </c>
      <c r="V374" s="140"/>
      <c r="W374" s="43"/>
      <c r="X374" s="59"/>
      <c r="Y374" s="59"/>
      <c r="Z374" s="59"/>
      <c r="AA374" s="59"/>
      <c r="AB374" s="59"/>
      <c r="AC374" s="59"/>
      <c r="AD374" s="59"/>
    </row>
    <row r="375" hidden="1">
      <c r="B375" s="145">
        <v>40</v>
      </c>
      <c r="C375" s="146" t="str">
        <f t="shared" ca="1" si="56"/>
        <v>5.2</v>
      </c>
      <c r="D375" s="147" t="str">
        <f t="shared" ca="1" si="57"/>
        <v>na</v>
      </c>
      <c r="E375" s="147" t="s">
        <v>37</v>
      </c>
      <c r="F375" s="148" t="str">
        <f t="shared" ca="1" si="58"/>
        <v>https://portail-larochelle.test.entrouvert.org/aide/</v>
      </c>
      <c r="G375" s="147" t="str">
        <f t="shared" ca="1" si="59"/>
        <v>A</v>
      </c>
      <c r="H375" s="147" t="str">
        <f t="shared" ca="1" si="60"/>
        <v/>
      </c>
      <c r="I375" s="147">
        <f t="shared" ca="1" si="61"/>
        <v>0</v>
      </c>
      <c r="J375" s="149">
        <f t="shared" ca="1" si="62"/>
        <v>0</v>
      </c>
      <c r="K375" s="79" t="str">
        <f t="shared" si="63"/>
        <v/>
      </c>
      <c r="L375" s="136"/>
      <c r="M375" s="136">
        <f t="shared" si="64"/>
        <v>0</v>
      </c>
      <c r="N375" s="137">
        <f t="shared" ca="1" si="65"/>
        <v>0</v>
      </c>
      <c r="O375" s="137"/>
      <c r="P375" s="138"/>
      <c r="Q375" s="138"/>
      <c r="R375" s="138"/>
      <c r="S375" s="138"/>
      <c r="T375" s="138"/>
      <c r="U375" s="139">
        <f t="shared" si="66"/>
        <v>0</v>
      </c>
      <c r="V375" s="140"/>
      <c r="W375" s="43"/>
      <c r="X375" s="59"/>
      <c r="Y375" s="59"/>
      <c r="Z375" s="59"/>
      <c r="AA375" s="59"/>
      <c r="AB375" s="59"/>
      <c r="AC375" s="59"/>
      <c r="AD375" s="59"/>
    </row>
    <row r="376" hidden="1">
      <c r="B376" s="145">
        <v>40</v>
      </c>
      <c r="C376" s="146" t="str">
        <f t="shared" ca="1" si="56"/>
        <v>5.2</v>
      </c>
      <c r="D376" s="147" t="str">
        <f t="shared" ca="1" si="57"/>
        <v>na</v>
      </c>
      <c r="E376" s="147" t="s">
        <v>40</v>
      </c>
      <c r="F376" s="148" t="str">
        <f t="shared" ca="1" si="58"/>
        <v>https://connexion-larochelle.test.entrouvert.org/login/?nonce=_0DC01D458CED32F23A64CDA251907A6D&amp;next=/idp/saml2/continue%3Fnonce%3D_0DC01D458CED32F23A64CDA251907A6D</v>
      </c>
      <c r="G376" s="147" t="str">
        <f t="shared" ca="1" si="59"/>
        <v>A</v>
      </c>
      <c r="H376" s="147" t="str">
        <f t="shared" ca="1" si="60"/>
        <v/>
      </c>
      <c r="I376" s="147">
        <f t="shared" ca="1" si="61"/>
        <v>0</v>
      </c>
      <c r="J376" s="149">
        <f t="shared" ca="1" si="62"/>
        <v>0</v>
      </c>
      <c r="K376" s="79" t="str">
        <f t="shared" si="63"/>
        <v/>
      </c>
      <c r="L376" s="136"/>
      <c r="M376" s="136">
        <f t="shared" si="64"/>
        <v>0</v>
      </c>
      <c r="N376" s="137">
        <f t="shared" ca="1" si="65"/>
        <v>0</v>
      </c>
      <c r="O376" s="137"/>
      <c r="P376" s="138"/>
      <c r="Q376" s="138"/>
      <c r="R376" s="138"/>
      <c r="S376" s="138"/>
      <c r="T376" s="138"/>
      <c r="U376" s="139">
        <f t="shared" si="66"/>
        <v>0</v>
      </c>
      <c r="V376" s="140"/>
      <c r="W376" s="43"/>
      <c r="X376" s="59"/>
      <c r="Y376" s="59"/>
      <c r="Z376" s="59"/>
      <c r="AA376" s="59"/>
      <c r="AB376" s="59"/>
      <c r="AC376" s="59"/>
      <c r="AD376" s="59"/>
    </row>
    <row r="377" hidden="1">
      <c r="B377" s="145">
        <v>40</v>
      </c>
      <c r="C377" s="146" t="str">
        <f t="shared" ca="1" si="56"/>
        <v>5.2</v>
      </c>
      <c r="D377" s="147" t="str">
        <f t="shared" ca="1" si="57"/>
        <v>na</v>
      </c>
      <c r="E377" s="147" t="s">
        <v>43</v>
      </c>
      <c r="F377" s="148" t="str">
        <f t="shared" ca="1" si="58"/>
        <v>https://portail-larochelle.test.entrouvert.org/demarches/signalements/</v>
      </c>
      <c r="G377" s="147" t="str">
        <f t="shared" ca="1" si="59"/>
        <v>A</v>
      </c>
      <c r="H377" s="147" t="str">
        <f t="shared" ca="1" si="60"/>
        <v/>
      </c>
      <c r="I377" s="147">
        <f t="shared" ca="1" si="61"/>
        <v>0</v>
      </c>
      <c r="J377" s="149">
        <f t="shared" ca="1" si="62"/>
        <v>0</v>
      </c>
      <c r="K377" s="79" t="str">
        <f t="shared" si="63"/>
        <v/>
      </c>
      <c r="L377" s="136"/>
      <c r="M377" s="136">
        <f t="shared" si="64"/>
        <v>0</v>
      </c>
      <c r="N377" s="137">
        <f t="shared" ca="1" si="65"/>
        <v>0</v>
      </c>
      <c r="O377" s="137"/>
      <c r="P377" s="138"/>
      <c r="Q377" s="138"/>
      <c r="R377" s="138"/>
      <c r="S377" s="138"/>
      <c r="T377" s="138"/>
      <c r="U377" s="139">
        <f t="shared" si="66"/>
        <v>0</v>
      </c>
      <c r="V377" s="140"/>
      <c r="W377" s="43"/>
      <c r="X377" s="59"/>
      <c r="Y377" s="59"/>
      <c r="Z377" s="59"/>
      <c r="AA377" s="59"/>
      <c r="AB377" s="59"/>
      <c r="AC377" s="59"/>
      <c r="AD377" s="59"/>
    </row>
    <row r="378" hidden="1">
      <c r="B378" s="145">
        <v>40</v>
      </c>
      <c r="C378" s="146" t="str">
        <f t="shared" ca="1" si="56"/>
        <v>5.2</v>
      </c>
      <c r="D378" s="147" t="str">
        <f t="shared" ca="1" si="57"/>
        <v>na</v>
      </c>
      <c r="E378" s="147" t="s">
        <v>46</v>
      </c>
      <c r="F378" s="148" t="str">
        <f t="shared" ca="1" si="58"/>
        <v>https://connexion-larochelle.test.entrouvert.org/accounts/</v>
      </c>
      <c r="G378" s="147" t="str">
        <f t="shared" ca="1" si="59"/>
        <v>A</v>
      </c>
      <c r="H378" s="147" t="str">
        <f t="shared" ca="1" si="60"/>
        <v/>
      </c>
      <c r="I378" s="147">
        <f t="shared" ca="1" si="61"/>
        <v>0</v>
      </c>
      <c r="J378" s="149">
        <f t="shared" ca="1" si="62"/>
        <v>0</v>
      </c>
      <c r="K378" s="79" t="str">
        <f t="shared" si="63"/>
        <v/>
      </c>
      <c r="L378" s="136"/>
      <c r="M378" s="136">
        <f t="shared" si="64"/>
        <v>0</v>
      </c>
      <c r="N378" s="137">
        <f t="shared" ca="1" si="65"/>
        <v>0</v>
      </c>
      <c r="O378" s="137"/>
      <c r="P378" s="138"/>
      <c r="Q378" s="138"/>
      <c r="R378" s="138"/>
      <c r="S378" s="138"/>
      <c r="T378" s="138"/>
      <c r="U378" s="139">
        <f t="shared" si="66"/>
        <v>0</v>
      </c>
      <c r="V378" s="140"/>
      <c r="W378" s="43"/>
      <c r="X378" s="59"/>
      <c r="Y378" s="59"/>
      <c r="Z378" s="59"/>
      <c r="AA378" s="59"/>
      <c r="AB378" s="59"/>
      <c r="AC378" s="59"/>
      <c r="AD378" s="59"/>
    </row>
    <row r="379" hidden="1">
      <c r="B379" s="145">
        <v>40</v>
      </c>
      <c r="C379" s="146" t="str">
        <f t="shared" ca="1" si="56"/>
        <v>5.2</v>
      </c>
      <c r="D379" s="147" t="str">
        <f t="shared" ca="1" si="57"/>
        <v>na</v>
      </c>
      <c r="E379" s="147" t="s">
        <v>49</v>
      </c>
      <c r="F379" s="148" t="str">
        <f t="shared" ca="1" si="58"/>
        <v>https://portail-larochelle.test.entrouvert.org/a-propos/page-editoriale-type/</v>
      </c>
      <c r="G379" s="147" t="str">
        <f t="shared" ca="1" si="59"/>
        <v>A</v>
      </c>
      <c r="H379" s="147" t="str">
        <f t="shared" ca="1" si="60"/>
        <v/>
      </c>
      <c r="I379" s="147">
        <f t="shared" ca="1" si="61"/>
        <v>0</v>
      </c>
      <c r="J379" s="149">
        <f t="shared" ca="1" si="62"/>
        <v>0</v>
      </c>
      <c r="K379" s="79" t="str">
        <f t="shared" si="63"/>
        <v/>
      </c>
      <c r="L379" s="136"/>
      <c r="M379" s="136">
        <f t="shared" si="64"/>
        <v>0</v>
      </c>
      <c r="N379" s="137">
        <f t="shared" ca="1" si="65"/>
        <v>0</v>
      </c>
      <c r="O379" s="137"/>
      <c r="P379" s="138"/>
      <c r="Q379" s="138"/>
      <c r="R379" s="138"/>
      <c r="S379" s="138"/>
      <c r="T379" s="138"/>
      <c r="U379" s="139">
        <f t="shared" si="66"/>
        <v>0</v>
      </c>
      <c r="V379" s="140"/>
      <c r="W379" s="43"/>
      <c r="X379" s="59"/>
      <c r="Y379" s="59"/>
      <c r="Z379" s="59"/>
      <c r="AA379" s="59"/>
      <c r="AB379" s="59"/>
      <c r="AC379" s="59"/>
      <c r="AD379" s="59"/>
    </row>
    <row r="380" hidden="1">
      <c r="B380" s="145">
        <v>40</v>
      </c>
      <c r="C380" s="146" t="str">
        <f t="shared" ca="1" si="56"/>
        <v>5.2</v>
      </c>
      <c r="D380" s="147" t="str">
        <f t="shared" ca="1" si="57"/>
        <v>na</v>
      </c>
      <c r="E380" s="147" t="s">
        <v>52</v>
      </c>
      <c r="F380" s="148" t="str">
        <f t="shared" ca="1" si="58"/>
        <v>https://demarches-larochelle.test.entrouvert.org/old-temp/modele-de-formulaire-avec-tous-les-champs/</v>
      </c>
      <c r="G380" s="147" t="str">
        <f t="shared" ca="1" si="59"/>
        <v>A</v>
      </c>
      <c r="H380" s="147" t="str">
        <f t="shared" ca="1" si="60"/>
        <v/>
      </c>
      <c r="I380" s="147">
        <f t="shared" ca="1" si="61"/>
        <v>0</v>
      </c>
      <c r="J380" s="149">
        <f t="shared" ca="1" si="62"/>
        <v>0</v>
      </c>
      <c r="K380" s="79" t="str">
        <f t="shared" si="63"/>
        <v/>
      </c>
      <c r="L380" s="136"/>
      <c r="M380" s="136">
        <f t="shared" si="64"/>
        <v>0</v>
      </c>
      <c r="N380" s="137">
        <f t="shared" ca="1" si="65"/>
        <v>0</v>
      </c>
      <c r="O380" s="137"/>
      <c r="P380" s="138"/>
      <c r="Q380" s="138"/>
      <c r="R380" s="138"/>
      <c r="S380" s="138"/>
      <c r="T380" s="138"/>
      <c r="U380" s="139">
        <f t="shared" si="66"/>
        <v>0</v>
      </c>
      <c r="V380" s="140"/>
      <c r="W380" s="43"/>
      <c r="X380" s="59"/>
      <c r="Y380" s="59"/>
      <c r="Z380" s="59"/>
      <c r="AA380" s="59"/>
      <c r="AB380" s="59"/>
      <c r="AC380" s="59"/>
      <c r="AD380" s="59"/>
    </row>
    <row r="381" hidden="1">
      <c r="B381" s="145">
        <v>40</v>
      </c>
      <c r="C381" s="146" t="str">
        <f t="shared" ca="1" si="56"/>
        <v>5.2</v>
      </c>
      <c r="D381" s="147" t="str">
        <f t="shared" ca="1" si="57"/>
        <v>na</v>
      </c>
      <c r="E381" s="147" t="s">
        <v>55</v>
      </c>
      <c r="F381" s="148" t="str">
        <f t="shared" ca="1" si="58"/>
        <v>https://portail-larochelle.test.entrouvert.org/mon-espace/mes-demandes/</v>
      </c>
      <c r="G381" s="147" t="str">
        <f t="shared" ca="1" si="59"/>
        <v>A</v>
      </c>
      <c r="H381" s="147" t="str">
        <f t="shared" ca="1" si="60"/>
        <v/>
      </c>
      <c r="I381" s="147">
        <f t="shared" ca="1" si="61"/>
        <v>0</v>
      </c>
      <c r="J381" s="149">
        <f t="shared" ca="1" si="62"/>
        <v>0</v>
      </c>
      <c r="K381" s="79" t="str">
        <f t="shared" si="63"/>
        <v/>
      </c>
      <c r="L381" s="136"/>
      <c r="M381" s="136">
        <f t="shared" si="64"/>
        <v>0</v>
      </c>
      <c r="N381" s="137">
        <f t="shared" ca="1" si="65"/>
        <v>0</v>
      </c>
      <c r="O381" s="137"/>
      <c r="P381" s="138"/>
      <c r="Q381" s="138"/>
      <c r="R381" s="138"/>
      <c r="S381" s="138"/>
      <c r="T381" s="138"/>
      <c r="U381" s="139">
        <f t="shared" si="66"/>
        <v>0</v>
      </c>
      <c r="V381" s="140"/>
      <c r="W381" s="43"/>
      <c r="X381" s="59"/>
      <c r="Y381" s="59"/>
      <c r="Z381" s="59"/>
      <c r="AA381" s="59"/>
      <c r="AB381" s="59"/>
      <c r="AC381" s="59"/>
      <c r="AD381" s="59"/>
    </row>
    <row r="382" hidden="1">
      <c r="B382" s="145">
        <v>40</v>
      </c>
      <c r="C382" s="146" t="str">
        <f t="shared" ca="1" si="56"/>
        <v>5.2</v>
      </c>
      <c r="D382" s="147" t="str">
        <f t="shared" ca="1" si="57"/>
        <v>na</v>
      </c>
      <c r="E382" s="147" t="s">
        <v>58</v>
      </c>
      <c r="F382" s="148" t="str">
        <f t="shared" ca="1" si="58"/>
        <v>https://demarches-larochelle.test.entrouvert.org/signalements/arbres-espaces-verts-naturels-aires-de-jeux/?cancelurl=https%3A//portail-larochelle.test.entrouvert.org/demarches/signalements/</v>
      </c>
      <c r="G382" s="147" t="str">
        <f t="shared" ca="1" si="59"/>
        <v>A</v>
      </c>
      <c r="H382" s="147" t="str">
        <f t="shared" ca="1" si="60"/>
        <v/>
      </c>
      <c r="I382" s="147">
        <f t="shared" ca="1" si="61"/>
        <v>0</v>
      </c>
      <c r="J382" s="149">
        <f t="shared" ca="1" si="62"/>
        <v>0</v>
      </c>
      <c r="K382" s="79" t="str">
        <f t="shared" si="63"/>
        <v/>
      </c>
      <c r="L382" s="136"/>
      <c r="M382" s="136">
        <f t="shared" si="64"/>
        <v>0</v>
      </c>
      <c r="N382" s="137">
        <f t="shared" ca="1" si="65"/>
        <v>0</v>
      </c>
      <c r="O382" s="137"/>
      <c r="P382" s="138"/>
      <c r="Q382" s="138"/>
      <c r="R382" s="138"/>
      <c r="S382" s="138"/>
      <c r="T382" s="138"/>
      <c r="U382" s="139">
        <f t="shared" si="66"/>
        <v>0</v>
      </c>
      <c r="V382" s="140"/>
      <c r="W382" s="43"/>
      <c r="X382" s="59"/>
      <c r="Y382" s="59"/>
      <c r="Z382" s="59"/>
      <c r="AA382" s="59"/>
      <c r="AB382" s="59"/>
      <c r="AC382" s="59"/>
      <c r="AD382" s="59"/>
    </row>
    <row r="383" hidden="1">
      <c r="B383" s="145">
        <v>40</v>
      </c>
      <c r="C383" s="146" t="str">
        <f t="shared" ca="1" si="56"/>
        <v>5.2</v>
      </c>
      <c r="D383" s="147" t="str">
        <f t="shared" ca="1" si="57"/>
        <v>na</v>
      </c>
      <c r="E383" s="147" t="s">
        <v>61</v>
      </c>
      <c r="F383" s="148" t="str">
        <f t="shared" ca="1" si="58"/>
        <v>https://demarches-larochelle.test.entrouvert.org/signalements/proprete-urbaine/118/</v>
      </c>
      <c r="G383" s="147" t="str">
        <f t="shared" ca="1" si="59"/>
        <v>A</v>
      </c>
      <c r="H383" s="147" t="str">
        <f t="shared" ca="1" si="60"/>
        <v/>
      </c>
      <c r="I383" s="147">
        <f t="shared" ca="1" si="61"/>
        <v>0</v>
      </c>
      <c r="J383" s="149">
        <f t="shared" ca="1" si="62"/>
        <v>0</v>
      </c>
      <c r="K383" s="79" t="str">
        <f t="shared" si="63"/>
        <v/>
      </c>
      <c r="L383" s="136"/>
      <c r="M383" s="136">
        <f t="shared" si="64"/>
        <v>0</v>
      </c>
      <c r="N383" s="137">
        <f t="shared" ca="1" si="65"/>
        <v>0</v>
      </c>
      <c r="O383" s="137"/>
      <c r="P383" s="138"/>
      <c r="Q383" s="138"/>
      <c r="R383" s="138"/>
      <c r="S383" s="138"/>
      <c r="T383" s="138"/>
      <c r="U383" s="139">
        <f t="shared" si="66"/>
        <v>0</v>
      </c>
      <c r="V383" s="140"/>
      <c r="W383" s="43"/>
      <c r="X383" s="59"/>
      <c r="Y383" s="59"/>
      <c r="Z383" s="59"/>
      <c r="AA383" s="59"/>
      <c r="AB383" s="59"/>
      <c r="AC383" s="59"/>
      <c r="AD383" s="59"/>
    </row>
    <row r="384" hidden="1">
      <c r="B384" s="145">
        <v>40</v>
      </c>
      <c r="C384" s="146" t="str">
        <f t="shared" ca="1" si="56"/>
        <v>5.2</v>
      </c>
      <c r="D384" s="147" t="str">
        <f t="shared" ca="1" si="57"/>
        <v>na</v>
      </c>
      <c r="E384" s="147" t="s">
        <v>64</v>
      </c>
      <c r="F384" s="148" t="str">
        <f t="shared" ca="1" si="58"/>
        <v>https://connexion-larochelle.test.entrouvert.org/accounts/password/change/</v>
      </c>
      <c r="G384" s="147" t="str">
        <f t="shared" ca="1" si="59"/>
        <v>A</v>
      </c>
      <c r="H384" s="147" t="str">
        <f t="shared" ca="1" si="60"/>
        <v/>
      </c>
      <c r="I384" s="147">
        <f t="shared" ca="1" si="61"/>
        <v>0</v>
      </c>
      <c r="J384" s="149">
        <f t="shared" ca="1" si="62"/>
        <v>0</v>
      </c>
      <c r="K384" s="79" t="str">
        <f t="shared" si="63"/>
        <v/>
      </c>
      <c r="L384" s="136"/>
      <c r="M384" s="136">
        <f t="shared" si="64"/>
        <v>0</v>
      </c>
      <c r="N384" s="137">
        <f t="shared" ca="1" si="65"/>
        <v>0</v>
      </c>
      <c r="O384" s="137"/>
      <c r="P384" s="138"/>
      <c r="Q384" s="138"/>
      <c r="R384" s="138"/>
      <c r="S384" s="138"/>
      <c r="T384" s="138"/>
      <c r="U384" s="139">
        <f t="shared" si="66"/>
        <v>0</v>
      </c>
      <c r="V384" s="140"/>
      <c r="W384" s="43"/>
      <c r="X384" s="59"/>
      <c r="Y384" s="59"/>
      <c r="Z384" s="59"/>
      <c r="AA384" s="59"/>
      <c r="AB384" s="59"/>
      <c r="AC384" s="59"/>
      <c r="AD384" s="59"/>
    </row>
    <row r="385" hidden="1">
      <c r="B385" s="145">
        <v>41</v>
      </c>
      <c r="C385" s="146" t="str">
        <f t="shared" ca="1" si="56"/>
        <v>5.3</v>
      </c>
      <c r="D385" s="147" t="str">
        <f t="shared" ca="1" si="57"/>
        <v>na</v>
      </c>
      <c r="E385" s="147" t="s">
        <v>28</v>
      </c>
      <c r="F385" s="148" t="str">
        <f t="shared" ca="1" si="58"/>
        <v>https://portail-larochelle.test.entrouvert.org/demarches/</v>
      </c>
      <c r="G385" s="147" t="str">
        <f t="shared" ca="1" si="59"/>
        <v>A</v>
      </c>
      <c r="H385" s="147" t="str">
        <f t="shared" ca="1" si="60"/>
        <v>x</v>
      </c>
      <c r="I385" s="147">
        <f t="shared" ca="1" si="61"/>
        <v>0</v>
      </c>
      <c r="J385" s="149">
        <f t="shared" ca="1" si="62"/>
        <v>0</v>
      </c>
      <c r="K385" s="79" t="str">
        <f t="shared" si="63"/>
        <v/>
      </c>
      <c r="L385" s="136"/>
      <c r="M385" s="136">
        <f t="shared" si="64"/>
        <v>0</v>
      </c>
      <c r="N385" s="137">
        <f t="shared" ca="1" si="65"/>
        <v>0</v>
      </c>
      <c r="O385" s="137"/>
      <c r="P385" s="138"/>
      <c r="Q385" s="138"/>
      <c r="R385" s="138"/>
      <c r="S385" s="138"/>
      <c r="T385" s="138"/>
      <c r="U385" s="139">
        <f t="shared" si="66"/>
        <v>0</v>
      </c>
      <c r="V385" s="140"/>
      <c r="W385" s="43"/>
      <c r="X385" s="59"/>
      <c r="Y385" s="59"/>
      <c r="Z385" s="59"/>
      <c r="AA385" s="59"/>
      <c r="AB385" s="59"/>
      <c r="AC385" s="59"/>
      <c r="AD385" s="59"/>
    </row>
    <row r="386" hidden="1">
      <c r="B386" s="145">
        <v>41</v>
      </c>
      <c r="C386" s="146" t="str">
        <f t="shared" ca="1" si="56"/>
        <v>5.3</v>
      </c>
      <c r="D386" s="147" t="str">
        <f t="shared" ca="1" si="57"/>
        <v>na</v>
      </c>
      <c r="E386" s="147" t="s">
        <v>31</v>
      </c>
      <c r="F386" s="148" t="str">
        <f t="shared" ca="1" si="58"/>
        <v>https://portail-larochelle.test.entrouvert.org/liens-footer/accessibilite/</v>
      </c>
      <c r="G386" s="147" t="str">
        <f t="shared" ca="1" si="59"/>
        <v>A</v>
      </c>
      <c r="H386" s="147" t="str">
        <f t="shared" ca="1" si="60"/>
        <v>x</v>
      </c>
      <c r="I386" s="147">
        <f t="shared" ca="1" si="61"/>
        <v>0</v>
      </c>
      <c r="J386" s="149">
        <f t="shared" ca="1" si="62"/>
        <v>0</v>
      </c>
      <c r="K386" s="79" t="str">
        <f t="shared" si="63"/>
        <v/>
      </c>
      <c r="L386" s="136"/>
      <c r="M386" s="136">
        <f t="shared" si="64"/>
        <v>0</v>
      </c>
      <c r="N386" s="137">
        <f t="shared" ca="1" si="65"/>
        <v>0</v>
      </c>
      <c r="O386" s="137"/>
      <c r="P386" s="138"/>
      <c r="Q386" s="138"/>
      <c r="R386" s="138"/>
      <c r="S386" s="138"/>
      <c r="T386" s="138"/>
      <c r="U386" s="139">
        <f t="shared" si="66"/>
        <v>0</v>
      </c>
      <c r="V386" s="140"/>
      <c r="W386" s="43"/>
      <c r="X386" s="59"/>
      <c r="Y386" s="59"/>
      <c r="Z386" s="59"/>
      <c r="AA386" s="59"/>
      <c r="AB386" s="59"/>
      <c r="AC386" s="59"/>
      <c r="AD386" s="59"/>
    </row>
    <row r="387" hidden="1">
      <c r="B387" s="145">
        <v>41</v>
      </c>
      <c r="C387" s="146" t="str">
        <f t="shared" ca="1" si="56"/>
        <v>5.3</v>
      </c>
      <c r="D387" s="147" t="str">
        <f t="shared" ca="1" si="57"/>
        <v>na</v>
      </c>
      <c r="E387" s="147" t="s">
        <v>34</v>
      </c>
      <c r="F387" s="148" t="str">
        <f t="shared" ca="1" si="58"/>
        <v>https://portail-larochelle.test.entrouvert.org/liens-footer/mentions-legales/</v>
      </c>
      <c r="G387" s="147" t="str">
        <f t="shared" ca="1" si="59"/>
        <v>A</v>
      </c>
      <c r="H387" s="147" t="str">
        <f t="shared" ca="1" si="60"/>
        <v>x</v>
      </c>
      <c r="I387" s="147">
        <f t="shared" ca="1" si="61"/>
        <v>0</v>
      </c>
      <c r="J387" s="149">
        <f t="shared" ca="1" si="62"/>
        <v>0</v>
      </c>
      <c r="K387" s="79" t="str">
        <f t="shared" si="63"/>
        <v/>
      </c>
      <c r="L387" s="136"/>
      <c r="M387" s="136">
        <f t="shared" si="64"/>
        <v>0</v>
      </c>
      <c r="N387" s="137">
        <f t="shared" ca="1" si="65"/>
        <v>0</v>
      </c>
      <c r="O387" s="137"/>
      <c r="P387" s="138"/>
      <c r="Q387" s="138"/>
      <c r="R387" s="138"/>
      <c r="S387" s="138"/>
      <c r="T387" s="138"/>
      <c r="U387" s="139">
        <f t="shared" si="66"/>
        <v>0</v>
      </c>
      <c r="V387" s="140"/>
      <c r="W387" s="43"/>
      <c r="X387" s="59"/>
      <c r="Y387" s="59"/>
      <c r="Z387" s="59"/>
      <c r="AA387" s="59"/>
      <c r="AB387" s="59"/>
      <c r="AC387" s="59"/>
      <c r="AD387" s="59"/>
    </row>
    <row r="388" hidden="1">
      <c r="B388" s="145">
        <v>41</v>
      </c>
      <c r="C388" s="146" t="str">
        <f t="shared" ca="1" si="56"/>
        <v>5.3</v>
      </c>
      <c r="D388" s="147" t="str">
        <f t="shared" ca="1" si="57"/>
        <v>na</v>
      </c>
      <c r="E388" s="147" t="s">
        <v>37</v>
      </c>
      <c r="F388" s="148" t="str">
        <f t="shared" ca="1" si="58"/>
        <v>https://portail-larochelle.test.entrouvert.org/aide/</v>
      </c>
      <c r="G388" s="147" t="str">
        <f t="shared" ca="1" si="59"/>
        <v>A</v>
      </c>
      <c r="H388" s="147" t="str">
        <f t="shared" ca="1" si="60"/>
        <v>x</v>
      </c>
      <c r="I388" s="147">
        <f t="shared" ca="1" si="61"/>
        <v>0</v>
      </c>
      <c r="J388" s="149">
        <f t="shared" ca="1" si="62"/>
        <v>0</v>
      </c>
      <c r="K388" s="79" t="str">
        <f t="shared" si="63"/>
        <v/>
      </c>
      <c r="L388" s="136"/>
      <c r="M388" s="136">
        <f t="shared" si="64"/>
        <v>0</v>
      </c>
      <c r="N388" s="137">
        <f t="shared" ca="1" si="65"/>
        <v>0</v>
      </c>
      <c r="O388" s="137"/>
      <c r="P388" s="138"/>
      <c r="Q388" s="138"/>
      <c r="R388" s="138"/>
      <c r="S388" s="138"/>
      <c r="T388" s="138"/>
      <c r="U388" s="139">
        <f t="shared" si="66"/>
        <v>0</v>
      </c>
      <c r="V388" s="140"/>
      <c r="W388" s="43"/>
      <c r="X388" s="59"/>
      <c r="Y388" s="59"/>
      <c r="Z388" s="59"/>
      <c r="AA388" s="59"/>
      <c r="AB388" s="59"/>
      <c r="AC388" s="59"/>
      <c r="AD388" s="59"/>
    </row>
    <row r="389" hidden="1">
      <c r="B389" s="145">
        <v>41</v>
      </c>
      <c r="C389" s="146" t="str">
        <f t="shared" ca="1" si="56"/>
        <v>5.3</v>
      </c>
      <c r="D389" s="147" t="str">
        <f t="shared" ca="1" si="57"/>
        <v>na</v>
      </c>
      <c r="E389" s="147" t="s">
        <v>40</v>
      </c>
      <c r="F389" s="148" t="str">
        <f t="shared" ca="1" si="58"/>
        <v>https://connexion-larochelle.test.entrouvert.org/login/?nonce=_0DC01D458CED32F23A64CDA251907A6D&amp;next=/idp/saml2/continue%3Fnonce%3D_0DC01D458CED32F23A64CDA251907A6D</v>
      </c>
      <c r="G389" s="147" t="str">
        <f t="shared" ca="1" si="59"/>
        <v>A</v>
      </c>
      <c r="H389" s="147" t="str">
        <f t="shared" ca="1" si="60"/>
        <v>x</v>
      </c>
      <c r="I389" s="147">
        <f t="shared" ca="1" si="61"/>
        <v>0</v>
      </c>
      <c r="J389" s="149">
        <f t="shared" ca="1" si="62"/>
        <v>0</v>
      </c>
      <c r="K389" s="79" t="str">
        <f t="shared" si="63"/>
        <v/>
      </c>
      <c r="L389" s="136"/>
      <c r="M389" s="136">
        <f t="shared" si="64"/>
        <v>0</v>
      </c>
      <c r="N389" s="137">
        <f t="shared" ca="1" si="65"/>
        <v>0</v>
      </c>
      <c r="O389" s="137"/>
      <c r="P389" s="138"/>
      <c r="Q389" s="138"/>
      <c r="R389" s="138"/>
      <c r="S389" s="138"/>
      <c r="T389" s="138"/>
      <c r="U389" s="139">
        <f t="shared" si="66"/>
        <v>0</v>
      </c>
      <c r="V389" s="140"/>
      <c r="W389" s="43"/>
      <c r="X389" s="59"/>
      <c r="Y389" s="59"/>
      <c r="Z389" s="59"/>
      <c r="AA389" s="59"/>
      <c r="AB389" s="59"/>
      <c r="AC389" s="59"/>
      <c r="AD389" s="59"/>
    </row>
    <row r="390" hidden="1">
      <c r="B390" s="145">
        <v>41</v>
      </c>
      <c r="C390" s="146" t="str">
        <f t="shared" ca="1" si="56"/>
        <v>5.3</v>
      </c>
      <c r="D390" s="147" t="str">
        <f t="shared" ca="1" si="57"/>
        <v>na</v>
      </c>
      <c r="E390" s="147" t="s">
        <v>43</v>
      </c>
      <c r="F390" s="148" t="str">
        <f t="shared" ca="1" si="58"/>
        <v>https://portail-larochelle.test.entrouvert.org/demarches/signalements/</v>
      </c>
      <c r="G390" s="147" t="str">
        <f t="shared" ca="1" si="59"/>
        <v>A</v>
      </c>
      <c r="H390" s="147" t="str">
        <f t="shared" ca="1" si="60"/>
        <v>x</v>
      </c>
      <c r="I390" s="147">
        <f t="shared" ca="1" si="61"/>
        <v>0</v>
      </c>
      <c r="J390" s="149">
        <f t="shared" ca="1" si="62"/>
        <v>0</v>
      </c>
      <c r="K390" s="79" t="str">
        <f t="shared" si="63"/>
        <v/>
      </c>
      <c r="L390" s="136"/>
      <c r="M390" s="136">
        <f t="shared" si="64"/>
        <v>0</v>
      </c>
      <c r="N390" s="137">
        <f t="shared" ca="1" si="65"/>
        <v>0</v>
      </c>
      <c r="O390" s="137"/>
      <c r="P390" s="138"/>
      <c r="Q390" s="138"/>
      <c r="R390" s="138"/>
      <c r="S390" s="138"/>
      <c r="T390" s="138"/>
      <c r="U390" s="139">
        <f t="shared" si="66"/>
        <v>0</v>
      </c>
      <c r="V390" s="140"/>
      <c r="W390" s="43"/>
      <c r="X390" s="59"/>
      <c r="Y390" s="59"/>
      <c r="Z390" s="59"/>
      <c r="AA390" s="59"/>
      <c r="AB390" s="59"/>
      <c r="AC390" s="59"/>
      <c r="AD390" s="59"/>
    </row>
    <row r="391" hidden="1">
      <c r="B391" s="145">
        <v>41</v>
      </c>
      <c r="C391" s="146" t="str">
        <f t="shared" ca="1" si="56"/>
        <v>5.3</v>
      </c>
      <c r="D391" s="147" t="str">
        <f t="shared" ca="1" si="57"/>
        <v>na</v>
      </c>
      <c r="E391" s="147" t="s">
        <v>46</v>
      </c>
      <c r="F391" s="148" t="str">
        <f t="shared" ca="1" si="58"/>
        <v>https://connexion-larochelle.test.entrouvert.org/accounts/</v>
      </c>
      <c r="G391" s="147" t="str">
        <f t="shared" ca="1" si="59"/>
        <v>A</v>
      </c>
      <c r="H391" s="147" t="str">
        <f t="shared" ca="1" si="60"/>
        <v>x</v>
      </c>
      <c r="I391" s="147">
        <f t="shared" ca="1" si="61"/>
        <v>0</v>
      </c>
      <c r="J391" s="149">
        <f t="shared" ca="1" si="62"/>
        <v>0</v>
      </c>
      <c r="K391" s="79" t="str">
        <f t="shared" si="63"/>
        <v/>
      </c>
      <c r="L391" s="136"/>
      <c r="M391" s="136">
        <f t="shared" si="64"/>
        <v>0</v>
      </c>
      <c r="N391" s="137">
        <f t="shared" ca="1" si="65"/>
        <v>0</v>
      </c>
      <c r="O391" s="137"/>
      <c r="P391" s="138"/>
      <c r="Q391" s="138"/>
      <c r="R391" s="138"/>
      <c r="S391" s="138"/>
      <c r="T391" s="138"/>
      <c r="U391" s="139">
        <f t="shared" si="66"/>
        <v>0</v>
      </c>
      <c r="V391" s="140"/>
      <c r="W391" s="43"/>
      <c r="X391" s="59"/>
      <c r="Y391" s="59"/>
      <c r="Z391" s="59"/>
      <c r="AA391" s="59"/>
      <c r="AB391" s="59"/>
      <c r="AC391" s="59"/>
      <c r="AD391" s="59"/>
    </row>
    <row r="392" hidden="1">
      <c r="B392" s="145">
        <v>41</v>
      </c>
      <c r="C392" s="146" t="str">
        <f t="shared" ref="C392:C455" ca="1" si="67">INDIRECT($E392&amp;"!B"&amp;$B392)</f>
        <v>5.3</v>
      </c>
      <c r="D392" s="147" t="str">
        <f t="shared" ref="D392:D455" ca="1" si="68">INDIRECT($E392&amp;"!F"&amp;$B392)</f>
        <v>na</v>
      </c>
      <c r="E392" s="147" t="s">
        <v>49</v>
      </c>
      <c r="F392" s="148" t="str">
        <f t="shared" ref="F392:F455" ca="1" si="69">INDIRECT($E392&amp;"!C3")</f>
        <v>https://portail-larochelle.test.entrouvert.org/a-propos/page-editoriale-type/</v>
      </c>
      <c r="G392" s="147" t="str">
        <f t="shared" ref="G392:G455" ca="1" si="70">INDIRECT($E392&amp;"!C"&amp;$B392)</f>
        <v>A</v>
      </c>
      <c r="H392" s="147" t="str">
        <f t="shared" ref="H392:H455" ca="1" si="71">INDIRECT($E392&amp;"!D"&amp;$B392)</f>
        <v>x</v>
      </c>
      <c r="I392" s="147">
        <f t="shared" ref="I392:I455" ca="1" si="72">INDIRECT($E392&amp;"!H"&amp;$B392)</f>
        <v>0</v>
      </c>
      <c r="J392" s="149">
        <f t="shared" ref="J392:J455" ca="1" si="73">INDIRECT($E392&amp;"!I"&amp;$B392)</f>
        <v>0</v>
      </c>
      <c r="K392" s="79" t="str">
        <f t="shared" ref="K392:K455" si="74">IFERROR(VLOOKUP($J392,$W$1:$AA$4,(MATCH($I392,$X$5:$AA$5,0))+1,FALSE),"")</f>
        <v/>
      </c>
      <c r="L392" s="136"/>
      <c r="M392" s="136">
        <f t="shared" ref="M392:M455" si="75">COUNTIFS($C$7:$C$1378,$C392,$D$7:$D$1378,"nc")</f>
        <v>0</v>
      </c>
      <c r="N392" s="137">
        <f t="shared" ref="N392:N455" ca="1" si="76">INDIRECT($E392&amp;"!J"&amp;$B392)</f>
        <v>0</v>
      </c>
      <c r="O392" s="137"/>
      <c r="P392" s="138"/>
      <c r="Q392" s="138"/>
      <c r="R392" s="138"/>
      <c r="S392" s="138"/>
      <c r="T392" s="138"/>
      <c r="U392" s="139">
        <f t="shared" ref="U392:U455" si="77">SUM($P392:$T392)</f>
        <v>0</v>
      </c>
      <c r="V392" s="140"/>
      <c r="W392" s="43"/>
      <c r="X392" s="59"/>
      <c r="Y392" s="59"/>
      <c r="Z392" s="59"/>
      <c r="AA392" s="59"/>
      <c r="AB392" s="59"/>
      <c r="AC392" s="59"/>
      <c r="AD392" s="59"/>
    </row>
    <row r="393" hidden="1">
      <c r="B393" s="145">
        <v>41</v>
      </c>
      <c r="C393" s="146" t="str">
        <f t="shared" ca="1" si="67"/>
        <v>5.3</v>
      </c>
      <c r="D393" s="147" t="str">
        <f t="shared" ca="1" si="68"/>
        <v>na</v>
      </c>
      <c r="E393" s="147" t="s">
        <v>52</v>
      </c>
      <c r="F393" s="148" t="str">
        <f t="shared" ca="1" si="69"/>
        <v>https://demarches-larochelle.test.entrouvert.org/old-temp/modele-de-formulaire-avec-tous-les-champs/</v>
      </c>
      <c r="G393" s="147" t="str">
        <f t="shared" ca="1" si="70"/>
        <v>A</v>
      </c>
      <c r="H393" s="147" t="str">
        <f t="shared" ca="1" si="71"/>
        <v>x</v>
      </c>
      <c r="I393" s="147">
        <f t="shared" ca="1" si="72"/>
        <v>0</v>
      </c>
      <c r="J393" s="149">
        <f t="shared" ca="1" si="73"/>
        <v>0</v>
      </c>
      <c r="K393" s="79" t="str">
        <f t="shared" si="74"/>
        <v/>
      </c>
      <c r="L393" s="136"/>
      <c r="M393" s="136">
        <f t="shared" si="75"/>
        <v>0</v>
      </c>
      <c r="N393" s="137">
        <f t="shared" ca="1" si="76"/>
        <v>0</v>
      </c>
      <c r="O393" s="137"/>
      <c r="P393" s="138"/>
      <c r="Q393" s="138"/>
      <c r="R393" s="138"/>
      <c r="S393" s="138"/>
      <c r="T393" s="138"/>
      <c r="U393" s="139">
        <f t="shared" si="77"/>
        <v>0</v>
      </c>
      <c r="V393" s="140"/>
      <c r="W393" s="43"/>
      <c r="X393" s="59"/>
      <c r="Y393" s="59"/>
      <c r="Z393" s="59"/>
      <c r="AA393" s="59"/>
      <c r="AB393" s="59"/>
      <c r="AC393" s="59"/>
      <c r="AD393" s="59"/>
    </row>
    <row r="394" hidden="1">
      <c r="B394" s="145">
        <v>41</v>
      </c>
      <c r="C394" s="146" t="str">
        <f t="shared" ca="1" si="67"/>
        <v>5.3</v>
      </c>
      <c r="D394" s="147" t="str">
        <f t="shared" ca="1" si="68"/>
        <v>na</v>
      </c>
      <c r="E394" s="147" t="s">
        <v>55</v>
      </c>
      <c r="F394" s="148" t="str">
        <f t="shared" ca="1" si="69"/>
        <v>https://portail-larochelle.test.entrouvert.org/mon-espace/mes-demandes/</v>
      </c>
      <c r="G394" s="147" t="str">
        <f t="shared" ca="1" si="70"/>
        <v>A</v>
      </c>
      <c r="H394" s="147" t="str">
        <f t="shared" ca="1" si="71"/>
        <v>x</v>
      </c>
      <c r="I394" s="147">
        <f t="shared" ca="1" si="72"/>
        <v>0</v>
      </c>
      <c r="J394" s="149">
        <f t="shared" ca="1" si="73"/>
        <v>0</v>
      </c>
      <c r="K394" s="79" t="str">
        <f t="shared" si="74"/>
        <v/>
      </c>
      <c r="L394" s="136"/>
      <c r="M394" s="136">
        <f t="shared" si="75"/>
        <v>0</v>
      </c>
      <c r="N394" s="137">
        <f t="shared" ca="1" si="76"/>
        <v>0</v>
      </c>
      <c r="O394" s="137"/>
      <c r="P394" s="138"/>
      <c r="Q394" s="138"/>
      <c r="R394" s="138"/>
      <c r="S394" s="138"/>
      <c r="T394" s="138"/>
      <c r="U394" s="139">
        <f t="shared" si="77"/>
        <v>0</v>
      </c>
      <c r="V394" s="140"/>
      <c r="W394" s="43"/>
      <c r="X394" s="59"/>
      <c r="Y394" s="59"/>
      <c r="Z394" s="59"/>
      <c r="AA394" s="59"/>
      <c r="AB394" s="59"/>
      <c r="AC394" s="59"/>
      <c r="AD394" s="59"/>
    </row>
    <row r="395" hidden="1">
      <c r="B395" s="145">
        <v>41</v>
      </c>
      <c r="C395" s="146" t="str">
        <f t="shared" ca="1" si="67"/>
        <v>5.3</v>
      </c>
      <c r="D395" s="147" t="str">
        <f t="shared" ca="1" si="68"/>
        <v>na</v>
      </c>
      <c r="E395" s="147" t="s">
        <v>58</v>
      </c>
      <c r="F395" s="148" t="str">
        <f t="shared" ca="1" si="69"/>
        <v>https://demarches-larochelle.test.entrouvert.org/signalements/arbres-espaces-verts-naturels-aires-de-jeux/?cancelurl=https%3A//portail-larochelle.test.entrouvert.org/demarches/signalements/</v>
      </c>
      <c r="G395" s="147" t="str">
        <f t="shared" ca="1" si="70"/>
        <v>A</v>
      </c>
      <c r="H395" s="147" t="str">
        <f t="shared" ca="1" si="71"/>
        <v>x</v>
      </c>
      <c r="I395" s="147">
        <f t="shared" ca="1" si="72"/>
        <v>0</v>
      </c>
      <c r="J395" s="149">
        <f t="shared" ca="1" si="73"/>
        <v>0</v>
      </c>
      <c r="K395" s="79" t="str">
        <f t="shared" si="74"/>
        <v/>
      </c>
      <c r="L395" s="136"/>
      <c r="M395" s="136">
        <f t="shared" si="75"/>
        <v>0</v>
      </c>
      <c r="N395" s="137">
        <f t="shared" ca="1" si="76"/>
        <v>0</v>
      </c>
      <c r="O395" s="137"/>
      <c r="P395" s="138"/>
      <c r="Q395" s="138"/>
      <c r="R395" s="138"/>
      <c r="S395" s="138"/>
      <c r="T395" s="138"/>
      <c r="U395" s="139">
        <f t="shared" si="77"/>
        <v>0</v>
      </c>
      <c r="V395" s="140"/>
      <c r="W395" s="43"/>
      <c r="X395" s="59"/>
      <c r="Y395" s="59"/>
      <c r="Z395" s="59"/>
      <c r="AA395" s="59"/>
      <c r="AB395" s="59"/>
      <c r="AC395" s="59"/>
      <c r="AD395" s="59"/>
    </row>
    <row r="396" hidden="1">
      <c r="B396" s="145">
        <v>41</v>
      </c>
      <c r="C396" s="146" t="str">
        <f t="shared" ca="1" si="67"/>
        <v>5.3</v>
      </c>
      <c r="D396" s="147" t="str">
        <f t="shared" ca="1" si="68"/>
        <v>na</v>
      </c>
      <c r="E396" s="147" t="s">
        <v>61</v>
      </c>
      <c r="F396" s="148" t="str">
        <f t="shared" ca="1" si="69"/>
        <v>https://demarches-larochelle.test.entrouvert.org/signalements/proprete-urbaine/118/</v>
      </c>
      <c r="G396" s="147" t="str">
        <f t="shared" ca="1" si="70"/>
        <v>A</v>
      </c>
      <c r="H396" s="147" t="str">
        <f t="shared" ca="1" si="71"/>
        <v>x</v>
      </c>
      <c r="I396" s="147">
        <f t="shared" ca="1" si="72"/>
        <v>0</v>
      </c>
      <c r="J396" s="149">
        <f t="shared" ca="1" si="73"/>
        <v>0</v>
      </c>
      <c r="K396" s="79" t="str">
        <f t="shared" si="74"/>
        <v/>
      </c>
      <c r="L396" s="136"/>
      <c r="M396" s="136">
        <f t="shared" si="75"/>
        <v>0</v>
      </c>
      <c r="N396" s="137">
        <f t="shared" ca="1" si="76"/>
        <v>0</v>
      </c>
      <c r="O396" s="137"/>
      <c r="P396" s="138"/>
      <c r="Q396" s="138"/>
      <c r="R396" s="138"/>
      <c r="S396" s="138"/>
      <c r="T396" s="138"/>
      <c r="U396" s="139">
        <f t="shared" si="77"/>
        <v>0</v>
      </c>
      <c r="V396" s="140"/>
      <c r="W396" s="43"/>
      <c r="X396" s="59"/>
      <c r="Y396" s="59"/>
      <c r="Z396" s="59"/>
      <c r="AA396" s="59"/>
      <c r="AB396" s="59"/>
      <c r="AC396" s="59"/>
      <c r="AD396" s="59"/>
    </row>
    <row r="397" hidden="1">
      <c r="B397" s="145">
        <v>41</v>
      </c>
      <c r="C397" s="146" t="str">
        <f t="shared" ca="1" si="67"/>
        <v>5.3</v>
      </c>
      <c r="D397" s="147" t="str">
        <f t="shared" ca="1" si="68"/>
        <v>na</v>
      </c>
      <c r="E397" s="147" t="s">
        <v>64</v>
      </c>
      <c r="F397" s="148" t="str">
        <f t="shared" ca="1" si="69"/>
        <v>https://connexion-larochelle.test.entrouvert.org/accounts/password/change/</v>
      </c>
      <c r="G397" s="147" t="str">
        <f t="shared" ca="1" si="70"/>
        <v>A</v>
      </c>
      <c r="H397" s="147" t="str">
        <f t="shared" ca="1" si="71"/>
        <v>x</v>
      </c>
      <c r="I397" s="147">
        <f t="shared" ca="1" si="72"/>
        <v>0</v>
      </c>
      <c r="J397" s="149">
        <f t="shared" ca="1" si="73"/>
        <v>0</v>
      </c>
      <c r="K397" s="79" t="str">
        <f t="shared" si="74"/>
        <v/>
      </c>
      <c r="L397" s="136"/>
      <c r="M397" s="136">
        <f t="shared" si="75"/>
        <v>0</v>
      </c>
      <c r="N397" s="137">
        <f t="shared" ca="1" si="76"/>
        <v>0</v>
      </c>
      <c r="O397" s="137"/>
      <c r="P397" s="138"/>
      <c r="Q397" s="138"/>
      <c r="R397" s="138"/>
      <c r="S397" s="138"/>
      <c r="T397" s="138"/>
      <c r="U397" s="139">
        <f t="shared" si="77"/>
        <v>0</v>
      </c>
      <c r="V397" s="140"/>
      <c r="W397" s="43"/>
      <c r="X397" s="59"/>
      <c r="Y397" s="59"/>
      <c r="Z397" s="59"/>
      <c r="AA397" s="59"/>
      <c r="AB397" s="59"/>
      <c r="AC397" s="59"/>
      <c r="AD397" s="59"/>
    </row>
    <row r="398" hidden="1">
      <c r="B398" s="145">
        <v>42</v>
      </c>
      <c r="C398" s="146" t="str">
        <f t="shared" ca="1" si="67"/>
        <v>5.4</v>
      </c>
      <c r="D398" s="147" t="str">
        <f t="shared" ca="1" si="68"/>
        <v>na</v>
      </c>
      <c r="E398" s="147" t="s">
        <v>28</v>
      </c>
      <c r="F398" s="148" t="str">
        <f t="shared" ca="1" si="69"/>
        <v>https://portail-larochelle.test.entrouvert.org/demarches/</v>
      </c>
      <c r="G398" s="147" t="str">
        <f t="shared" ca="1" si="70"/>
        <v>A</v>
      </c>
      <c r="H398" s="147" t="str">
        <f t="shared" ca="1" si="71"/>
        <v/>
      </c>
      <c r="I398" s="147">
        <f t="shared" ca="1" si="72"/>
        <v>0</v>
      </c>
      <c r="J398" s="149">
        <f t="shared" ca="1" si="73"/>
        <v>0</v>
      </c>
      <c r="K398" s="79" t="str">
        <f t="shared" si="74"/>
        <v/>
      </c>
      <c r="L398" s="136"/>
      <c r="M398" s="136">
        <f t="shared" si="75"/>
        <v>0</v>
      </c>
      <c r="N398" s="137">
        <f t="shared" ca="1" si="76"/>
        <v>0</v>
      </c>
      <c r="O398" s="137"/>
      <c r="P398" s="138"/>
      <c r="Q398" s="138"/>
      <c r="R398" s="138"/>
      <c r="S398" s="138"/>
      <c r="T398" s="138"/>
      <c r="U398" s="139">
        <f t="shared" si="77"/>
        <v>0</v>
      </c>
      <c r="V398" s="140"/>
      <c r="W398" s="43"/>
      <c r="X398" s="59"/>
      <c r="Y398" s="59"/>
      <c r="Z398" s="59"/>
      <c r="AA398" s="59"/>
      <c r="AB398" s="59"/>
      <c r="AC398" s="59"/>
      <c r="AD398" s="59"/>
    </row>
    <row r="399" hidden="1">
      <c r="B399" s="145">
        <v>42</v>
      </c>
      <c r="C399" s="146" t="str">
        <f t="shared" ca="1" si="67"/>
        <v>5.4</v>
      </c>
      <c r="D399" s="147" t="str">
        <f t="shared" ca="1" si="68"/>
        <v>na</v>
      </c>
      <c r="E399" s="147" t="s">
        <v>31</v>
      </c>
      <c r="F399" s="148" t="str">
        <f t="shared" ca="1" si="69"/>
        <v>https://portail-larochelle.test.entrouvert.org/liens-footer/accessibilite/</v>
      </c>
      <c r="G399" s="147" t="str">
        <f t="shared" ca="1" si="70"/>
        <v>A</v>
      </c>
      <c r="H399" s="147" t="str">
        <f t="shared" ca="1" si="71"/>
        <v/>
      </c>
      <c r="I399" s="147">
        <f t="shared" ca="1" si="72"/>
        <v>0</v>
      </c>
      <c r="J399" s="149">
        <f t="shared" ca="1" si="73"/>
        <v>0</v>
      </c>
      <c r="K399" s="79" t="str">
        <f t="shared" si="74"/>
        <v/>
      </c>
      <c r="L399" s="136"/>
      <c r="M399" s="136">
        <f t="shared" si="75"/>
        <v>0</v>
      </c>
      <c r="N399" s="137">
        <f t="shared" ca="1" si="76"/>
        <v>0</v>
      </c>
      <c r="O399" s="137"/>
      <c r="P399" s="138"/>
      <c r="Q399" s="138"/>
      <c r="R399" s="138"/>
      <c r="S399" s="138"/>
      <c r="T399" s="138"/>
      <c r="U399" s="139">
        <f t="shared" si="77"/>
        <v>0</v>
      </c>
      <c r="V399" s="140"/>
      <c r="W399" s="43"/>
      <c r="X399" s="59"/>
      <c r="Y399" s="59"/>
      <c r="Z399" s="59"/>
      <c r="AA399" s="59"/>
      <c r="AB399" s="59"/>
      <c r="AC399" s="59"/>
      <c r="AD399" s="59"/>
    </row>
    <row r="400" hidden="1">
      <c r="B400" s="145">
        <v>42</v>
      </c>
      <c r="C400" s="146" t="str">
        <f t="shared" ca="1" si="67"/>
        <v>5.4</v>
      </c>
      <c r="D400" s="147" t="str">
        <f t="shared" ca="1" si="68"/>
        <v>na</v>
      </c>
      <c r="E400" s="147" t="s">
        <v>34</v>
      </c>
      <c r="F400" s="148" t="str">
        <f t="shared" ca="1" si="69"/>
        <v>https://portail-larochelle.test.entrouvert.org/liens-footer/mentions-legales/</v>
      </c>
      <c r="G400" s="147" t="str">
        <f t="shared" ca="1" si="70"/>
        <v>A</v>
      </c>
      <c r="H400" s="147" t="str">
        <f t="shared" ca="1" si="71"/>
        <v/>
      </c>
      <c r="I400" s="147">
        <f t="shared" ca="1" si="72"/>
        <v>0</v>
      </c>
      <c r="J400" s="149">
        <f t="shared" ca="1" si="73"/>
        <v>0</v>
      </c>
      <c r="K400" s="79" t="str">
        <f t="shared" si="74"/>
        <v/>
      </c>
      <c r="L400" s="136"/>
      <c r="M400" s="136">
        <f t="shared" si="75"/>
        <v>0</v>
      </c>
      <c r="N400" s="137">
        <f t="shared" ca="1" si="76"/>
        <v>0</v>
      </c>
      <c r="O400" s="137"/>
      <c r="P400" s="138"/>
      <c r="Q400" s="138"/>
      <c r="R400" s="138"/>
      <c r="S400" s="138"/>
      <c r="T400" s="138"/>
      <c r="U400" s="139">
        <f t="shared" si="77"/>
        <v>0</v>
      </c>
      <c r="V400" s="140"/>
      <c r="W400" s="43"/>
      <c r="X400" s="59"/>
      <c r="Y400" s="59"/>
      <c r="Z400" s="59"/>
      <c r="AA400" s="59"/>
      <c r="AB400" s="59"/>
      <c r="AC400" s="59"/>
      <c r="AD400" s="59"/>
    </row>
    <row r="401" hidden="1">
      <c r="B401" s="145">
        <v>42</v>
      </c>
      <c r="C401" s="146" t="str">
        <f t="shared" ca="1" si="67"/>
        <v>5.4</v>
      </c>
      <c r="D401" s="147" t="str">
        <f t="shared" ca="1" si="68"/>
        <v>na</v>
      </c>
      <c r="E401" s="147" t="s">
        <v>37</v>
      </c>
      <c r="F401" s="148" t="str">
        <f t="shared" ca="1" si="69"/>
        <v>https://portail-larochelle.test.entrouvert.org/aide/</v>
      </c>
      <c r="G401" s="147" t="str">
        <f t="shared" ca="1" si="70"/>
        <v>A</v>
      </c>
      <c r="H401" s="147" t="str">
        <f t="shared" ca="1" si="71"/>
        <v/>
      </c>
      <c r="I401" s="147">
        <f t="shared" ca="1" si="72"/>
        <v>0</v>
      </c>
      <c r="J401" s="149">
        <f t="shared" ca="1" si="73"/>
        <v>0</v>
      </c>
      <c r="K401" s="79" t="str">
        <f t="shared" si="74"/>
        <v/>
      </c>
      <c r="L401" s="136"/>
      <c r="M401" s="136">
        <f t="shared" si="75"/>
        <v>0</v>
      </c>
      <c r="N401" s="137">
        <f t="shared" ca="1" si="76"/>
        <v>0</v>
      </c>
      <c r="O401" s="137"/>
      <c r="P401" s="138"/>
      <c r="Q401" s="138"/>
      <c r="R401" s="138"/>
      <c r="S401" s="138"/>
      <c r="T401" s="138"/>
      <c r="U401" s="139">
        <f t="shared" si="77"/>
        <v>0</v>
      </c>
      <c r="V401" s="140"/>
      <c r="W401" s="43"/>
      <c r="X401" s="59"/>
      <c r="Y401" s="59"/>
      <c r="Z401" s="59"/>
      <c r="AA401" s="59"/>
      <c r="AB401" s="59"/>
      <c r="AC401" s="59"/>
      <c r="AD401" s="59"/>
    </row>
    <row r="402" hidden="1">
      <c r="B402" s="145">
        <v>42</v>
      </c>
      <c r="C402" s="146" t="str">
        <f t="shared" ca="1" si="67"/>
        <v>5.4</v>
      </c>
      <c r="D402" s="147" t="str">
        <f t="shared" ca="1" si="68"/>
        <v>na</v>
      </c>
      <c r="E402" s="147" t="s">
        <v>40</v>
      </c>
      <c r="F402" s="148" t="str">
        <f t="shared" ca="1" si="69"/>
        <v>https://connexion-larochelle.test.entrouvert.org/login/?nonce=_0DC01D458CED32F23A64CDA251907A6D&amp;next=/idp/saml2/continue%3Fnonce%3D_0DC01D458CED32F23A64CDA251907A6D</v>
      </c>
      <c r="G402" s="147" t="str">
        <f t="shared" ca="1" si="70"/>
        <v>A</v>
      </c>
      <c r="H402" s="147" t="str">
        <f t="shared" ca="1" si="71"/>
        <v/>
      </c>
      <c r="I402" s="147">
        <f t="shared" ca="1" si="72"/>
        <v>0</v>
      </c>
      <c r="J402" s="149">
        <f t="shared" ca="1" si="73"/>
        <v>0</v>
      </c>
      <c r="K402" s="79" t="str">
        <f t="shared" si="74"/>
        <v/>
      </c>
      <c r="L402" s="136"/>
      <c r="M402" s="136">
        <f t="shared" si="75"/>
        <v>0</v>
      </c>
      <c r="N402" s="137">
        <f t="shared" ca="1" si="76"/>
        <v>0</v>
      </c>
      <c r="O402" s="137"/>
      <c r="P402" s="138"/>
      <c r="Q402" s="138"/>
      <c r="R402" s="138"/>
      <c r="S402" s="138"/>
      <c r="T402" s="138"/>
      <c r="U402" s="139">
        <f t="shared" si="77"/>
        <v>0</v>
      </c>
      <c r="V402" s="140"/>
      <c r="W402" s="43"/>
      <c r="X402" s="59"/>
      <c r="Y402" s="59"/>
      <c r="Z402" s="59"/>
      <c r="AA402" s="59"/>
      <c r="AB402" s="59"/>
      <c r="AC402" s="59"/>
      <c r="AD402" s="59"/>
    </row>
    <row r="403" hidden="1">
      <c r="B403" s="145">
        <v>42</v>
      </c>
      <c r="C403" s="146" t="str">
        <f t="shared" ca="1" si="67"/>
        <v>5.4</v>
      </c>
      <c r="D403" s="147" t="str">
        <f t="shared" ca="1" si="68"/>
        <v>na</v>
      </c>
      <c r="E403" s="147" t="s">
        <v>43</v>
      </c>
      <c r="F403" s="148" t="str">
        <f t="shared" ca="1" si="69"/>
        <v>https://portail-larochelle.test.entrouvert.org/demarches/signalements/</v>
      </c>
      <c r="G403" s="147" t="str">
        <f t="shared" ca="1" si="70"/>
        <v>A</v>
      </c>
      <c r="H403" s="147" t="str">
        <f t="shared" ca="1" si="71"/>
        <v/>
      </c>
      <c r="I403" s="147">
        <f t="shared" ca="1" si="72"/>
        <v>0</v>
      </c>
      <c r="J403" s="149">
        <f t="shared" ca="1" si="73"/>
        <v>0</v>
      </c>
      <c r="K403" s="79" t="str">
        <f t="shared" si="74"/>
        <v/>
      </c>
      <c r="L403" s="136"/>
      <c r="M403" s="136">
        <f t="shared" si="75"/>
        <v>0</v>
      </c>
      <c r="N403" s="137">
        <f t="shared" ca="1" si="76"/>
        <v>0</v>
      </c>
      <c r="O403" s="137"/>
      <c r="P403" s="138"/>
      <c r="Q403" s="138"/>
      <c r="R403" s="138"/>
      <c r="S403" s="138"/>
      <c r="T403" s="138"/>
      <c r="U403" s="139">
        <f t="shared" si="77"/>
        <v>0</v>
      </c>
      <c r="V403" s="140"/>
      <c r="W403" s="43"/>
      <c r="X403" s="59"/>
      <c r="Y403" s="59"/>
      <c r="Z403" s="59"/>
      <c r="AA403" s="59"/>
      <c r="AB403" s="59"/>
      <c r="AC403" s="59"/>
      <c r="AD403" s="59"/>
    </row>
    <row r="404" hidden="1">
      <c r="B404" s="145">
        <v>42</v>
      </c>
      <c r="C404" s="146" t="str">
        <f t="shared" ca="1" si="67"/>
        <v>5.4</v>
      </c>
      <c r="D404" s="147" t="str">
        <f t="shared" ca="1" si="68"/>
        <v>na</v>
      </c>
      <c r="E404" s="147" t="s">
        <v>46</v>
      </c>
      <c r="F404" s="148" t="str">
        <f t="shared" ca="1" si="69"/>
        <v>https://connexion-larochelle.test.entrouvert.org/accounts/</v>
      </c>
      <c r="G404" s="147" t="str">
        <f t="shared" ca="1" si="70"/>
        <v>A</v>
      </c>
      <c r="H404" s="147" t="str">
        <f t="shared" ca="1" si="71"/>
        <v/>
      </c>
      <c r="I404" s="147">
        <f t="shared" ca="1" si="72"/>
        <v>0</v>
      </c>
      <c r="J404" s="149">
        <f t="shared" ca="1" si="73"/>
        <v>0</v>
      </c>
      <c r="K404" s="79" t="str">
        <f t="shared" si="74"/>
        <v/>
      </c>
      <c r="L404" s="136"/>
      <c r="M404" s="136">
        <f t="shared" si="75"/>
        <v>0</v>
      </c>
      <c r="N404" s="137">
        <f t="shared" ca="1" si="76"/>
        <v>0</v>
      </c>
      <c r="O404" s="137"/>
      <c r="P404" s="138"/>
      <c r="Q404" s="138"/>
      <c r="R404" s="138"/>
      <c r="S404" s="138"/>
      <c r="T404" s="138"/>
      <c r="U404" s="139">
        <f t="shared" si="77"/>
        <v>0</v>
      </c>
      <c r="V404" s="140"/>
      <c r="W404" s="43"/>
      <c r="X404" s="59"/>
      <c r="Y404" s="59"/>
      <c r="Z404" s="59"/>
      <c r="AA404" s="59"/>
      <c r="AB404" s="59"/>
      <c r="AC404" s="59"/>
      <c r="AD404" s="59"/>
    </row>
    <row r="405" hidden="1">
      <c r="B405" s="145">
        <v>42</v>
      </c>
      <c r="C405" s="146" t="str">
        <f t="shared" ca="1" si="67"/>
        <v>5.4</v>
      </c>
      <c r="D405" s="147" t="str">
        <f t="shared" ca="1" si="68"/>
        <v>na</v>
      </c>
      <c r="E405" s="147" t="s">
        <v>49</v>
      </c>
      <c r="F405" s="148" t="str">
        <f t="shared" ca="1" si="69"/>
        <v>https://portail-larochelle.test.entrouvert.org/a-propos/page-editoriale-type/</v>
      </c>
      <c r="G405" s="147" t="str">
        <f t="shared" ca="1" si="70"/>
        <v>A</v>
      </c>
      <c r="H405" s="147" t="str">
        <f t="shared" ca="1" si="71"/>
        <v/>
      </c>
      <c r="I405" s="147">
        <f t="shared" ca="1" si="72"/>
        <v>0</v>
      </c>
      <c r="J405" s="149">
        <f t="shared" ca="1" si="73"/>
        <v>0</v>
      </c>
      <c r="K405" s="79" t="str">
        <f t="shared" si="74"/>
        <v/>
      </c>
      <c r="L405" s="136"/>
      <c r="M405" s="136">
        <f t="shared" si="75"/>
        <v>0</v>
      </c>
      <c r="N405" s="137">
        <f t="shared" ca="1" si="76"/>
        <v>0</v>
      </c>
      <c r="O405" s="137"/>
      <c r="P405" s="138"/>
      <c r="Q405" s="138"/>
      <c r="R405" s="138"/>
      <c r="S405" s="138"/>
      <c r="T405" s="138"/>
      <c r="U405" s="139">
        <f t="shared" si="77"/>
        <v>0</v>
      </c>
      <c r="V405" s="140"/>
      <c r="W405" s="43"/>
      <c r="X405" s="59"/>
      <c r="Y405" s="59"/>
      <c r="Z405" s="59"/>
      <c r="AA405" s="59"/>
      <c r="AB405" s="59"/>
      <c r="AC405" s="59"/>
      <c r="AD405" s="59"/>
    </row>
    <row r="406" hidden="1">
      <c r="B406" s="145">
        <v>42</v>
      </c>
      <c r="C406" s="146" t="str">
        <f t="shared" ca="1" si="67"/>
        <v>5.4</v>
      </c>
      <c r="D406" s="147" t="str">
        <f t="shared" ca="1" si="68"/>
        <v>na</v>
      </c>
      <c r="E406" s="147" t="s">
        <v>52</v>
      </c>
      <c r="F406" s="148" t="str">
        <f t="shared" ca="1" si="69"/>
        <v>https://demarches-larochelle.test.entrouvert.org/old-temp/modele-de-formulaire-avec-tous-les-champs/</v>
      </c>
      <c r="G406" s="147" t="str">
        <f t="shared" ca="1" si="70"/>
        <v>A</v>
      </c>
      <c r="H406" s="147" t="str">
        <f t="shared" ca="1" si="71"/>
        <v/>
      </c>
      <c r="I406" s="147">
        <f t="shared" ca="1" si="72"/>
        <v>0</v>
      </c>
      <c r="J406" s="149">
        <f t="shared" ca="1" si="73"/>
        <v>0</v>
      </c>
      <c r="K406" s="79" t="str">
        <f t="shared" si="74"/>
        <v/>
      </c>
      <c r="L406" s="136"/>
      <c r="M406" s="136">
        <f t="shared" si="75"/>
        <v>0</v>
      </c>
      <c r="N406" s="137">
        <f t="shared" ca="1" si="76"/>
        <v>0</v>
      </c>
      <c r="O406" s="137"/>
      <c r="P406" s="138"/>
      <c r="Q406" s="138"/>
      <c r="R406" s="138"/>
      <c r="S406" s="138"/>
      <c r="T406" s="138"/>
      <c r="U406" s="139">
        <f t="shared" si="77"/>
        <v>0</v>
      </c>
      <c r="V406" s="140"/>
      <c r="W406" s="43"/>
      <c r="X406" s="59"/>
      <c r="Y406" s="59"/>
      <c r="Z406" s="59"/>
      <c r="AA406" s="59"/>
      <c r="AB406" s="59"/>
      <c r="AC406" s="59"/>
      <c r="AD406" s="59"/>
    </row>
    <row r="407" hidden="1">
      <c r="B407" s="145">
        <v>42</v>
      </c>
      <c r="C407" s="146" t="str">
        <f t="shared" ca="1" si="67"/>
        <v>5.4</v>
      </c>
      <c r="D407" s="147" t="str">
        <f t="shared" ca="1" si="68"/>
        <v>na</v>
      </c>
      <c r="E407" s="147" t="s">
        <v>55</v>
      </c>
      <c r="F407" s="148" t="str">
        <f t="shared" ca="1" si="69"/>
        <v>https://portail-larochelle.test.entrouvert.org/mon-espace/mes-demandes/</v>
      </c>
      <c r="G407" s="147" t="str">
        <f t="shared" ca="1" si="70"/>
        <v>A</v>
      </c>
      <c r="H407" s="147" t="str">
        <f t="shared" ca="1" si="71"/>
        <v/>
      </c>
      <c r="I407" s="147">
        <f t="shared" ca="1" si="72"/>
        <v>0</v>
      </c>
      <c r="J407" s="149">
        <f t="shared" ca="1" si="73"/>
        <v>0</v>
      </c>
      <c r="K407" s="79" t="str">
        <f t="shared" si="74"/>
        <v/>
      </c>
      <c r="L407" s="136"/>
      <c r="M407" s="136">
        <f t="shared" si="75"/>
        <v>0</v>
      </c>
      <c r="N407" s="137">
        <f t="shared" ca="1" si="76"/>
        <v>0</v>
      </c>
      <c r="O407" s="137"/>
      <c r="P407" s="138"/>
      <c r="Q407" s="138"/>
      <c r="R407" s="138"/>
      <c r="S407" s="138"/>
      <c r="T407" s="138"/>
      <c r="U407" s="139">
        <f t="shared" si="77"/>
        <v>0</v>
      </c>
      <c r="V407" s="140"/>
      <c r="W407" s="43"/>
      <c r="X407" s="59"/>
      <c r="Y407" s="59"/>
      <c r="Z407" s="59"/>
      <c r="AA407" s="59"/>
      <c r="AB407" s="59"/>
      <c r="AC407" s="59"/>
      <c r="AD407" s="59"/>
    </row>
    <row r="408" hidden="1">
      <c r="B408" s="145">
        <v>42</v>
      </c>
      <c r="C408" s="146" t="str">
        <f t="shared" ca="1" si="67"/>
        <v>5.4</v>
      </c>
      <c r="D408" s="147" t="str">
        <f t="shared" ca="1" si="68"/>
        <v>na</v>
      </c>
      <c r="E408" s="147" t="s">
        <v>58</v>
      </c>
      <c r="F408" s="148" t="str">
        <f t="shared" ca="1" si="69"/>
        <v>https://demarches-larochelle.test.entrouvert.org/signalements/arbres-espaces-verts-naturels-aires-de-jeux/?cancelurl=https%3A//portail-larochelle.test.entrouvert.org/demarches/signalements/</v>
      </c>
      <c r="G408" s="147" t="str">
        <f t="shared" ca="1" si="70"/>
        <v>A</v>
      </c>
      <c r="H408" s="147" t="str">
        <f t="shared" ca="1" si="71"/>
        <v/>
      </c>
      <c r="I408" s="147">
        <f t="shared" ca="1" si="72"/>
        <v>0</v>
      </c>
      <c r="J408" s="149">
        <f t="shared" ca="1" si="73"/>
        <v>0</v>
      </c>
      <c r="K408" s="79" t="str">
        <f t="shared" si="74"/>
        <v/>
      </c>
      <c r="L408" s="136"/>
      <c r="M408" s="136">
        <f t="shared" si="75"/>
        <v>0</v>
      </c>
      <c r="N408" s="137">
        <f t="shared" ca="1" si="76"/>
        <v>0</v>
      </c>
      <c r="O408" s="137"/>
      <c r="P408" s="138"/>
      <c r="Q408" s="138"/>
      <c r="R408" s="138"/>
      <c r="S408" s="138"/>
      <c r="T408" s="138"/>
      <c r="U408" s="139">
        <f t="shared" si="77"/>
        <v>0</v>
      </c>
      <c r="V408" s="140"/>
      <c r="W408" s="43"/>
      <c r="X408" s="59"/>
      <c r="Y408" s="59"/>
      <c r="Z408" s="59"/>
      <c r="AA408" s="59"/>
      <c r="AB408" s="59"/>
      <c r="AC408" s="59"/>
      <c r="AD408" s="59"/>
    </row>
    <row r="409" hidden="1">
      <c r="B409" s="145">
        <v>42</v>
      </c>
      <c r="C409" s="146" t="str">
        <f t="shared" ca="1" si="67"/>
        <v>5.4</v>
      </c>
      <c r="D409" s="147" t="str">
        <f t="shared" ca="1" si="68"/>
        <v>na</v>
      </c>
      <c r="E409" s="147" t="s">
        <v>61</v>
      </c>
      <c r="F409" s="148" t="str">
        <f t="shared" ca="1" si="69"/>
        <v>https://demarches-larochelle.test.entrouvert.org/signalements/proprete-urbaine/118/</v>
      </c>
      <c r="G409" s="147" t="str">
        <f t="shared" ca="1" si="70"/>
        <v>A</v>
      </c>
      <c r="H409" s="147" t="str">
        <f t="shared" ca="1" si="71"/>
        <v/>
      </c>
      <c r="I409" s="147">
        <f t="shared" ca="1" si="72"/>
        <v>0</v>
      </c>
      <c r="J409" s="149">
        <f t="shared" ca="1" si="73"/>
        <v>0</v>
      </c>
      <c r="K409" s="79" t="str">
        <f t="shared" si="74"/>
        <v/>
      </c>
      <c r="L409" s="136"/>
      <c r="M409" s="136">
        <f t="shared" si="75"/>
        <v>0</v>
      </c>
      <c r="N409" s="137">
        <f t="shared" ca="1" si="76"/>
        <v>0</v>
      </c>
      <c r="O409" s="137"/>
      <c r="P409" s="138"/>
      <c r="Q409" s="138"/>
      <c r="R409" s="138"/>
      <c r="S409" s="138"/>
      <c r="T409" s="138"/>
      <c r="U409" s="139">
        <f t="shared" si="77"/>
        <v>0</v>
      </c>
      <c r="V409" s="140"/>
      <c r="W409" s="43"/>
      <c r="X409" s="59"/>
      <c r="Y409" s="59"/>
      <c r="Z409" s="59"/>
      <c r="AA409" s="59"/>
      <c r="AB409" s="59"/>
      <c r="AC409" s="59"/>
      <c r="AD409" s="59"/>
    </row>
    <row r="410" hidden="1">
      <c r="B410" s="145">
        <v>42</v>
      </c>
      <c r="C410" s="146" t="str">
        <f t="shared" ca="1" si="67"/>
        <v>5.4</v>
      </c>
      <c r="D410" s="147" t="str">
        <f t="shared" ca="1" si="68"/>
        <v>na</v>
      </c>
      <c r="E410" s="147" t="s">
        <v>64</v>
      </c>
      <c r="F410" s="148" t="str">
        <f t="shared" ca="1" si="69"/>
        <v>https://connexion-larochelle.test.entrouvert.org/accounts/password/change/</v>
      </c>
      <c r="G410" s="147" t="str">
        <f t="shared" ca="1" si="70"/>
        <v>A</v>
      </c>
      <c r="H410" s="147" t="str">
        <f t="shared" ca="1" si="71"/>
        <v/>
      </c>
      <c r="I410" s="147">
        <f t="shared" ca="1" si="72"/>
        <v>0</v>
      </c>
      <c r="J410" s="149">
        <f t="shared" ca="1" si="73"/>
        <v>0</v>
      </c>
      <c r="K410" s="79" t="str">
        <f t="shared" si="74"/>
        <v/>
      </c>
      <c r="L410" s="136"/>
      <c r="M410" s="136">
        <f t="shared" si="75"/>
        <v>0</v>
      </c>
      <c r="N410" s="137">
        <f t="shared" ca="1" si="76"/>
        <v>0</v>
      </c>
      <c r="O410" s="137"/>
      <c r="P410" s="138"/>
      <c r="Q410" s="138"/>
      <c r="R410" s="138"/>
      <c r="S410" s="138"/>
      <c r="T410" s="138"/>
      <c r="U410" s="139">
        <f t="shared" si="77"/>
        <v>0</v>
      </c>
      <c r="V410" s="140"/>
      <c r="W410" s="43"/>
      <c r="X410" s="59"/>
      <c r="Y410" s="59"/>
      <c r="Z410" s="59"/>
      <c r="AA410" s="59"/>
      <c r="AB410" s="59"/>
      <c r="AC410" s="59"/>
      <c r="AD410" s="59"/>
    </row>
    <row r="411" hidden="1">
      <c r="B411" s="145">
        <v>43</v>
      </c>
      <c r="C411" s="146" t="str">
        <f t="shared" ca="1" si="67"/>
        <v>5.5</v>
      </c>
      <c r="D411" s="147" t="str">
        <f t="shared" ca="1" si="68"/>
        <v>na</v>
      </c>
      <c r="E411" s="147" t="s">
        <v>28</v>
      </c>
      <c r="F411" s="148" t="str">
        <f t="shared" ca="1" si="69"/>
        <v>https://portail-larochelle.test.entrouvert.org/demarches/</v>
      </c>
      <c r="G411" s="147" t="str">
        <f t="shared" ca="1" si="70"/>
        <v>A</v>
      </c>
      <c r="H411" s="147" t="str">
        <f t="shared" ca="1" si="71"/>
        <v/>
      </c>
      <c r="I411" s="147">
        <f t="shared" ca="1" si="72"/>
        <v>0</v>
      </c>
      <c r="J411" s="149">
        <f t="shared" ca="1" si="73"/>
        <v>0</v>
      </c>
      <c r="K411" s="79" t="str">
        <f t="shared" si="74"/>
        <v/>
      </c>
      <c r="L411" s="136"/>
      <c r="M411" s="136">
        <f t="shared" si="75"/>
        <v>0</v>
      </c>
      <c r="N411" s="137">
        <f t="shared" ca="1" si="76"/>
        <v>0</v>
      </c>
      <c r="O411" s="137"/>
      <c r="P411" s="138"/>
      <c r="Q411" s="138"/>
      <c r="R411" s="138"/>
      <c r="S411" s="138"/>
      <c r="T411" s="138"/>
      <c r="U411" s="139">
        <f t="shared" si="77"/>
        <v>0</v>
      </c>
      <c r="V411" s="140"/>
      <c r="W411" s="43"/>
      <c r="X411" s="59"/>
      <c r="Y411" s="59"/>
      <c r="Z411" s="59"/>
      <c r="AA411" s="59"/>
      <c r="AB411" s="59"/>
      <c r="AC411" s="59"/>
      <c r="AD411" s="59"/>
    </row>
    <row r="412" hidden="1">
      <c r="B412" s="145">
        <v>43</v>
      </c>
      <c r="C412" s="146" t="str">
        <f t="shared" ca="1" si="67"/>
        <v>5.5</v>
      </c>
      <c r="D412" s="147" t="str">
        <f t="shared" ca="1" si="68"/>
        <v>na</v>
      </c>
      <c r="E412" s="147" t="s">
        <v>31</v>
      </c>
      <c r="F412" s="148" t="str">
        <f t="shared" ca="1" si="69"/>
        <v>https://portail-larochelle.test.entrouvert.org/liens-footer/accessibilite/</v>
      </c>
      <c r="G412" s="147" t="str">
        <f t="shared" ca="1" si="70"/>
        <v>A</v>
      </c>
      <c r="H412" s="147" t="str">
        <f t="shared" ca="1" si="71"/>
        <v/>
      </c>
      <c r="I412" s="147">
        <f t="shared" ca="1" si="72"/>
        <v>0</v>
      </c>
      <c r="J412" s="149">
        <f t="shared" ca="1" si="73"/>
        <v>0</v>
      </c>
      <c r="K412" s="79" t="str">
        <f t="shared" si="74"/>
        <v/>
      </c>
      <c r="L412" s="136"/>
      <c r="M412" s="136">
        <f t="shared" si="75"/>
        <v>0</v>
      </c>
      <c r="N412" s="137">
        <f t="shared" ca="1" si="76"/>
        <v>0</v>
      </c>
      <c r="O412" s="137"/>
      <c r="P412" s="138"/>
      <c r="Q412" s="138"/>
      <c r="R412" s="138"/>
      <c r="S412" s="138"/>
      <c r="T412" s="138"/>
      <c r="U412" s="139">
        <f t="shared" si="77"/>
        <v>0</v>
      </c>
      <c r="V412" s="140"/>
      <c r="W412" s="43"/>
      <c r="X412" s="59"/>
      <c r="Y412" s="59"/>
      <c r="Z412" s="59"/>
      <c r="AA412" s="59"/>
      <c r="AB412" s="59"/>
      <c r="AC412" s="59"/>
      <c r="AD412" s="59"/>
    </row>
    <row r="413" hidden="1">
      <c r="B413" s="145">
        <v>43</v>
      </c>
      <c r="C413" s="146" t="str">
        <f t="shared" ca="1" si="67"/>
        <v>5.5</v>
      </c>
      <c r="D413" s="147" t="str">
        <f t="shared" ca="1" si="68"/>
        <v>na</v>
      </c>
      <c r="E413" s="147" t="s">
        <v>34</v>
      </c>
      <c r="F413" s="148" t="str">
        <f t="shared" ca="1" si="69"/>
        <v>https://portail-larochelle.test.entrouvert.org/liens-footer/mentions-legales/</v>
      </c>
      <c r="G413" s="147" t="str">
        <f t="shared" ca="1" si="70"/>
        <v>A</v>
      </c>
      <c r="H413" s="147" t="str">
        <f t="shared" ca="1" si="71"/>
        <v/>
      </c>
      <c r="I413" s="147">
        <f t="shared" ca="1" si="72"/>
        <v>0</v>
      </c>
      <c r="J413" s="149">
        <f t="shared" ca="1" si="73"/>
        <v>0</v>
      </c>
      <c r="K413" s="79" t="str">
        <f t="shared" si="74"/>
        <v/>
      </c>
      <c r="L413" s="136"/>
      <c r="M413" s="136">
        <f t="shared" si="75"/>
        <v>0</v>
      </c>
      <c r="N413" s="137">
        <f t="shared" ca="1" si="76"/>
        <v>0</v>
      </c>
      <c r="O413" s="137"/>
      <c r="P413" s="138"/>
      <c r="Q413" s="138"/>
      <c r="R413" s="138"/>
      <c r="S413" s="138"/>
      <c r="T413" s="138"/>
      <c r="U413" s="139">
        <f t="shared" si="77"/>
        <v>0</v>
      </c>
      <c r="V413" s="140"/>
      <c r="W413" s="43"/>
      <c r="X413" s="59"/>
      <c r="Y413" s="59"/>
      <c r="Z413" s="59"/>
      <c r="AA413" s="59"/>
      <c r="AB413" s="59"/>
      <c r="AC413" s="59"/>
      <c r="AD413" s="59"/>
    </row>
    <row r="414" hidden="1">
      <c r="B414" s="145">
        <v>43</v>
      </c>
      <c r="C414" s="146" t="str">
        <f t="shared" ca="1" si="67"/>
        <v>5.5</v>
      </c>
      <c r="D414" s="147" t="str">
        <f t="shared" ca="1" si="68"/>
        <v>na</v>
      </c>
      <c r="E414" s="147" t="s">
        <v>37</v>
      </c>
      <c r="F414" s="148" t="str">
        <f t="shared" ca="1" si="69"/>
        <v>https://portail-larochelle.test.entrouvert.org/aide/</v>
      </c>
      <c r="G414" s="147" t="str">
        <f t="shared" ca="1" si="70"/>
        <v>A</v>
      </c>
      <c r="H414" s="147" t="str">
        <f t="shared" ca="1" si="71"/>
        <v/>
      </c>
      <c r="I414" s="147">
        <f t="shared" ca="1" si="72"/>
        <v>0</v>
      </c>
      <c r="J414" s="149">
        <f t="shared" ca="1" si="73"/>
        <v>0</v>
      </c>
      <c r="K414" s="79" t="str">
        <f t="shared" si="74"/>
        <v/>
      </c>
      <c r="L414" s="136"/>
      <c r="M414" s="136">
        <f t="shared" si="75"/>
        <v>0</v>
      </c>
      <c r="N414" s="137">
        <f t="shared" ca="1" si="76"/>
        <v>0</v>
      </c>
      <c r="O414" s="137"/>
      <c r="P414" s="138"/>
      <c r="Q414" s="138"/>
      <c r="R414" s="138"/>
      <c r="S414" s="138"/>
      <c r="T414" s="138"/>
      <c r="U414" s="139">
        <f t="shared" si="77"/>
        <v>0</v>
      </c>
      <c r="V414" s="140"/>
      <c r="W414" s="43"/>
      <c r="X414" s="59"/>
      <c r="Y414" s="59"/>
      <c r="Z414" s="59"/>
      <c r="AA414" s="59"/>
      <c r="AB414" s="59"/>
      <c r="AC414" s="59"/>
      <c r="AD414" s="59"/>
    </row>
    <row r="415" hidden="1">
      <c r="B415" s="145">
        <v>43</v>
      </c>
      <c r="C415" s="146" t="str">
        <f t="shared" ca="1" si="67"/>
        <v>5.5</v>
      </c>
      <c r="D415" s="147" t="str">
        <f t="shared" ca="1" si="68"/>
        <v>na</v>
      </c>
      <c r="E415" s="147" t="s">
        <v>40</v>
      </c>
      <c r="F415" s="148" t="str">
        <f t="shared" ca="1" si="69"/>
        <v>https://connexion-larochelle.test.entrouvert.org/login/?nonce=_0DC01D458CED32F23A64CDA251907A6D&amp;next=/idp/saml2/continue%3Fnonce%3D_0DC01D458CED32F23A64CDA251907A6D</v>
      </c>
      <c r="G415" s="147" t="str">
        <f t="shared" ca="1" si="70"/>
        <v>A</v>
      </c>
      <c r="H415" s="147" t="str">
        <f t="shared" ca="1" si="71"/>
        <v/>
      </c>
      <c r="I415" s="147">
        <f t="shared" ca="1" si="72"/>
        <v>0</v>
      </c>
      <c r="J415" s="149">
        <f t="shared" ca="1" si="73"/>
        <v>0</v>
      </c>
      <c r="K415" s="79" t="str">
        <f t="shared" si="74"/>
        <v/>
      </c>
      <c r="L415" s="136"/>
      <c r="M415" s="136">
        <f t="shared" si="75"/>
        <v>0</v>
      </c>
      <c r="N415" s="137">
        <f t="shared" ca="1" si="76"/>
        <v>0</v>
      </c>
      <c r="O415" s="137"/>
      <c r="P415" s="138"/>
      <c r="Q415" s="138"/>
      <c r="R415" s="138"/>
      <c r="S415" s="138"/>
      <c r="T415" s="138"/>
      <c r="U415" s="139">
        <f t="shared" si="77"/>
        <v>0</v>
      </c>
      <c r="V415" s="140"/>
      <c r="W415" s="43"/>
      <c r="X415" s="59"/>
      <c r="Y415" s="59"/>
      <c r="Z415" s="59"/>
      <c r="AA415" s="59"/>
      <c r="AB415" s="59"/>
      <c r="AC415" s="59"/>
      <c r="AD415" s="59"/>
    </row>
    <row r="416" hidden="1">
      <c r="B416" s="145">
        <v>43</v>
      </c>
      <c r="C416" s="146" t="str">
        <f t="shared" ca="1" si="67"/>
        <v>5.5</v>
      </c>
      <c r="D416" s="147" t="str">
        <f t="shared" ca="1" si="68"/>
        <v>na</v>
      </c>
      <c r="E416" s="147" t="s">
        <v>43</v>
      </c>
      <c r="F416" s="148" t="str">
        <f t="shared" ca="1" si="69"/>
        <v>https://portail-larochelle.test.entrouvert.org/demarches/signalements/</v>
      </c>
      <c r="G416" s="147" t="str">
        <f t="shared" ca="1" si="70"/>
        <v>A</v>
      </c>
      <c r="H416" s="147" t="str">
        <f t="shared" ca="1" si="71"/>
        <v/>
      </c>
      <c r="I416" s="147">
        <f t="shared" ca="1" si="72"/>
        <v>0</v>
      </c>
      <c r="J416" s="149">
        <f t="shared" ca="1" si="73"/>
        <v>0</v>
      </c>
      <c r="K416" s="79" t="str">
        <f t="shared" si="74"/>
        <v/>
      </c>
      <c r="L416" s="136"/>
      <c r="M416" s="136">
        <f t="shared" si="75"/>
        <v>0</v>
      </c>
      <c r="N416" s="137">
        <f t="shared" ca="1" si="76"/>
        <v>0</v>
      </c>
      <c r="O416" s="137"/>
      <c r="P416" s="138"/>
      <c r="Q416" s="138"/>
      <c r="R416" s="138"/>
      <c r="S416" s="138"/>
      <c r="T416" s="138"/>
      <c r="U416" s="139">
        <f t="shared" si="77"/>
        <v>0</v>
      </c>
      <c r="V416" s="140"/>
      <c r="W416" s="43"/>
      <c r="X416" s="59"/>
      <c r="Y416" s="59"/>
      <c r="Z416" s="59"/>
      <c r="AA416" s="59"/>
      <c r="AB416" s="59"/>
      <c r="AC416" s="59"/>
      <c r="AD416" s="59"/>
    </row>
    <row r="417" hidden="1">
      <c r="B417" s="145">
        <v>43</v>
      </c>
      <c r="C417" s="146" t="str">
        <f t="shared" ca="1" si="67"/>
        <v>5.5</v>
      </c>
      <c r="D417" s="147" t="str">
        <f t="shared" ca="1" si="68"/>
        <v>na</v>
      </c>
      <c r="E417" s="147" t="s">
        <v>46</v>
      </c>
      <c r="F417" s="148" t="str">
        <f t="shared" ca="1" si="69"/>
        <v>https://connexion-larochelle.test.entrouvert.org/accounts/</v>
      </c>
      <c r="G417" s="147" t="str">
        <f t="shared" ca="1" si="70"/>
        <v>A</v>
      </c>
      <c r="H417" s="147" t="str">
        <f t="shared" ca="1" si="71"/>
        <v/>
      </c>
      <c r="I417" s="147">
        <f t="shared" ca="1" si="72"/>
        <v>0</v>
      </c>
      <c r="J417" s="149">
        <f t="shared" ca="1" si="73"/>
        <v>0</v>
      </c>
      <c r="K417" s="79" t="str">
        <f t="shared" si="74"/>
        <v/>
      </c>
      <c r="L417" s="136"/>
      <c r="M417" s="136">
        <f t="shared" si="75"/>
        <v>0</v>
      </c>
      <c r="N417" s="137">
        <f t="shared" ca="1" si="76"/>
        <v>0</v>
      </c>
      <c r="O417" s="137"/>
      <c r="P417" s="138"/>
      <c r="Q417" s="138"/>
      <c r="R417" s="138"/>
      <c r="S417" s="138"/>
      <c r="T417" s="138"/>
      <c r="U417" s="139">
        <f t="shared" si="77"/>
        <v>0</v>
      </c>
      <c r="V417" s="140"/>
      <c r="W417" s="43"/>
      <c r="X417" s="59"/>
      <c r="Y417" s="59"/>
      <c r="Z417" s="59"/>
      <c r="AA417" s="59"/>
      <c r="AB417" s="59"/>
      <c r="AC417" s="59"/>
      <c r="AD417" s="59"/>
    </row>
    <row r="418" hidden="1">
      <c r="B418" s="145">
        <v>43</v>
      </c>
      <c r="C418" s="146" t="str">
        <f t="shared" ca="1" si="67"/>
        <v>5.5</v>
      </c>
      <c r="D418" s="147" t="str">
        <f t="shared" ca="1" si="68"/>
        <v>na</v>
      </c>
      <c r="E418" s="147" t="s">
        <v>49</v>
      </c>
      <c r="F418" s="148" t="str">
        <f t="shared" ca="1" si="69"/>
        <v>https://portail-larochelle.test.entrouvert.org/a-propos/page-editoriale-type/</v>
      </c>
      <c r="G418" s="147" t="str">
        <f t="shared" ca="1" si="70"/>
        <v>A</v>
      </c>
      <c r="H418" s="147" t="str">
        <f t="shared" ca="1" si="71"/>
        <v/>
      </c>
      <c r="I418" s="147">
        <f t="shared" ca="1" si="72"/>
        <v>0</v>
      </c>
      <c r="J418" s="149">
        <f t="shared" ca="1" si="73"/>
        <v>0</v>
      </c>
      <c r="K418" s="79" t="str">
        <f t="shared" si="74"/>
        <v/>
      </c>
      <c r="L418" s="136"/>
      <c r="M418" s="136">
        <f t="shared" si="75"/>
        <v>0</v>
      </c>
      <c r="N418" s="137">
        <f t="shared" ca="1" si="76"/>
        <v>0</v>
      </c>
      <c r="O418" s="137"/>
      <c r="P418" s="138"/>
      <c r="Q418" s="138"/>
      <c r="R418" s="138"/>
      <c r="S418" s="138"/>
      <c r="T418" s="138"/>
      <c r="U418" s="139">
        <f t="shared" si="77"/>
        <v>0</v>
      </c>
      <c r="V418" s="140"/>
      <c r="W418" s="43"/>
      <c r="X418" s="59"/>
      <c r="Y418" s="59"/>
      <c r="Z418" s="59"/>
      <c r="AA418" s="59"/>
      <c r="AB418" s="59"/>
      <c r="AC418" s="59"/>
      <c r="AD418" s="59"/>
    </row>
    <row r="419" hidden="1">
      <c r="B419" s="145">
        <v>43</v>
      </c>
      <c r="C419" s="146" t="str">
        <f t="shared" ca="1" si="67"/>
        <v>5.5</v>
      </c>
      <c r="D419" s="147" t="str">
        <f t="shared" ca="1" si="68"/>
        <v>na</v>
      </c>
      <c r="E419" s="147" t="s">
        <v>52</v>
      </c>
      <c r="F419" s="148" t="str">
        <f t="shared" ca="1" si="69"/>
        <v>https://demarches-larochelle.test.entrouvert.org/old-temp/modele-de-formulaire-avec-tous-les-champs/</v>
      </c>
      <c r="G419" s="147" t="str">
        <f t="shared" ca="1" si="70"/>
        <v>A</v>
      </c>
      <c r="H419" s="147" t="str">
        <f t="shared" ca="1" si="71"/>
        <v/>
      </c>
      <c r="I419" s="147">
        <f t="shared" ca="1" si="72"/>
        <v>0</v>
      </c>
      <c r="J419" s="149">
        <f t="shared" ca="1" si="73"/>
        <v>0</v>
      </c>
      <c r="K419" s="79" t="str">
        <f t="shared" si="74"/>
        <v/>
      </c>
      <c r="L419" s="136"/>
      <c r="M419" s="136">
        <f t="shared" si="75"/>
        <v>0</v>
      </c>
      <c r="N419" s="137">
        <f t="shared" ca="1" si="76"/>
        <v>0</v>
      </c>
      <c r="O419" s="137"/>
      <c r="P419" s="138"/>
      <c r="Q419" s="138"/>
      <c r="R419" s="138"/>
      <c r="S419" s="138"/>
      <c r="T419" s="138"/>
      <c r="U419" s="139">
        <f t="shared" si="77"/>
        <v>0</v>
      </c>
      <c r="V419" s="140"/>
      <c r="W419" s="43"/>
      <c r="X419" s="59"/>
      <c r="Y419" s="59"/>
      <c r="Z419" s="59"/>
      <c r="AA419" s="59"/>
      <c r="AB419" s="59"/>
      <c r="AC419" s="59"/>
      <c r="AD419" s="59"/>
    </row>
    <row r="420" hidden="1">
      <c r="B420" s="145">
        <v>43</v>
      </c>
      <c r="C420" s="146" t="str">
        <f t="shared" ca="1" si="67"/>
        <v>5.5</v>
      </c>
      <c r="D420" s="147" t="str">
        <f t="shared" ca="1" si="68"/>
        <v>na</v>
      </c>
      <c r="E420" s="147" t="s">
        <v>55</v>
      </c>
      <c r="F420" s="148" t="str">
        <f t="shared" ca="1" si="69"/>
        <v>https://portail-larochelle.test.entrouvert.org/mon-espace/mes-demandes/</v>
      </c>
      <c r="G420" s="147" t="str">
        <f t="shared" ca="1" si="70"/>
        <v>A</v>
      </c>
      <c r="H420" s="147" t="str">
        <f t="shared" ca="1" si="71"/>
        <v/>
      </c>
      <c r="I420" s="147">
        <f t="shared" ca="1" si="72"/>
        <v>0</v>
      </c>
      <c r="J420" s="149">
        <f t="shared" ca="1" si="73"/>
        <v>0</v>
      </c>
      <c r="K420" s="79" t="str">
        <f t="shared" si="74"/>
        <v/>
      </c>
      <c r="L420" s="136"/>
      <c r="M420" s="136">
        <f t="shared" si="75"/>
        <v>0</v>
      </c>
      <c r="N420" s="137">
        <f t="shared" ca="1" si="76"/>
        <v>0</v>
      </c>
      <c r="O420" s="137"/>
      <c r="P420" s="138"/>
      <c r="Q420" s="138"/>
      <c r="R420" s="138"/>
      <c r="S420" s="138"/>
      <c r="T420" s="138"/>
      <c r="U420" s="139">
        <f t="shared" si="77"/>
        <v>0</v>
      </c>
      <c r="V420" s="140"/>
      <c r="W420" s="43"/>
      <c r="X420" s="59"/>
      <c r="Y420" s="59"/>
      <c r="Z420" s="59"/>
      <c r="AA420" s="59"/>
      <c r="AB420" s="59"/>
      <c r="AC420" s="59"/>
      <c r="AD420" s="59"/>
    </row>
    <row r="421" hidden="1">
      <c r="B421" s="145">
        <v>43</v>
      </c>
      <c r="C421" s="146" t="str">
        <f t="shared" ca="1" si="67"/>
        <v>5.5</v>
      </c>
      <c r="D421" s="147" t="str">
        <f t="shared" ca="1" si="68"/>
        <v>na</v>
      </c>
      <c r="E421" s="147" t="s">
        <v>58</v>
      </c>
      <c r="F421" s="148" t="str">
        <f t="shared" ca="1" si="69"/>
        <v>https://demarches-larochelle.test.entrouvert.org/signalements/arbres-espaces-verts-naturels-aires-de-jeux/?cancelurl=https%3A//portail-larochelle.test.entrouvert.org/demarches/signalements/</v>
      </c>
      <c r="G421" s="147" t="str">
        <f t="shared" ca="1" si="70"/>
        <v>A</v>
      </c>
      <c r="H421" s="147" t="str">
        <f t="shared" ca="1" si="71"/>
        <v/>
      </c>
      <c r="I421" s="147">
        <f t="shared" ca="1" si="72"/>
        <v>0</v>
      </c>
      <c r="J421" s="149">
        <f t="shared" ca="1" si="73"/>
        <v>0</v>
      </c>
      <c r="K421" s="79" t="str">
        <f t="shared" si="74"/>
        <v/>
      </c>
      <c r="L421" s="136"/>
      <c r="M421" s="136">
        <f t="shared" si="75"/>
        <v>0</v>
      </c>
      <c r="N421" s="137">
        <f t="shared" ca="1" si="76"/>
        <v>0</v>
      </c>
      <c r="O421" s="137"/>
      <c r="P421" s="138"/>
      <c r="Q421" s="138"/>
      <c r="R421" s="138"/>
      <c r="S421" s="138"/>
      <c r="T421" s="138"/>
      <c r="U421" s="139">
        <f t="shared" si="77"/>
        <v>0</v>
      </c>
      <c r="V421" s="140"/>
      <c r="W421" s="43"/>
      <c r="X421" s="59"/>
      <c r="Y421" s="59"/>
      <c r="Z421" s="59"/>
      <c r="AA421" s="59"/>
      <c r="AB421" s="59"/>
      <c r="AC421" s="59"/>
      <c r="AD421" s="59"/>
    </row>
    <row r="422" hidden="1">
      <c r="B422" s="145">
        <v>43</v>
      </c>
      <c r="C422" s="146" t="str">
        <f t="shared" ca="1" si="67"/>
        <v>5.5</v>
      </c>
      <c r="D422" s="147" t="str">
        <f t="shared" ca="1" si="68"/>
        <v>na</v>
      </c>
      <c r="E422" s="147" t="s">
        <v>61</v>
      </c>
      <c r="F422" s="148" t="str">
        <f t="shared" ca="1" si="69"/>
        <v>https://demarches-larochelle.test.entrouvert.org/signalements/proprete-urbaine/118/</v>
      </c>
      <c r="G422" s="147" t="str">
        <f t="shared" ca="1" si="70"/>
        <v>A</v>
      </c>
      <c r="H422" s="147" t="str">
        <f t="shared" ca="1" si="71"/>
        <v/>
      </c>
      <c r="I422" s="147">
        <f t="shared" ca="1" si="72"/>
        <v>0</v>
      </c>
      <c r="J422" s="149">
        <f t="shared" ca="1" si="73"/>
        <v>0</v>
      </c>
      <c r="K422" s="79" t="str">
        <f t="shared" si="74"/>
        <v/>
      </c>
      <c r="L422" s="136"/>
      <c r="M422" s="136">
        <f t="shared" si="75"/>
        <v>0</v>
      </c>
      <c r="N422" s="137">
        <f t="shared" ca="1" si="76"/>
        <v>0</v>
      </c>
      <c r="O422" s="137"/>
      <c r="P422" s="138"/>
      <c r="Q422" s="138"/>
      <c r="R422" s="138"/>
      <c r="S422" s="138"/>
      <c r="T422" s="138"/>
      <c r="U422" s="139">
        <f t="shared" si="77"/>
        <v>0</v>
      </c>
      <c r="V422" s="140"/>
      <c r="W422" s="43"/>
      <c r="X422" s="59"/>
      <c r="Y422" s="59"/>
      <c r="Z422" s="59"/>
      <c r="AA422" s="59"/>
      <c r="AB422" s="59"/>
      <c r="AC422" s="59"/>
      <c r="AD422" s="59"/>
    </row>
    <row r="423" hidden="1">
      <c r="B423" s="145">
        <v>43</v>
      </c>
      <c r="C423" s="146" t="str">
        <f t="shared" ca="1" si="67"/>
        <v>5.5</v>
      </c>
      <c r="D423" s="147" t="str">
        <f t="shared" ca="1" si="68"/>
        <v>na</v>
      </c>
      <c r="E423" s="147" t="s">
        <v>64</v>
      </c>
      <c r="F423" s="148" t="str">
        <f t="shared" ca="1" si="69"/>
        <v>https://connexion-larochelle.test.entrouvert.org/accounts/password/change/</v>
      </c>
      <c r="G423" s="147" t="str">
        <f t="shared" ca="1" si="70"/>
        <v>A</v>
      </c>
      <c r="H423" s="147" t="str">
        <f t="shared" ca="1" si="71"/>
        <v/>
      </c>
      <c r="I423" s="147">
        <f t="shared" ca="1" si="72"/>
        <v>0</v>
      </c>
      <c r="J423" s="149">
        <f t="shared" ca="1" si="73"/>
        <v>0</v>
      </c>
      <c r="K423" s="79" t="str">
        <f t="shared" si="74"/>
        <v/>
      </c>
      <c r="L423" s="136"/>
      <c r="M423" s="136">
        <f t="shared" si="75"/>
        <v>0</v>
      </c>
      <c r="N423" s="137">
        <f t="shared" ca="1" si="76"/>
        <v>0</v>
      </c>
      <c r="O423" s="137"/>
      <c r="P423" s="138"/>
      <c r="Q423" s="138"/>
      <c r="R423" s="138"/>
      <c r="S423" s="138"/>
      <c r="T423" s="138"/>
      <c r="U423" s="139">
        <f t="shared" si="77"/>
        <v>0</v>
      </c>
      <c r="V423" s="140"/>
      <c r="W423" s="43"/>
      <c r="X423" s="59"/>
      <c r="Y423" s="59"/>
      <c r="Z423" s="59"/>
      <c r="AA423" s="59"/>
      <c r="AB423" s="59"/>
      <c r="AC423" s="59"/>
      <c r="AD423" s="59"/>
    </row>
    <row r="424" hidden="1">
      <c r="B424" s="145">
        <v>44</v>
      </c>
      <c r="C424" s="146" t="str">
        <f t="shared" ca="1" si="67"/>
        <v>5.6</v>
      </c>
      <c r="D424" s="147" t="str">
        <f t="shared" ca="1" si="68"/>
        <v>na</v>
      </c>
      <c r="E424" s="147" t="s">
        <v>28</v>
      </c>
      <c r="F424" s="148" t="str">
        <f t="shared" ca="1" si="69"/>
        <v>https://portail-larochelle.test.entrouvert.org/demarches/</v>
      </c>
      <c r="G424" s="147" t="str">
        <f t="shared" ca="1" si="70"/>
        <v>A</v>
      </c>
      <c r="H424" s="147" t="str">
        <f t="shared" ca="1" si="71"/>
        <v/>
      </c>
      <c r="I424" s="147">
        <f t="shared" ca="1" si="72"/>
        <v>0</v>
      </c>
      <c r="J424" s="149">
        <f t="shared" ca="1" si="73"/>
        <v>0</v>
      </c>
      <c r="K424" s="79" t="str">
        <f t="shared" si="74"/>
        <v/>
      </c>
      <c r="L424" s="136"/>
      <c r="M424" s="136">
        <f t="shared" si="75"/>
        <v>0</v>
      </c>
      <c r="N424" s="137">
        <f t="shared" ca="1" si="76"/>
        <v>0</v>
      </c>
      <c r="O424" s="137"/>
      <c r="P424" s="138"/>
      <c r="Q424" s="138"/>
      <c r="R424" s="138"/>
      <c r="S424" s="138"/>
      <c r="T424" s="138"/>
      <c r="U424" s="139">
        <f t="shared" si="77"/>
        <v>0</v>
      </c>
      <c r="V424" s="140"/>
      <c r="W424" s="43"/>
      <c r="X424" s="59"/>
      <c r="Y424" s="59"/>
      <c r="Z424" s="59"/>
      <c r="AA424" s="59"/>
      <c r="AB424" s="59"/>
      <c r="AC424" s="59"/>
      <c r="AD424" s="59"/>
    </row>
    <row r="425" hidden="1">
      <c r="B425" s="145">
        <v>44</v>
      </c>
      <c r="C425" s="146" t="str">
        <f t="shared" ca="1" si="67"/>
        <v>5.6</v>
      </c>
      <c r="D425" s="147" t="str">
        <f t="shared" ca="1" si="68"/>
        <v>na</v>
      </c>
      <c r="E425" s="147" t="s">
        <v>31</v>
      </c>
      <c r="F425" s="148" t="str">
        <f t="shared" ca="1" si="69"/>
        <v>https://portail-larochelle.test.entrouvert.org/liens-footer/accessibilite/</v>
      </c>
      <c r="G425" s="147" t="str">
        <f t="shared" ca="1" si="70"/>
        <v>A</v>
      </c>
      <c r="H425" s="147" t="str">
        <f t="shared" ca="1" si="71"/>
        <v/>
      </c>
      <c r="I425" s="147">
        <f t="shared" ca="1" si="72"/>
        <v>0</v>
      </c>
      <c r="J425" s="149">
        <f t="shared" ca="1" si="73"/>
        <v>0</v>
      </c>
      <c r="K425" s="79" t="str">
        <f t="shared" si="74"/>
        <v/>
      </c>
      <c r="L425" s="136"/>
      <c r="M425" s="136">
        <f t="shared" si="75"/>
        <v>0</v>
      </c>
      <c r="N425" s="137">
        <f t="shared" ca="1" si="76"/>
        <v>0</v>
      </c>
      <c r="O425" s="137"/>
      <c r="P425" s="138"/>
      <c r="Q425" s="138"/>
      <c r="R425" s="138"/>
      <c r="S425" s="138"/>
      <c r="T425" s="138"/>
      <c r="U425" s="139">
        <f t="shared" si="77"/>
        <v>0</v>
      </c>
      <c r="V425" s="140"/>
      <c r="W425" s="43"/>
      <c r="X425" s="59"/>
      <c r="Y425" s="59"/>
      <c r="Z425" s="59"/>
      <c r="AA425" s="59"/>
      <c r="AB425" s="59"/>
      <c r="AC425" s="59"/>
      <c r="AD425" s="59"/>
    </row>
    <row r="426" hidden="1">
      <c r="B426" s="145">
        <v>44</v>
      </c>
      <c r="C426" s="146" t="str">
        <f t="shared" ca="1" si="67"/>
        <v>5.6</v>
      </c>
      <c r="D426" s="147" t="str">
        <f t="shared" ca="1" si="68"/>
        <v>na</v>
      </c>
      <c r="E426" s="147" t="s">
        <v>34</v>
      </c>
      <c r="F426" s="148" t="str">
        <f t="shared" ca="1" si="69"/>
        <v>https://portail-larochelle.test.entrouvert.org/liens-footer/mentions-legales/</v>
      </c>
      <c r="G426" s="147" t="str">
        <f t="shared" ca="1" si="70"/>
        <v>A</v>
      </c>
      <c r="H426" s="147" t="str">
        <f t="shared" ca="1" si="71"/>
        <v/>
      </c>
      <c r="I426" s="147">
        <f t="shared" ca="1" si="72"/>
        <v>0</v>
      </c>
      <c r="J426" s="149">
        <f t="shared" ca="1" si="73"/>
        <v>0</v>
      </c>
      <c r="K426" s="79" t="str">
        <f t="shared" si="74"/>
        <v/>
      </c>
      <c r="L426" s="136"/>
      <c r="M426" s="136">
        <f t="shared" si="75"/>
        <v>0</v>
      </c>
      <c r="N426" s="137">
        <f t="shared" ca="1" si="76"/>
        <v>0</v>
      </c>
      <c r="O426" s="137"/>
      <c r="P426" s="138"/>
      <c r="Q426" s="138"/>
      <c r="R426" s="138"/>
      <c r="S426" s="138"/>
      <c r="T426" s="138"/>
      <c r="U426" s="139">
        <f t="shared" si="77"/>
        <v>0</v>
      </c>
      <c r="V426" s="140"/>
      <c r="W426" s="43"/>
      <c r="X426" s="59"/>
      <c r="Y426" s="59"/>
      <c r="Z426" s="59"/>
      <c r="AA426" s="59"/>
      <c r="AB426" s="59"/>
      <c r="AC426" s="59"/>
      <c r="AD426" s="59"/>
    </row>
    <row r="427" hidden="1">
      <c r="B427" s="145">
        <v>44</v>
      </c>
      <c r="C427" s="146" t="str">
        <f t="shared" ca="1" si="67"/>
        <v>5.6</v>
      </c>
      <c r="D427" s="147" t="str">
        <f t="shared" ca="1" si="68"/>
        <v>na</v>
      </c>
      <c r="E427" s="147" t="s">
        <v>37</v>
      </c>
      <c r="F427" s="148" t="str">
        <f t="shared" ca="1" si="69"/>
        <v>https://portail-larochelle.test.entrouvert.org/aide/</v>
      </c>
      <c r="G427" s="147" t="str">
        <f t="shared" ca="1" si="70"/>
        <v>A</v>
      </c>
      <c r="H427" s="147" t="str">
        <f t="shared" ca="1" si="71"/>
        <v/>
      </c>
      <c r="I427" s="147">
        <f t="shared" ca="1" si="72"/>
        <v>0</v>
      </c>
      <c r="J427" s="149">
        <f t="shared" ca="1" si="73"/>
        <v>0</v>
      </c>
      <c r="K427" s="79" t="str">
        <f t="shared" si="74"/>
        <v/>
      </c>
      <c r="L427" s="136"/>
      <c r="M427" s="136">
        <f t="shared" si="75"/>
        <v>0</v>
      </c>
      <c r="N427" s="137">
        <f t="shared" ca="1" si="76"/>
        <v>0</v>
      </c>
      <c r="O427" s="137"/>
      <c r="P427" s="138"/>
      <c r="Q427" s="138"/>
      <c r="R427" s="138"/>
      <c r="S427" s="138"/>
      <c r="T427" s="138"/>
      <c r="U427" s="139">
        <f t="shared" si="77"/>
        <v>0</v>
      </c>
      <c r="V427" s="140"/>
      <c r="W427" s="43"/>
      <c r="X427" s="59"/>
      <c r="Y427" s="59"/>
      <c r="Z427" s="59"/>
      <c r="AA427" s="59"/>
      <c r="AB427" s="59"/>
      <c r="AC427" s="59"/>
      <c r="AD427" s="59"/>
    </row>
    <row r="428" hidden="1">
      <c r="B428" s="145">
        <v>44</v>
      </c>
      <c r="C428" s="146" t="str">
        <f t="shared" ca="1" si="67"/>
        <v>5.6</v>
      </c>
      <c r="D428" s="147" t="str">
        <f t="shared" ca="1" si="68"/>
        <v>na</v>
      </c>
      <c r="E428" s="147" t="s">
        <v>40</v>
      </c>
      <c r="F428" s="148" t="str">
        <f t="shared" ca="1" si="69"/>
        <v>https://connexion-larochelle.test.entrouvert.org/login/?nonce=_0DC01D458CED32F23A64CDA251907A6D&amp;next=/idp/saml2/continue%3Fnonce%3D_0DC01D458CED32F23A64CDA251907A6D</v>
      </c>
      <c r="G428" s="147" t="str">
        <f t="shared" ca="1" si="70"/>
        <v>A</v>
      </c>
      <c r="H428" s="147" t="str">
        <f t="shared" ca="1" si="71"/>
        <v/>
      </c>
      <c r="I428" s="147">
        <f t="shared" ca="1" si="72"/>
        <v>0</v>
      </c>
      <c r="J428" s="149">
        <f t="shared" ca="1" si="73"/>
        <v>0</v>
      </c>
      <c r="K428" s="79" t="str">
        <f t="shared" si="74"/>
        <v/>
      </c>
      <c r="L428" s="136"/>
      <c r="M428" s="136">
        <f t="shared" si="75"/>
        <v>0</v>
      </c>
      <c r="N428" s="137">
        <f t="shared" ca="1" si="76"/>
        <v>0</v>
      </c>
      <c r="O428" s="137"/>
      <c r="P428" s="138"/>
      <c r="Q428" s="138"/>
      <c r="R428" s="138"/>
      <c r="S428" s="138"/>
      <c r="T428" s="138"/>
      <c r="U428" s="139">
        <f t="shared" si="77"/>
        <v>0</v>
      </c>
      <c r="V428" s="140"/>
      <c r="W428" s="43"/>
      <c r="X428" s="59"/>
      <c r="Y428" s="59"/>
      <c r="Z428" s="59"/>
      <c r="AA428" s="59"/>
      <c r="AB428" s="59"/>
      <c r="AC428" s="59"/>
      <c r="AD428" s="59"/>
    </row>
    <row r="429" hidden="1">
      <c r="B429" s="145">
        <v>44</v>
      </c>
      <c r="C429" s="146" t="str">
        <f t="shared" ca="1" si="67"/>
        <v>5.6</v>
      </c>
      <c r="D429" s="147" t="str">
        <f t="shared" ca="1" si="68"/>
        <v>na</v>
      </c>
      <c r="E429" s="147" t="s">
        <v>43</v>
      </c>
      <c r="F429" s="148" t="str">
        <f t="shared" ca="1" si="69"/>
        <v>https://portail-larochelle.test.entrouvert.org/demarches/signalements/</v>
      </c>
      <c r="G429" s="147" t="str">
        <f t="shared" ca="1" si="70"/>
        <v>A</v>
      </c>
      <c r="H429" s="147" t="str">
        <f t="shared" ca="1" si="71"/>
        <v/>
      </c>
      <c r="I429" s="147">
        <f t="shared" ca="1" si="72"/>
        <v>0</v>
      </c>
      <c r="J429" s="149">
        <f t="shared" ca="1" si="73"/>
        <v>0</v>
      </c>
      <c r="K429" s="79" t="str">
        <f t="shared" si="74"/>
        <v/>
      </c>
      <c r="L429" s="136"/>
      <c r="M429" s="136">
        <f t="shared" si="75"/>
        <v>0</v>
      </c>
      <c r="N429" s="137">
        <f t="shared" ca="1" si="76"/>
        <v>0</v>
      </c>
      <c r="O429" s="137"/>
      <c r="P429" s="138"/>
      <c r="Q429" s="138"/>
      <c r="R429" s="138"/>
      <c r="S429" s="138"/>
      <c r="T429" s="138"/>
      <c r="U429" s="139">
        <f t="shared" si="77"/>
        <v>0</v>
      </c>
      <c r="V429" s="140"/>
      <c r="W429" s="43"/>
      <c r="X429" s="59"/>
      <c r="Y429" s="59"/>
      <c r="Z429" s="59"/>
      <c r="AA429" s="59"/>
      <c r="AB429" s="59"/>
      <c r="AC429" s="59"/>
      <c r="AD429" s="59"/>
    </row>
    <row r="430" hidden="1">
      <c r="B430" s="145">
        <v>44</v>
      </c>
      <c r="C430" s="146" t="str">
        <f t="shared" ca="1" si="67"/>
        <v>5.6</v>
      </c>
      <c r="D430" s="147" t="str">
        <f t="shared" ca="1" si="68"/>
        <v>na</v>
      </c>
      <c r="E430" s="147" t="s">
        <v>46</v>
      </c>
      <c r="F430" s="148" t="str">
        <f t="shared" ca="1" si="69"/>
        <v>https://connexion-larochelle.test.entrouvert.org/accounts/</v>
      </c>
      <c r="G430" s="147" t="str">
        <f t="shared" ca="1" si="70"/>
        <v>A</v>
      </c>
      <c r="H430" s="147" t="str">
        <f t="shared" ca="1" si="71"/>
        <v/>
      </c>
      <c r="I430" s="147">
        <f t="shared" ca="1" si="72"/>
        <v>0</v>
      </c>
      <c r="J430" s="149">
        <f t="shared" ca="1" si="73"/>
        <v>0</v>
      </c>
      <c r="K430" s="79" t="str">
        <f t="shared" si="74"/>
        <v/>
      </c>
      <c r="L430" s="136"/>
      <c r="M430" s="136">
        <f t="shared" si="75"/>
        <v>0</v>
      </c>
      <c r="N430" s="137">
        <f t="shared" ca="1" si="76"/>
        <v>0</v>
      </c>
      <c r="O430" s="137"/>
      <c r="P430" s="138"/>
      <c r="Q430" s="138"/>
      <c r="R430" s="138"/>
      <c r="S430" s="138"/>
      <c r="T430" s="138"/>
      <c r="U430" s="139">
        <f t="shared" si="77"/>
        <v>0</v>
      </c>
      <c r="V430" s="140"/>
      <c r="W430" s="43"/>
      <c r="X430" s="59"/>
      <c r="Y430" s="59"/>
      <c r="Z430" s="59"/>
      <c r="AA430" s="59"/>
      <c r="AB430" s="59"/>
      <c r="AC430" s="59"/>
      <c r="AD430" s="59"/>
    </row>
    <row r="431" hidden="1">
      <c r="B431" s="145">
        <v>44</v>
      </c>
      <c r="C431" s="146" t="str">
        <f t="shared" ca="1" si="67"/>
        <v>5.6</v>
      </c>
      <c r="D431" s="147" t="str">
        <f t="shared" ca="1" si="68"/>
        <v>na</v>
      </c>
      <c r="E431" s="147" t="s">
        <v>49</v>
      </c>
      <c r="F431" s="148" t="str">
        <f t="shared" ca="1" si="69"/>
        <v>https://portail-larochelle.test.entrouvert.org/a-propos/page-editoriale-type/</v>
      </c>
      <c r="G431" s="147" t="str">
        <f t="shared" ca="1" si="70"/>
        <v>A</v>
      </c>
      <c r="H431" s="147" t="str">
        <f t="shared" ca="1" si="71"/>
        <v/>
      </c>
      <c r="I431" s="147">
        <f t="shared" ca="1" si="72"/>
        <v>0</v>
      </c>
      <c r="J431" s="149">
        <f t="shared" ca="1" si="73"/>
        <v>0</v>
      </c>
      <c r="K431" s="79" t="str">
        <f t="shared" si="74"/>
        <v/>
      </c>
      <c r="L431" s="136"/>
      <c r="M431" s="136">
        <f t="shared" si="75"/>
        <v>0</v>
      </c>
      <c r="N431" s="137">
        <f t="shared" ca="1" si="76"/>
        <v>0</v>
      </c>
      <c r="O431" s="137"/>
      <c r="P431" s="138"/>
      <c r="Q431" s="138"/>
      <c r="R431" s="138"/>
      <c r="S431" s="138"/>
      <c r="T431" s="138"/>
      <c r="U431" s="139">
        <f t="shared" si="77"/>
        <v>0</v>
      </c>
      <c r="V431" s="140"/>
      <c r="W431" s="43"/>
      <c r="X431" s="59"/>
      <c r="Y431" s="59"/>
      <c r="Z431" s="59"/>
      <c r="AA431" s="59"/>
      <c r="AB431" s="59"/>
      <c r="AC431" s="59"/>
      <c r="AD431" s="59"/>
    </row>
    <row r="432" hidden="1">
      <c r="B432" s="145">
        <v>44</v>
      </c>
      <c r="C432" s="146" t="str">
        <f t="shared" ca="1" si="67"/>
        <v>5.6</v>
      </c>
      <c r="D432" s="147" t="str">
        <f t="shared" ca="1" si="68"/>
        <v>na</v>
      </c>
      <c r="E432" s="147" t="s">
        <v>52</v>
      </c>
      <c r="F432" s="148" t="str">
        <f t="shared" ca="1" si="69"/>
        <v>https://demarches-larochelle.test.entrouvert.org/old-temp/modele-de-formulaire-avec-tous-les-champs/</v>
      </c>
      <c r="G432" s="147" t="str">
        <f t="shared" ca="1" si="70"/>
        <v>A</v>
      </c>
      <c r="H432" s="147" t="str">
        <f t="shared" ca="1" si="71"/>
        <v/>
      </c>
      <c r="I432" s="147">
        <f t="shared" ca="1" si="72"/>
        <v>0</v>
      </c>
      <c r="J432" s="149">
        <f t="shared" ca="1" si="73"/>
        <v>0</v>
      </c>
      <c r="K432" s="79" t="str">
        <f t="shared" si="74"/>
        <v/>
      </c>
      <c r="L432" s="136"/>
      <c r="M432" s="136">
        <f t="shared" si="75"/>
        <v>0</v>
      </c>
      <c r="N432" s="137">
        <f t="shared" ca="1" si="76"/>
        <v>0</v>
      </c>
      <c r="O432" s="137"/>
      <c r="P432" s="138"/>
      <c r="Q432" s="138"/>
      <c r="R432" s="138"/>
      <c r="S432" s="138"/>
      <c r="T432" s="138"/>
      <c r="U432" s="139">
        <f t="shared" si="77"/>
        <v>0</v>
      </c>
      <c r="V432" s="140"/>
      <c r="W432" s="43"/>
      <c r="X432" s="59"/>
      <c r="Y432" s="59"/>
      <c r="Z432" s="59"/>
      <c r="AA432" s="59"/>
      <c r="AB432" s="59"/>
      <c r="AC432" s="59"/>
      <c r="AD432" s="59"/>
    </row>
    <row r="433" hidden="1">
      <c r="B433" s="145">
        <v>44</v>
      </c>
      <c r="C433" s="146" t="str">
        <f t="shared" ca="1" si="67"/>
        <v>5.6</v>
      </c>
      <c r="D433" s="147" t="str">
        <f t="shared" ca="1" si="68"/>
        <v>na</v>
      </c>
      <c r="E433" s="147" t="s">
        <v>55</v>
      </c>
      <c r="F433" s="148" t="str">
        <f t="shared" ca="1" si="69"/>
        <v>https://portail-larochelle.test.entrouvert.org/mon-espace/mes-demandes/</v>
      </c>
      <c r="G433" s="147" t="str">
        <f t="shared" ca="1" si="70"/>
        <v>A</v>
      </c>
      <c r="H433" s="147" t="str">
        <f t="shared" ca="1" si="71"/>
        <v/>
      </c>
      <c r="I433" s="147">
        <f t="shared" ca="1" si="72"/>
        <v>0</v>
      </c>
      <c r="J433" s="149">
        <f t="shared" ca="1" si="73"/>
        <v>0</v>
      </c>
      <c r="K433" s="79" t="str">
        <f t="shared" si="74"/>
        <v/>
      </c>
      <c r="L433" s="136"/>
      <c r="M433" s="136">
        <f t="shared" si="75"/>
        <v>0</v>
      </c>
      <c r="N433" s="137">
        <f t="shared" ca="1" si="76"/>
        <v>0</v>
      </c>
      <c r="O433" s="137"/>
      <c r="P433" s="138"/>
      <c r="Q433" s="138"/>
      <c r="R433" s="138"/>
      <c r="S433" s="138"/>
      <c r="T433" s="138"/>
      <c r="U433" s="139">
        <f t="shared" si="77"/>
        <v>0</v>
      </c>
      <c r="V433" s="140"/>
      <c r="W433" s="43"/>
      <c r="X433" s="59"/>
      <c r="Y433" s="59"/>
      <c r="Z433" s="59"/>
      <c r="AA433" s="59"/>
      <c r="AB433" s="59"/>
      <c r="AC433" s="59"/>
      <c r="AD433" s="59"/>
    </row>
    <row r="434" hidden="1">
      <c r="B434" s="145">
        <v>44</v>
      </c>
      <c r="C434" s="146" t="str">
        <f t="shared" ca="1" si="67"/>
        <v>5.6</v>
      </c>
      <c r="D434" s="147" t="str">
        <f t="shared" ca="1" si="68"/>
        <v>na</v>
      </c>
      <c r="E434" s="147" t="s">
        <v>58</v>
      </c>
      <c r="F434" s="148" t="str">
        <f t="shared" ca="1" si="69"/>
        <v>https://demarches-larochelle.test.entrouvert.org/signalements/arbres-espaces-verts-naturels-aires-de-jeux/?cancelurl=https%3A//portail-larochelle.test.entrouvert.org/demarches/signalements/</v>
      </c>
      <c r="G434" s="147" t="str">
        <f t="shared" ca="1" si="70"/>
        <v>A</v>
      </c>
      <c r="H434" s="147" t="str">
        <f t="shared" ca="1" si="71"/>
        <v/>
      </c>
      <c r="I434" s="147">
        <f t="shared" ca="1" si="72"/>
        <v>0</v>
      </c>
      <c r="J434" s="149">
        <f t="shared" ca="1" si="73"/>
        <v>0</v>
      </c>
      <c r="K434" s="79" t="str">
        <f t="shared" si="74"/>
        <v/>
      </c>
      <c r="L434" s="136"/>
      <c r="M434" s="136">
        <f t="shared" si="75"/>
        <v>0</v>
      </c>
      <c r="N434" s="137">
        <f t="shared" ca="1" si="76"/>
        <v>0</v>
      </c>
      <c r="O434" s="137"/>
      <c r="P434" s="138"/>
      <c r="Q434" s="138"/>
      <c r="R434" s="138"/>
      <c r="S434" s="138"/>
      <c r="T434" s="138"/>
      <c r="U434" s="139">
        <f t="shared" si="77"/>
        <v>0</v>
      </c>
      <c r="V434" s="140"/>
      <c r="W434" s="43"/>
      <c r="X434" s="59"/>
      <c r="Y434" s="59"/>
      <c r="Z434" s="59"/>
      <c r="AA434" s="59"/>
      <c r="AB434" s="59"/>
      <c r="AC434" s="59"/>
      <c r="AD434" s="59"/>
    </row>
    <row r="435" hidden="1">
      <c r="B435" s="145">
        <v>44</v>
      </c>
      <c r="C435" s="146" t="str">
        <f t="shared" ca="1" si="67"/>
        <v>5.6</v>
      </c>
      <c r="D435" s="147" t="str">
        <f t="shared" ca="1" si="68"/>
        <v>na</v>
      </c>
      <c r="E435" s="147" t="s">
        <v>61</v>
      </c>
      <c r="F435" s="148" t="str">
        <f t="shared" ca="1" si="69"/>
        <v>https://demarches-larochelle.test.entrouvert.org/signalements/proprete-urbaine/118/</v>
      </c>
      <c r="G435" s="147" t="str">
        <f t="shared" ca="1" si="70"/>
        <v>A</v>
      </c>
      <c r="H435" s="147" t="str">
        <f t="shared" ca="1" si="71"/>
        <v/>
      </c>
      <c r="I435" s="147">
        <f t="shared" ca="1" si="72"/>
        <v>0</v>
      </c>
      <c r="J435" s="149">
        <f t="shared" ca="1" si="73"/>
        <v>0</v>
      </c>
      <c r="K435" s="79" t="str">
        <f t="shared" si="74"/>
        <v/>
      </c>
      <c r="L435" s="136"/>
      <c r="M435" s="136">
        <f t="shared" si="75"/>
        <v>0</v>
      </c>
      <c r="N435" s="137">
        <f t="shared" ca="1" si="76"/>
        <v>0</v>
      </c>
      <c r="O435" s="137"/>
      <c r="P435" s="138"/>
      <c r="Q435" s="138"/>
      <c r="R435" s="138"/>
      <c r="S435" s="138"/>
      <c r="T435" s="138"/>
      <c r="U435" s="139">
        <f t="shared" si="77"/>
        <v>0</v>
      </c>
      <c r="V435" s="140"/>
      <c r="W435" s="43"/>
      <c r="X435" s="59"/>
      <c r="Y435" s="59"/>
      <c r="Z435" s="59"/>
      <c r="AA435" s="59"/>
      <c r="AB435" s="59"/>
      <c r="AC435" s="59"/>
      <c r="AD435" s="59"/>
    </row>
    <row r="436" hidden="1">
      <c r="B436" s="145">
        <v>44</v>
      </c>
      <c r="C436" s="146" t="str">
        <f t="shared" ca="1" si="67"/>
        <v>5.6</v>
      </c>
      <c r="D436" s="147" t="str">
        <f t="shared" ca="1" si="68"/>
        <v>na</v>
      </c>
      <c r="E436" s="147" t="s">
        <v>64</v>
      </c>
      <c r="F436" s="148" t="str">
        <f t="shared" ca="1" si="69"/>
        <v>https://connexion-larochelle.test.entrouvert.org/accounts/password/change/</v>
      </c>
      <c r="G436" s="147" t="str">
        <f t="shared" ca="1" si="70"/>
        <v>A</v>
      </c>
      <c r="H436" s="147" t="str">
        <f t="shared" ca="1" si="71"/>
        <v/>
      </c>
      <c r="I436" s="147">
        <f t="shared" ca="1" si="72"/>
        <v>0</v>
      </c>
      <c r="J436" s="149">
        <f t="shared" ca="1" si="73"/>
        <v>0</v>
      </c>
      <c r="K436" s="79" t="str">
        <f t="shared" si="74"/>
        <v/>
      </c>
      <c r="L436" s="136"/>
      <c r="M436" s="136">
        <f t="shared" si="75"/>
        <v>0</v>
      </c>
      <c r="N436" s="137">
        <f t="shared" ca="1" si="76"/>
        <v>0</v>
      </c>
      <c r="O436" s="137"/>
      <c r="P436" s="138"/>
      <c r="Q436" s="138"/>
      <c r="R436" s="138"/>
      <c r="S436" s="138"/>
      <c r="T436" s="138"/>
      <c r="U436" s="139">
        <f t="shared" si="77"/>
        <v>0</v>
      </c>
      <c r="V436" s="140"/>
      <c r="W436" s="43"/>
      <c r="X436" s="59"/>
      <c r="Y436" s="59"/>
      <c r="Z436" s="59"/>
      <c r="AA436" s="59"/>
      <c r="AB436" s="59"/>
      <c r="AC436" s="59"/>
      <c r="AD436" s="59"/>
    </row>
    <row r="437" hidden="1">
      <c r="B437" s="145">
        <v>45</v>
      </c>
      <c r="C437" s="146" t="str">
        <f t="shared" ca="1" si="67"/>
        <v>5.7</v>
      </c>
      <c r="D437" s="147" t="str">
        <f t="shared" ca="1" si="68"/>
        <v>na</v>
      </c>
      <c r="E437" s="147" t="s">
        <v>28</v>
      </c>
      <c r="F437" s="148" t="str">
        <f t="shared" ca="1" si="69"/>
        <v>https://portail-larochelle.test.entrouvert.org/demarches/</v>
      </c>
      <c r="G437" s="147" t="str">
        <f t="shared" ca="1" si="70"/>
        <v>A</v>
      </c>
      <c r="H437" s="147" t="str">
        <f t="shared" ca="1" si="71"/>
        <v>x</v>
      </c>
      <c r="I437" s="147">
        <f t="shared" ca="1" si="72"/>
        <v>0</v>
      </c>
      <c r="J437" s="149">
        <f t="shared" ca="1" si="73"/>
        <v>0</v>
      </c>
      <c r="K437" s="79" t="str">
        <f t="shared" si="74"/>
        <v/>
      </c>
      <c r="L437" s="136"/>
      <c r="M437" s="136">
        <f t="shared" si="75"/>
        <v>0</v>
      </c>
      <c r="N437" s="137">
        <f t="shared" ca="1" si="76"/>
        <v>0</v>
      </c>
      <c r="O437" s="137"/>
      <c r="P437" s="138"/>
      <c r="Q437" s="138"/>
      <c r="R437" s="138"/>
      <c r="S437" s="138"/>
      <c r="T437" s="138"/>
      <c r="U437" s="139">
        <f t="shared" si="77"/>
        <v>0</v>
      </c>
      <c r="V437" s="140"/>
      <c r="W437" s="43"/>
      <c r="X437" s="59"/>
      <c r="Y437" s="59"/>
      <c r="Z437" s="59"/>
      <c r="AA437" s="59"/>
      <c r="AB437" s="59"/>
      <c r="AC437" s="59"/>
      <c r="AD437" s="59"/>
    </row>
    <row r="438" hidden="1">
      <c r="B438" s="145">
        <v>45</v>
      </c>
      <c r="C438" s="146" t="str">
        <f t="shared" ca="1" si="67"/>
        <v>5.7</v>
      </c>
      <c r="D438" s="147" t="str">
        <f t="shared" ca="1" si="68"/>
        <v>na</v>
      </c>
      <c r="E438" s="147" t="s">
        <v>31</v>
      </c>
      <c r="F438" s="148" t="str">
        <f t="shared" ca="1" si="69"/>
        <v>https://portail-larochelle.test.entrouvert.org/liens-footer/accessibilite/</v>
      </c>
      <c r="G438" s="147" t="str">
        <f t="shared" ca="1" si="70"/>
        <v>A</v>
      </c>
      <c r="H438" s="147" t="str">
        <f t="shared" ca="1" si="71"/>
        <v>x</v>
      </c>
      <c r="I438" s="147">
        <f t="shared" ca="1" si="72"/>
        <v>0</v>
      </c>
      <c r="J438" s="149">
        <f t="shared" ca="1" si="73"/>
        <v>0</v>
      </c>
      <c r="K438" s="79" t="str">
        <f t="shared" si="74"/>
        <v/>
      </c>
      <c r="L438" s="136"/>
      <c r="M438" s="136">
        <f t="shared" si="75"/>
        <v>0</v>
      </c>
      <c r="N438" s="137">
        <f t="shared" ca="1" si="76"/>
        <v>0</v>
      </c>
      <c r="O438" s="137"/>
      <c r="P438" s="138"/>
      <c r="Q438" s="138"/>
      <c r="R438" s="138"/>
      <c r="S438" s="138"/>
      <c r="T438" s="138"/>
      <c r="U438" s="139">
        <f t="shared" si="77"/>
        <v>0</v>
      </c>
      <c r="V438" s="140"/>
      <c r="W438" s="43"/>
      <c r="X438" s="59"/>
      <c r="Y438" s="59"/>
      <c r="Z438" s="59"/>
      <c r="AA438" s="59"/>
      <c r="AB438" s="59"/>
      <c r="AC438" s="59"/>
      <c r="AD438" s="59"/>
    </row>
    <row r="439" hidden="1">
      <c r="B439" s="145">
        <v>45</v>
      </c>
      <c r="C439" s="146" t="str">
        <f t="shared" ca="1" si="67"/>
        <v>5.7</v>
      </c>
      <c r="D439" s="147" t="str">
        <f t="shared" ca="1" si="68"/>
        <v>na</v>
      </c>
      <c r="E439" s="147" t="s">
        <v>34</v>
      </c>
      <c r="F439" s="148" t="str">
        <f t="shared" ca="1" si="69"/>
        <v>https://portail-larochelle.test.entrouvert.org/liens-footer/mentions-legales/</v>
      </c>
      <c r="G439" s="147" t="str">
        <f t="shared" ca="1" si="70"/>
        <v>A</v>
      </c>
      <c r="H439" s="147" t="str">
        <f t="shared" ca="1" si="71"/>
        <v>x</v>
      </c>
      <c r="I439" s="147">
        <f t="shared" ca="1" si="72"/>
        <v>0</v>
      </c>
      <c r="J439" s="149">
        <f t="shared" ca="1" si="73"/>
        <v>0</v>
      </c>
      <c r="K439" s="79" t="str">
        <f t="shared" si="74"/>
        <v/>
      </c>
      <c r="L439" s="136"/>
      <c r="M439" s="136">
        <f t="shared" si="75"/>
        <v>0</v>
      </c>
      <c r="N439" s="137">
        <f t="shared" ca="1" si="76"/>
        <v>0</v>
      </c>
      <c r="O439" s="137"/>
      <c r="P439" s="138"/>
      <c r="Q439" s="138"/>
      <c r="R439" s="138"/>
      <c r="S439" s="138"/>
      <c r="T439" s="138"/>
      <c r="U439" s="139">
        <f t="shared" si="77"/>
        <v>0</v>
      </c>
      <c r="V439" s="140"/>
      <c r="W439" s="43"/>
      <c r="X439" s="59"/>
      <c r="Y439" s="59"/>
      <c r="Z439" s="59"/>
      <c r="AA439" s="59"/>
      <c r="AB439" s="59"/>
      <c r="AC439" s="59"/>
      <c r="AD439" s="59"/>
    </row>
    <row r="440" hidden="1">
      <c r="B440" s="145">
        <v>45</v>
      </c>
      <c r="C440" s="146" t="str">
        <f t="shared" ca="1" si="67"/>
        <v>5.7</v>
      </c>
      <c r="D440" s="147" t="str">
        <f t="shared" ca="1" si="68"/>
        <v>na</v>
      </c>
      <c r="E440" s="147" t="s">
        <v>37</v>
      </c>
      <c r="F440" s="148" t="str">
        <f t="shared" ca="1" si="69"/>
        <v>https://portail-larochelle.test.entrouvert.org/aide/</v>
      </c>
      <c r="G440" s="147" t="str">
        <f t="shared" ca="1" si="70"/>
        <v>A</v>
      </c>
      <c r="H440" s="147" t="str">
        <f t="shared" ca="1" si="71"/>
        <v>x</v>
      </c>
      <c r="I440" s="147">
        <f t="shared" ca="1" si="72"/>
        <v>0</v>
      </c>
      <c r="J440" s="149">
        <f t="shared" ca="1" si="73"/>
        <v>0</v>
      </c>
      <c r="K440" s="79" t="str">
        <f t="shared" si="74"/>
        <v/>
      </c>
      <c r="L440" s="136"/>
      <c r="M440" s="136">
        <f t="shared" si="75"/>
        <v>0</v>
      </c>
      <c r="N440" s="137">
        <f t="shared" ca="1" si="76"/>
        <v>0</v>
      </c>
      <c r="O440" s="137"/>
      <c r="P440" s="138"/>
      <c r="Q440" s="138"/>
      <c r="R440" s="138"/>
      <c r="S440" s="138"/>
      <c r="T440" s="138"/>
      <c r="U440" s="139">
        <f t="shared" si="77"/>
        <v>0</v>
      </c>
      <c r="V440" s="140"/>
      <c r="W440" s="43"/>
      <c r="X440" s="59"/>
      <c r="Y440" s="59"/>
      <c r="Z440" s="59"/>
      <c r="AA440" s="59"/>
      <c r="AB440" s="59"/>
      <c r="AC440" s="59"/>
      <c r="AD440" s="59"/>
    </row>
    <row r="441" hidden="1">
      <c r="B441" s="145">
        <v>45</v>
      </c>
      <c r="C441" s="146" t="str">
        <f t="shared" ca="1" si="67"/>
        <v>5.7</v>
      </c>
      <c r="D441" s="147" t="str">
        <f t="shared" ca="1" si="68"/>
        <v>na</v>
      </c>
      <c r="E441" s="147" t="s">
        <v>40</v>
      </c>
      <c r="F441" s="148" t="str">
        <f t="shared" ca="1" si="69"/>
        <v>https://connexion-larochelle.test.entrouvert.org/login/?nonce=_0DC01D458CED32F23A64CDA251907A6D&amp;next=/idp/saml2/continue%3Fnonce%3D_0DC01D458CED32F23A64CDA251907A6D</v>
      </c>
      <c r="G441" s="147" t="str">
        <f t="shared" ca="1" si="70"/>
        <v>A</v>
      </c>
      <c r="H441" s="147" t="str">
        <f t="shared" ca="1" si="71"/>
        <v>x</v>
      </c>
      <c r="I441" s="147">
        <f t="shared" ca="1" si="72"/>
        <v>0</v>
      </c>
      <c r="J441" s="149">
        <f t="shared" ca="1" si="73"/>
        <v>0</v>
      </c>
      <c r="K441" s="79" t="str">
        <f t="shared" si="74"/>
        <v/>
      </c>
      <c r="L441" s="136"/>
      <c r="M441" s="136">
        <f t="shared" si="75"/>
        <v>0</v>
      </c>
      <c r="N441" s="137">
        <f t="shared" ca="1" si="76"/>
        <v>0</v>
      </c>
      <c r="O441" s="137"/>
      <c r="P441" s="138"/>
      <c r="Q441" s="138"/>
      <c r="R441" s="138"/>
      <c r="S441" s="138"/>
      <c r="T441" s="138"/>
      <c r="U441" s="139">
        <f t="shared" si="77"/>
        <v>0</v>
      </c>
      <c r="V441" s="140"/>
      <c r="W441" s="43"/>
      <c r="X441" s="59"/>
      <c r="Y441" s="59"/>
      <c r="Z441" s="59"/>
      <c r="AA441" s="59"/>
      <c r="AB441" s="59"/>
      <c r="AC441" s="59"/>
      <c r="AD441" s="59"/>
    </row>
    <row r="442" hidden="1">
      <c r="B442" s="145">
        <v>45</v>
      </c>
      <c r="C442" s="146" t="str">
        <f t="shared" ca="1" si="67"/>
        <v>5.7</v>
      </c>
      <c r="D442" s="147" t="str">
        <f t="shared" ca="1" si="68"/>
        <v>na</v>
      </c>
      <c r="E442" s="147" t="s">
        <v>43</v>
      </c>
      <c r="F442" s="148" t="str">
        <f t="shared" ca="1" si="69"/>
        <v>https://portail-larochelle.test.entrouvert.org/demarches/signalements/</v>
      </c>
      <c r="G442" s="147" t="str">
        <f t="shared" ca="1" si="70"/>
        <v>A</v>
      </c>
      <c r="H442" s="147" t="str">
        <f t="shared" ca="1" si="71"/>
        <v>x</v>
      </c>
      <c r="I442" s="147">
        <f t="shared" ca="1" si="72"/>
        <v>0</v>
      </c>
      <c r="J442" s="149">
        <f t="shared" ca="1" si="73"/>
        <v>0</v>
      </c>
      <c r="K442" s="79" t="str">
        <f t="shared" si="74"/>
        <v/>
      </c>
      <c r="L442" s="136"/>
      <c r="M442" s="136">
        <f t="shared" si="75"/>
        <v>0</v>
      </c>
      <c r="N442" s="137">
        <f t="shared" ca="1" si="76"/>
        <v>0</v>
      </c>
      <c r="O442" s="137"/>
      <c r="P442" s="138"/>
      <c r="Q442" s="138"/>
      <c r="R442" s="138"/>
      <c r="S442" s="138"/>
      <c r="T442" s="138"/>
      <c r="U442" s="139">
        <f t="shared" si="77"/>
        <v>0</v>
      </c>
      <c r="V442" s="140"/>
      <c r="W442" s="43"/>
      <c r="X442" s="59"/>
      <c r="Y442" s="59"/>
      <c r="Z442" s="59"/>
      <c r="AA442" s="59"/>
      <c r="AB442" s="59"/>
      <c r="AC442" s="59"/>
      <c r="AD442" s="59"/>
    </row>
    <row r="443" hidden="1">
      <c r="B443" s="145">
        <v>45</v>
      </c>
      <c r="C443" s="146" t="str">
        <f t="shared" ca="1" si="67"/>
        <v>5.7</v>
      </c>
      <c r="D443" s="147" t="str">
        <f t="shared" ca="1" si="68"/>
        <v>na</v>
      </c>
      <c r="E443" s="147" t="s">
        <v>46</v>
      </c>
      <c r="F443" s="148" t="str">
        <f t="shared" ca="1" si="69"/>
        <v>https://connexion-larochelle.test.entrouvert.org/accounts/</v>
      </c>
      <c r="G443" s="147" t="str">
        <f t="shared" ca="1" si="70"/>
        <v>A</v>
      </c>
      <c r="H443" s="147" t="str">
        <f t="shared" ca="1" si="71"/>
        <v>x</v>
      </c>
      <c r="I443" s="147">
        <f t="shared" ca="1" si="72"/>
        <v>0</v>
      </c>
      <c r="J443" s="149">
        <f t="shared" ca="1" si="73"/>
        <v>0</v>
      </c>
      <c r="K443" s="79" t="str">
        <f t="shared" si="74"/>
        <v/>
      </c>
      <c r="L443" s="136"/>
      <c r="M443" s="136">
        <f t="shared" si="75"/>
        <v>0</v>
      </c>
      <c r="N443" s="137">
        <f t="shared" ca="1" si="76"/>
        <v>0</v>
      </c>
      <c r="O443" s="137"/>
      <c r="P443" s="138"/>
      <c r="Q443" s="138"/>
      <c r="R443" s="138"/>
      <c r="S443" s="138"/>
      <c r="T443" s="138"/>
      <c r="U443" s="139">
        <f t="shared" si="77"/>
        <v>0</v>
      </c>
      <c r="V443" s="140"/>
      <c r="W443" s="43"/>
      <c r="X443" s="59"/>
      <c r="Y443" s="59"/>
      <c r="Z443" s="59"/>
      <c r="AA443" s="59"/>
      <c r="AB443" s="59"/>
      <c r="AC443" s="59"/>
      <c r="AD443" s="59"/>
    </row>
    <row r="444" hidden="1">
      <c r="B444" s="145">
        <v>45</v>
      </c>
      <c r="C444" s="146" t="str">
        <f t="shared" ca="1" si="67"/>
        <v>5.7</v>
      </c>
      <c r="D444" s="147" t="str">
        <f t="shared" ca="1" si="68"/>
        <v>na</v>
      </c>
      <c r="E444" s="147" t="s">
        <v>49</v>
      </c>
      <c r="F444" s="148" t="str">
        <f t="shared" ca="1" si="69"/>
        <v>https://portail-larochelle.test.entrouvert.org/a-propos/page-editoriale-type/</v>
      </c>
      <c r="G444" s="147" t="str">
        <f t="shared" ca="1" si="70"/>
        <v>A</v>
      </c>
      <c r="H444" s="147" t="str">
        <f t="shared" ca="1" si="71"/>
        <v>x</v>
      </c>
      <c r="I444" s="147">
        <f t="shared" ca="1" si="72"/>
        <v>0</v>
      </c>
      <c r="J444" s="149">
        <f t="shared" ca="1" si="73"/>
        <v>0</v>
      </c>
      <c r="K444" s="79" t="str">
        <f t="shared" si="74"/>
        <v/>
      </c>
      <c r="L444" s="136"/>
      <c r="M444" s="136">
        <f t="shared" si="75"/>
        <v>0</v>
      </c>
      <c r="N444" s="137">
        <f t="shared" ca="1" si="76"/>
        <v>0</v>
      </c>
      <c r="O444" s="137"/>
      <c r="P444" s="138"/>
      <c r="Q444" s="138"/>
      <c r="R444" s="138"/>
      <c r="S444" s="138"/>
      <c r="T444" s="138"/>
      <c r="U444" s="139">
        <f t="shared" si="77"/>
        <v>0</v>
      </c>
      <c r="V444" s="140"/>
      <c r="W444" s="43"/>
      <c r="X444" s="59"/>
      <c r="Y444" s="59"/>
      <c r="Z444" s="59"/>
      <c r="AA444" s="59"/>
      <c r="AB444" s="59"/>
      <c r="AC444" s="59"/>
      <c r="AD444" s="59"/>
    </row>
    <row r="445" hidden="1">
      <c r="B445" s="145">
        <v>45</v>
      </c>
      <c r="C445" s="146" t="str">
        <f t="shared" ca="1" si="67"/>
        <v>5.7</v>
      </c>
      <c r="D445" s="147" t="str">
        <f t="shared" ca="1" si="68"/>
        <v>na</v>
      </c>
      <c r="E445" s="147" t="s">
        <v>52</v>
      </c>
      <c r="F445" s="148" t="str">
        <f t="shared" ca="1" si="69"/>
        <v>https://demarches-larochelle.test.entrouvert.org/old-temp/modele-de-formulaire-avec-tous-les-champs/</v>
      </c>
      <c r="G445" s="147" t="str">
        <f t="shared" ca="1" si="70"/>
        <v>A</v>
      </c>
      <c r="H445" s="147" t="str">
        <f t="shared" ca="1" si="71"/>
        <v>x</v>
      </c>
      <c r="I445" s="147">
        <f t="shared" ca="1" si="72"/>
        <v>0</v>
      </c>
      <c r="J445" s="149">
        <f t="shared" ca="1" si="73"/>
        <v>0</v>
      </c>
      <c r="K445" s="79" t="str">
        <f t="shared" si="74"/>
        <v/>
      </c>
      <c r="L445" s="136"/>
      <c r="M445" s="136">
        <f t="shared" si="75"/>
        <v>0</v>
      </c>
      <c r="N445" s="137">
        <f t="shared" ca="1" si="76"/>
        <v>0</v>
      </c>
      <c r="O445" s="137"/>
      <c r="P445" s="138"/>
      <c r="Q445" s="138"/>
      <c r="R445" s="138"/>
      <c r="S445" s="138"/>
      <c r="T445" s="138"/>
      <c r="U445" s="139">
        <f t="shared" si="77"/>
        <v>0</v>
      </c>
      <c r="V445" s="140"/>
      <c r="W445" s="43"/>
      <c r="X445" s="59"/>
      <c r="Y445" s="59"/>
      <c r="Z445" s="59"/>
      <c r="AA445" s="59"/>
      <c r="AB445" s="59"/>
      <c r="AC445" s="59"/>
      <c r="AD445" s="59"/>
    </row>
    <row r="446" hidden="1">
      <c r="B446" s="145">
        <v>45</v>
      </c>
      <c r="C446" s="146" t="str">
        <f t="shared" ca="1" si="67"/>
        <v>5.7</v>
      </c>
      <c r="D446" s="147" t="str">
        <f t="shared" ca="1" si="68"/>
        <v>na</v>
      </c>
      <c r="E446" s="147" t="s">
        <v>55</v>
      </c>
      <c r="F446" s="148" t="str">
        <f t="shared" ca="1" si="69"/>
        <v>https://portail-larochelle.test.entrouvert.org/mon-espace/mes-demandes/</v>
      </c>
      <c r="G446" s="147" t="str">
        <f t="shared" ca="1" si="70"/>
        <v>A</v>
      </c>
      <c r="H446" s="147" t="str">
        <f t="shared" ca="1" si="71"/>
        <v>x</v>
      </c>
      <c r="I446" s="147">
        <f t="shared" ca="1" si="72"/>
        <v>0</v>
      </c>
      <c r="J446" s="149">
        <f t="shared" ca="1" si="73"/>
        <v>0</v>
      </c>
      <c r="K446" s="79" t="str">
        <f t="shared" si="74"/>
        <v/>
      </c>
      <c r="L446" s="136"/>
      <c r="M446" s="136">
        <f t="shared" si="75"/>
        <v>0</v>
      </c>
      <c r="N446" s="137">
        <f t="shared" ca="1" si="76"/>
        <v>0</v>
      </c>
      <c r="O446" s="137"/>
      <c r="P446" s="138"/>
      <c r="Q446" s="138"/>
      <c r="R446" s="138"/>
      <c r="S446" s="138"/>
      <c r="T446" s="138"/>
      <c r="U446" s="139">
        <f t="shared" si="77"/>
        <v>0</v>
      </c>
      <c r="V446" s="140"/>
      <c r="W446" s="43"/>
      <c r="X446" s="59"/>
      <c r="Y446" s="59"/>
      <c r="Z446" s="59"/>
      <c r="AA446" s="59"/>
      <c r="AB446" s="59"/>
      <c r="AC446" s="59"/>
      <c r="AD446" s="59"/>
    </row>
    <row r="447" hidden="1">
      <c r="B447" s="145">
        <v>45</v>
      </c>
      <c r="C447" s="146" t="str">
        <f t="shared" ca="1" si="67"/>
        <v>5.7</v>
      </c>
      <c r="D447" s="147" t="str">
        <f t="shared" ca="1" si="68"/>
        <v>na</v>
      </c>
      <c r="E447" s="147" t="s">
        <v>58</v>
      </c>
      <c r="F447" s="148" t="str">
        <f t="shared" ca="1" si="69"/>
        <v>https://demarches-larochelle.test.entrouvert.org/signalements/arbres-espaces-verts-naturels-aires-de-jeux/?cancelurl=https%3A//portail-larochelle.test.entrouvert.org/demarches/signalements/</v>
      </c>
      <c r="G447" s="147" t="str">
        <f t="shared" ca="1" si="70"/>
        <v>A</v>
      </c>
      <c r="H447" s="147" t="str">
        <f t="shared" ca="1" si="71"/>
        <v>x</v>
      </c>
      <c r="I447" s="147">
        <f t="shared" ca="1" si="72"/>
        <v>0</v>
      </c>
      <c r="J447" s="149">
        <f t="shared" ca="1" si="73"/>
        <v>0</v>
      </c>
      <c r="K447" s="79" t="str">
        <f t="shared" si="74"/>
        <v/>
      </c>
      <c r="L447" s="136"/>
      <c r="M447" s="136">
        <f t="shared" si="75"/>
        <v>0</v>
      </c>
      <c r="N447" s="137">
        <f t="shared" ca="1" si="76"/>
        <v>0</v>
      </c>
      <c r="O447" s="137"/>
      <c r="P447" s="138"/>
      <c r="Q447" s="138"/>
      <c r="R447" s="138"/>
      <c r="S447" s="138"/>
      <c r="T447" s="138"/>
      <c r="U447" s="139">
        <f t="shared" si="77"/>
        <v>0</v>
      </c>
      <c r="V447" s="140"/>
      <c r="W447" s="43"/>
      <c r="X447" s="59"/>
      <c r="Y447" s="59"/>
      <c r="Z447" s="59"/>
      <c r="AA447" s="59"/>
      <c r="AB447" s="59"/>
      <c r="AC447" s="59"/>
      <c r="AD447" s="59"/>
    </row>
    <row r="448" hidden="1">
      <c r="B448" s="145">
        <v>45</v>
      </c>
      <c r="C448" s="146" t="str">
        <f t="shared" ca="1" si="67"/>
        <v>5.7</v>
      </c>
      <c r="D448" s="147" t="str">
        <f t="shared" ca="1" si="68"/>
        <v>na</v>
      </c>
      <c r="E448" s="147" t="s">
        <v>61</v>
      </c>
      <c r="F448" s="148" t="str">
        <f t="shared" ca="1" si="69"/>
        <v>https://demarches-larochelle.test.entrouvert.org/signalements/proprete-urbaine/118/</v>
      </c>
      <c r="G448" s="147" t="str">
        <f t="shared" ca="1" si="70"/>
        <v>A</v>
      </c>
      <c r="H448" s="147" t="str">
        <f t="shared" ca="1" si="71"/>
        <v>x</v>
      </c>
      <c r="I448" s="147">
        <f t="shared" ca="1" si="72"/>
        <v>0</v>
      </c>
      <c r="J448" s="149">
        <f t="shared" ca="1" si="73"/>
        <v>0</v>
      </c>
      <c r="K448" s="79" t="str">
        <f t="shared" si="74"/>
        <v/>
      </c>
      <c r="L448" s="136"/>
      <c r="M448" s="136">
        <f t="shared" si="75"/>
        <v>0</v>
      </c>
      <c r="N448" s="137">
        <f t="shared" ca="1" si="76"/>
        <v>0</v>
      </c>
      <c r="O448" s="137"/>
      <c r="P448" s="138"/>
      <c r="Q448" s="138"/>
      <c r="R448" s="138"/>
      <c r="S448" s="138"/>
      <c r="T448" s="138"/>
      <c r="U448" s="139">
        <f t="shared" si="77"/>
        <v>0</v>
      </c>
      <c r="V448" s="140"/>
      <c r="W448" s="43"/>
      <c r="X448" s="59"/>
      <c r="Y448" s="59"/>
      <c r="Z448" s="59"/>
      <c r="AA448" s="59"/>
      <c r="AB448" s="59"/>
      <c r="AC448" s="59"/>
      <c r="AD448" s="59"/>
    </row>
    <row r="449" hidden="1">
      <c r="B449" s="145">
        <v>45</v>
      </c>
      <c r="C449" s="146" t="str">
        <f t="shared" ca="1" si="67"/>
        <v>5.7</v>
      </c>
      <c r="D449" s="147" t="str">
        <f t="shared" ca="1" si="68"/>
        <v>na</v>
      </c>
      <c r="E449" s="147" t="s">
        <v>64</v>
      </c>
      <c r="F449" s="148" t="str">
        <f t="shared" ca="1" si="69"/>
        <v>https://connexion-larochelle.test.entrouvert.org/accounts/password/change/</v>
      </c>
      <c r="G449" s="147" t="str">
        <f t="shared" ca="1" si="70"/>
        <v>A</v>
      </c>
      <c r="H449" s="147" t="str">
        <f t="shared" ca="1" si="71"/>
        <v>x</v>
      </c>
      <c r="I449" s="147">
        <f t="shared" ca="1" si="72"/>
        <v>0</v>
      </c>
      <c r="J449" s="149">
        <f t="shared" ca="1" si="73"/>
        <v>0</v>
      </c>
      <c r="K449" s="79" t="str">
        <f t="shared" si="74"/>
        <v/>
      </c>
      <c r="L449" s="136"/>
      <c r="M449" s="136">
        <f t="shared" si="75"/>
        <v>0</v>
      </c>
      <c r="N449" s="137">
        <f t="shared" ca="1" si="76"/>
        <v>0</v>
      </c>
      <c r="O449" s="137"/>
      <c r="P449" s="138"/>
      <c r="Q449" s="138"/>
      <c r="R449" s="138"/>
      <c r="S449" s="138"/>
      <c r="T449" s="138"/>
      <c r="U449" s="139">
        <f t="shared" si="77"/>
        <v>0</v>
      </c>
      <c r="V449" s="140"/>
      <c r="W449" s="43"/>
      <c r="X449" s="59"/>
      <c r="Y449" s="59"/>
      <c r="Z449" s="59"/>
      <c r="AA449" s="59"/>
      <c r="AB449" s="59"/>
      <c r="AC449" s="59"/>
      <c r="AD449" s="59"/>
    </row>
    <row r="450" hidden="1">
      <c r="B450" s="145">
        <v>46</v>
      </c>
      <c r="C450" s="146" t="str">
        <f t="shared" ca="1" si="67"/>
        <v>5.8</v>
      </c>
      <c r="D450" s="147" t="str">
        <f t="shared" ca="1" si="68"/>
        <v>na</v>
      </c>
      <c r="E450" s="147" t="s">
        <v>28</v>
      </c>
      <c r="F450" s="148" t="str">
        <f t="shared" ca="1" si="69"/>
        <v>https://portail-larochelle.test.entrouvert.org/demarches/</v>
      </c>
      <c r="G450" s="147" t="str">
        <f t="shared" ca="1" si="70"/>
        <v>A</v>
      </c>
      <c r="H450" s="147" t="str">
        <f t="shared" ca="1" si="71"/>
        <v/>
      </c>
      <c r="I450" s="147">
        <f t="shared" ca="1" si="72"/>
        <v>0</v>
      </c>
      <c r="J450" s="149">
        <f t="shared" ca="1" si="73"/>
        <v>0</v>
      </c>
      <c r="K450" s="79" t="str">
        <f t="shared" si="74"/>
        <v/>
      </c>
      <c r="L450" s="136"/>
      <c r="M450" s="136">
        <f t="shared" si="75"/>
        <v>0</v>
      </c>
      <c r="N450" s="137">
        <f t="shared" ca="1" si="76"/>
        <v>0</v>
      </c>
      <c r="O450" s="137"/>
      <c r="P450" s="138"/>
      <c r="Q450" s="138"/>
      <c r="R450" s="138"/>
      <c r="S450" s="138"/>
      <c r="T450" s="138"/>
      <c r="U450" s="139">
        <f t="shared" si="77"/>
        <v>0</v>
      </c>
      <c r="V450" s="140"/>
      <c r="W450" s="43"/>
      <c r="X450" s="59"/>
      <c r="Y450" s="59"/>
      <c r="Z450" s="59"/>
      <c r="AA450" s="59"/>
      <c r="AB450" s="59"/>
      <c r="AC450" s="59"/>
      <c r="AD450" s="59"/>
    </row>
    <row r="451" hidden="1">
      <c r="B451" s="145">
        <v>46</v>
      </c>
      <c r="C451" s="146" t="str">
        <f t="shared" ca="1" si="67"/>
        <v>5.8</v>
      </c>
      <c r="D451" s="147" t="str">
        <f t="shared" ca="1" si="68"/>
        <v>na</v>
      </c>
      <c r="E451" s="147" t="s">
        <v>31</v>
      </c>
      <c r="F451" s="148" t="str">
        <f t="shared" ca="1" si="69"/>
        <v>https://portail-larochelle.test.entrouvert.org/liens-footer/accessibilite/</v>
      </c>
      <c r="G451" s="147" t="str">
        <f t="shared" ca="1" si="70"/>
        <v>A</v>
      </c>
      <c r="H451" s="147" t="str">
        <f t="shared" ca="1" si="71"/>
        <v/>
      </c>
      <c r="I451" s="147">
        <f t="shared" ca="1" si="72"/>
        <v>0</v>
      </c>
      <c r="J451" s="149">
        <f t="shared" ca="1" si="73"/>
        <v>0</v>
      </c>
      <c r="K451" s="79" t="str">
        <f t="shared" si="74"/>
        <v/>
      </c>
      <c r="L451" s="136"/>
      <c r="M451" s="136">
        <f t="shared" si="75"/>
        <v>0</v>
      </c>
      <c r="N451" s="137">
        <f t="shared" ca="1" si="76"/>
        <v>0</v>
      </c>
      <c r="O451" s="137"/>
      <c r="P451" s="138"/>
      <c r="Q451" s="138"/>
      <c r="R451" s="138"/>
      <c r="S451" s="138"/>
      <c r="T451" s="138"/>
      <c r="U451" s="139">
        <f t="shared" si="77"/>
        <v>0</v>
      </c>
      <c r="V451" s="140"/>
      <c r="W451" s="43"/>
      <c r="X451" s="59"/>
      <c r="Y451" s="59"/>
      <c r="Z451" s="59"/>
      <c r="AA451" s="59"/>
      <c r="AB451" s="59"/>
      <c r="AC451" s="59"/>
      <c r="AD451" s="59"/>
    </row>
    <row r="452" hidden="1">
      <c r="B452" s="145">
        <v>46</v>
      </c>
      <c r="C452" s="146" t="str">
        <f t="shared" ca="1" si="67"/>
        <v>5.8</v>
      </c>
      <c r="D452" s="147" t="str">
        <f t="shared" ca="1" si="68"/>
        <v>na</v>
      </c>
      <c r="E452" s="147" t="s">
        <v>34</v>
      </c>
      <c r="F452" s="148" t="str">
        <f t="shared" ca="1" si="69"/>
        <v>https://portail-larochelle.test.entrouvert.org/liens-footer/mentions-legales/</v>
      </c>
      <c r="G452" s="147" t="str">
        <f t="shared" ca="1" si="70"/>
        <v>A</v>
      </c>
      <c r="H452" s="147" t="str">
        <f t="shared" ca="1" si="71"/>
        <v/>
      </c>
      <c r="I452" s="147">
        <f t="shared" ca="1" si="72"/>
        <v>0</v>
      </c>
      <c r="J452" s="149">
        <f t="shared" ca="1" si="73"/>
        <v>0</v>
      </c>
      <c r="K452" s="79" t="str">
        <f t="shared" si="74"/>
        <v/>
      </c>
      <c r="L452" s="136"/>
      <c r="M452" s="136">
        <f t="shared" si="75"/>
        <v>0</v>
      </c>
      <c r="N452" s="137">
        <f t="shared" ca="1" si="76"/>
        <v>0</v>
      </c>
      <c r="O452" s="137"/>
      <c r="P452" s="138"/>
      <c r="Q452" s="138"/>
      <c r="R452" s="138"/>
      <c r="S452" s="138"/>
      <c r="T452" s="138"/>
      <c r="U452" s="139">
        <f t="shared" si="77"/>
        <v>0</v>
      </c>
      <c r="V452" s="140"/>
      <c r="W452" s="43"/>
      <c r="X452" s="59"/>
      <c r="Y452" s="59"/>
      <c r="Z452" s="59"/>
      <c r="AA452" s="59"/>
      <c r="AB452" s="59"/>
      <c r="AC452" s="59"/>
      <c r="AD452" s="59"/>
    </row>
    <row r="453" hidden="1">
      <c r="B453" s="145">
        <v>46</v>
      </c>
      <c r="C453" s="146" t="str">
        <f t="shared" ca="1" si="67"/>
        <v>5.8</v>
      </c>
      <c r="D453" s="147" t="str">
        <f t="shared" ca="1" si="68"/>
        <v>na</v>
      </c>
      <c r="E453" s="147" t="s">
        <v>37</v>
      </c>
      <c r="F453" s="148" t="str">
        <f t="shared" ca="1" si="69"/>
        <v>https://portail-larochelle.test.entrouvert.org/aide/</v>
      </c>
      <c r="G453" s="147" t="str">
        <f t="shared" ca="1" si="70"/>
        <v>A</v>
      </c>
      <c r="H453" s="147" t="str">
        <f t="shared" ca="1" si="71"/>
        <v/>
      </c>
      <c r="I453" s="147">
        <f t="shared" ca="1" si="72"/>
        <v>0</v>
      </c>
      <c r="J453" s="149">
        <f t="shared" ca="1" si="73"/>
        <v>0</v>
      </c>
      <c r="K453" s="79" t="str">
        <f t="shared" si="74"/>
        <v/>
      </c>
      <c r="L453" s="136"/>
      <c r="M453" s="136">
        <f t="shared" si="75"/>
        <v>0</v>
      </c>
      <c r="N453" s="137">
        <f t="shared" ca="1" si="76"/>
        <v>0</v>
      </c>
      <c r="O453" s="137"/>
      <c r="P453" s="138"/>
      <c r="Q453" s="138"/>
      <c r="R453" s="138"/>
      <c r="S453" s="138"/>
      <c r="T453" s="138"/>
      <c r="U453" s="139">
        <f t="shared" si="77"/>
        <v>0</v>
      </c>
      <c r="V453" s="140"/>
      <c r="W453" s="43"/>
      <c r="X453" s="59"/>
      <c r="Y453" s="59"/>
      <c r="Z453" s="59"/>
      <c r="AA453" s="59"/>
      <c r="AB453" s="59"/>
      <c r="AC453" s="59"/>
      <c r="AD453" s="59"/>
    </row>
    <row r="454" hidden="1">
      <c r="B454" s="145">
        <v>46</v>
      </c>
      <c r="C454" s="146" t="str">
        <f t="shared" ca="1" si="67"/>
        <v>5.8</v>
      </c>
      <c r="D454" s="147" t="str">
        <f t="shared" ca="1" si="68"/>
        <v>na</v>
      </c>
      <c r="E454" s="147" t="s">
        <v>40</v>
      </c>
      <c r="F454" s="148" t="str">
        <f t="shared" ca="1" si="69"/>
        <v>https://connexion-larochelle.test.entrouvert.org/login/?nonce=_0DC01D458CED32F23A64CDA251907A6D&amp;next=/idp/saml2/continue%3Fnonce%3D_0DC01D458CED32F23A64CDA251907A6D</v>
      </c>
      <c r="G454" s="147" t="str">
        <f t="shared" ca="1" si="70"/>
        <v>A</v>
      </c>
      <c r="H454" s="147" t="str">
        <f t="shared" ca="1" si="71"/>
        <v/>
      </c>
      <c r="I454" s="147">
        <f t="shared" ca="1" si="72"/>
        <v>0</v>
      </c>
      <c r="J454" s="149">
        <f t="shared" ca="1" si="73"/>
        <v>0</v>
      </c>
      <c r="K454" s="79" t="str">
        <f t="shared" si="74"/>
        <v/>
      </c>
      <c r="L454" s="136"/>
      <c r="M454" s="136">
        <f t="shared" si="75"/>
        <v>0</v>
      </c>
      <c r="N454" s="137">
        <f t="shared" ca="1" si="76"/>
        <v>0</v>
      </c>
      <c r="O454" s="137"/>
      <c r="P454" s="138"/>
      <c r="Q454" s="138"/>
      <c r="R454" s="138"/>
      <c r="S454" s="138"/>
      <c r="T454" s="138"/>
      <c r="U454" s="139">
        <f t="shared" si="77"/>
        <v>0</v>
      </c>
      <c r="V454" s="140"/>
      <c r="W454" s="43"/>
      <c r="X454" s="59"/>
      <c r="Y454" s="59"/>
      <c r="Z454" s="59"/>
      <c r="AA454" s="59"/>
      <c r="AB454" s="59"/>
      <c r="AC454" s="59"/>
      <c r="AD454" s="59"/>
    </row>
    <row r="455" hidden="1">
      <c r="B455" s="145">
        <v>46</v>
      </c>
      <c r="C455" s="146" t="str">
        <f t="shared" ca="1" si="67"/>
        <v>5.8</v>
      </c>
      <c r="D455" s="147" t="str">
        <f t="shared" ca="1" si="68"/>
        <v>na</v>
      </c>
      <c r="E455" s="147" t="s">
        <v>43</v>
      </c>
      <c r="F455" s="148" t="str">
        <f t="shared" ca="1" si="69"/>
        <v>https://portail-larochelle.test.entrouvert.org/demarches/signalements/</v>
      </c>
      <c r="G455" s="147" t="str">
        <f t="shared" ca="1" si="70"/>
        <v>A</v>
      </c>
      <c r="H455" s="147" t="str">
        <f t="shared" ca="1" si="71"/>
        <v/>
      </c>
      <c r="I455" s="147">
        <f t="shared" ca="1" si="72"/>
        <v>0</v>
      </c>
      <c r="J455" s="149">
        <f t="shared" ca="1" si="73"/>
        <v>0</v>
      </c>
      <c r="K455" s="79" t="str">
        <f t="shared" si="74"/>
        <v/>
      </c>
      <c r="L455" s="136"/>
      <c r="M455" s="136">
        <f t="shared" si="75"/>
        <v>0</v>
      </c>
      <c r="N455" s="137">
        <f t="shared" ca="1" si="76"/>
        <v>0</v>
      </c>
      <c r="O455" s="137"/>
      <c r="P455" s="138"/>
      <c r="Q455" s="138"/>
      <c r="R455" s="138"/>
      <c r="S455" s="138"/>
      <c r="T455" s="138"/>
      <c r="U455" s="139">
        <f t="shared" si="77"/>
        <v>0</v>
      </c>
      <c r="V455" s="140"/>
      <c r="W455" s="43"/>
      <c r="X455" s="59"/>
      <c r="Y455" s="59"/>
      <c r="Z455" s="59"/>
      <c r="AA455" s="59"/>
      <c r="AB455" s="59"/>
      <c r="AC455" s="59"/>
      <c r="AD455" s="59"/>
    </row>
    <row r="456" hidden="1">
      <c r="B456" s="145">
        <v>46</v>
      </c>
      <c r="C456" s="146" t="str">
        <f t="shared" ref="C456:C519" ca="1" si="78">INDIRECT($E456&amp;"!B"&amp;$B456)</f>
        <v>5.8</v>
      </c>
      <c r="D456" s="147" t="str">
        <f t="shared" ref="D456:D519" ca="1" si="79">INDIRECT($E456&amp;"!F"&amp;$B456)</f>
        <v>na</v>
      </c>
      <c r="E456" s="147" t="s">
        <v>46</v>
      </c>
      <c r="F456" s="148" t="str">
        <f t="shared" ref="F456:F519" ca="1" si="80">INDIRECT($E456&amp;"!C3")</f>
        <v>https://connexion-larochelle.test.entrouvert.org/accounts/</v>
      </c>
      <c r="G456" s="147" t="str">
        <f t="shared" ref="G456:G519" ca="1" si="81">INDIRECT($E456&amp;"!C"&amp;$B456)</f>
        <v>A</v>
      </c>
      <c r="H456" s="147" t="str">
        <f t="shared" ref="H456:H519" ca="1" si="82">INDIRECT($E456&amp;"!D"&amp;$B456)</f>
        <v/>
      </c>
      <c r="I456" s="147">
        <f t="shared" ref="I456:I519" ca="1" si="83">INDIRECT($E456&amp;"!H"&amp;$B456)</f>
        <v>0</v>
      </c>
      <c r="J456" s="149">
        <f t="shared" ref="J456:J519" ca="1" si="84">INDIRECT($E456&amp;"!I"&amp;$B456)</f>
        <v>0</v>
      </c>
      <c r="K456" s="79" t="str">
        <f t="shared" ref="K456:K519" si="85">IFERROR(VLOOKUP($J456,$W$1:$AA$4,(MATCH($I456,$X$5:$AA$5,0))+1,FALSE),"")</f>
        <v/>
      </c>
      <c r="L456" s="136"/>
      <c r="M456" s="136">
        <f t="shared" ref="M456:M519" si="86">COUNTIFS($C$7:$C$1378,$C456,$D$7:$D$1378,"nc")</f>
        <v>0</v>
      </c>
      <c r="N456" s="137">
        <f t="shared" ref="N456:N519" ca="1" si="87">INDIRECT($E456&amp;"!J"&amp;$B456)</f>
        <v>0</v>
      </c>
      <c r="O456" s="137"/>
      <c r="P456" s="138"/>
      <c r="Q456" s="138"/>
      <c r="R456" s="138"/>
      <c r="S456" s="138"/>
      <c r="T456" s="138"/>
      <c r="U456" s="139">
        <f t="shared" ref="U456:U519" si="88">SUM($P456:$T456)</f>
        <v>0</v>
      </c>
      <c r="V456" s="140"/>
      <c r="W456" s="43"/>
      <c r="X456" s="59"/>
      <c r="Y456" s="59"/>
      <c r="Z456" s="59"/>
      <c r="AA456" s="59"/>
      <c r="AB456" s="59"/>
      <c r="AC456" s="59"/>
      <c r="AD456" s="59"/>
    </row>
    <row r="457" hidden="1">
      <c r="B457" s="145">
        <v>46</v>
      </c>
      <c r="C457" s="146" t="str">
        <f t="shared" ca="1" si="78"/>
        <v>5.8</v>
      </c>
      <c r="D457" s="147" t="str">
        <f t="shared" ca="1" si="79"/>
        <v>na</v>
      </c>
      <c r="E457" s="147" t="s">
        <v>49</v>
      </c>
      <c r="F457" s="148" t="str">
        <f t="shared" ca="1" si="80"/>
        <v>https://portail-larochelle.test.entrouvert.org/a-propos/page-editoriale-type/</v>
      </c>
      <c r="G457" s="147" t="str">
        <f t="shared" ca="1" si="81"/>
        <v>A</v>
      </c>
      <c r="H457" s="147" t="str">
        <f t="shared" ca="1" si="82"/>
        <v/>
      </c>
      <c r="I457" s="147">
        <f t="shared" ca="1" si="83"/>
        <v>0</v>
      </c>
      <c r="J457" s="149">
        <f t="shared" ca="1" si="84"/>
        <v>0</v>
      </c>
      <c r="K457" s="79" t="str">
        <f t="shared" si="85"/>
        <v/>
      </c>
      <c r="L457" s="136"/>
      <c r="M457" s="136">
        <f t="shared" si="86"/>
        <v>0</v>
      </c>
      <c r="N457" s="137">
        <f t="shared" ca="1" si="87"/>
        <v>0</v>
      </c>
      <c r="O457" s="137"/>
      <c r="P457" s="138"/>
      <c r="Q457" s="138"/>
      <c r="R457" s="138"/>
      <c r="S457" s="138"/>
      <c r="T457" s="138"/>
      <c r="U457" s="139">
        <f t="shared" si="88"/>
        <v>0</v>
      </c>
      <c r="V457" s="140"/>
      <c r="W457" s="43"/>
      <c r="X457" s="59"/>
      <c r="Y457" s="59"/>
      <c r="Z457" s="59"/>
      <c r="AA457" s="59"/>
      <c r="AB457" s="59"/>
      <c r="AC457" s="59"/>
      <c r="AD457" s="59"/>
    </row>
    <row r="458" hidden="1">
      <c r="B458" s="145">
        <v>46</v>
      </c>
      <c r="C458" s="146" t="str">
        <f t="shared" ca="1" si="78"/>
        <v>5.8</v>
      </c>
      <c r="D458" s="147" t="str">
        <f t="shared" ca="1" si="79"/>
        <v>na</v>
      </c>
      <c r="E458" s="147" t="s">
        <v>52</v>
      </c>
      <c r="F458" s="148" t="str">
        <f t="shared" ca="1" si="80"/>
        <v>https://demarches-larochelle.test.entrouvert.org/old-temp/modele-de-formulaire-avec-tous-les-champs/</v>
      </c>
      <c r="G458" s="147" t="str">
        <f t="shared" ca="1" si="81"/>
        <v>A</v>
      </c>
      <c r="H458" s="147" t="str">
        <f t="shared" ca="1" si="82"/>
        <v/>
      </c>
      <c r="I458" s="147">
        <f t="shared" ca="1" si="83"/>
        <v>0</v>
      </c>
      <c r="J458" s="149">
        <f t="shared" ca="1" si="84"/>
        <v>0</v>
      </c>
      <c r="K458" s="79" t="str">
        <f t="shared" si="85"/>
        <v/>
      </c>
      <c r="L458" s="136"/>
      <c r="M458" s="136">
        <f t="shared" si="86"/>
        <v>0</v>
      </c>
      <c r="N458" s="137">
        <f t="shared" ca="1" si="87"/>
        <v>0</v>
      </c>
      <c r="O458" s="137"/>
      <c r="P458" s="138"/>
      <c r="Q458" s="138"/>
      <c r="R458" s="138"/>
      <c r="S458" s="138"/>
      <c r="T458" s="138"/>
      <c r="U458" s="139">
        <f t="shared" si="88"/>
        <v>0</v>
      </c>
      <c r="V458" s="140"/>
      <c r="W458" s="43"/>
      <c r="X458" s="59"/>
      <c r="Y458" s="59"/>
      <c r="Z458" s="59"/>
      <c r="AA458" s="59"/>
      <c r="AB458" s="59"/>
      <c r="AC458" s="59"/>
      <c r="AD458" s="59"/>
    </row>
    <row r="459" hidden="1">
      <c r="B459" s="145">
        <v>46</v>
      </c>
      <c r="C459" s="146" t="str">
        <f t="shared" ca="1" si="78"/>
        <v>5.8</v>
      </c>
      <c r="D459" s="147" t="str">
        <f t="shared" ca="1" si="79"/>
        <v>na</v>
      </c>
      <c r="E459" s="147" t="s">
        <v>55</v>
      </c>
      <c r="F459" s="148" t="str">
        <f t="shared" ca="1" si="80"/>
        <v>https://portail-larochelle.test.entrouvert.org/mon-espace/mes-demandes/</v>
      </c>
      <c r="G459" s="147" t="str">
        <f t="shared" ca="1" si="81"/>
        <v>A</v>
      </c>
      <c r="H459" s="147" t="str">
        <f t="shared" ca="1" si="82"/>
        <v/>
      </c>
      <c r="I459" s="147">
        <f t="shared" ca="1" si="83"/>
        <v>0</v>
      </c>
      <c r="J459" s="149">
        <f t="shared" ca="1" si="84"/>
        <v>0</v>
      </c>
      <c r="K459" s="79" t="str">
        <f t="shared" si="85"/>
        <v/>
      </c>
      <c r="L459" s="136"/>
      <c r="M459" s="136">
        <f t="shared" si="86"/>
        <v>0</v>
      </c>
      <c r="N459" s="137">
        <f t="shared" ca="1" si="87"/>
        <v>0</v>
      </c>
      <c r="O459" s="137"/>
      <c r="P459" s="138"/>
      <c r="Q459" s="138"/>
      <c r="R459" s="138"/>
      <c r="S459" s="138"/>
      <c r="T459" s="138"/>
      <c r="U459" s="139">
        <f t="shared" si="88"/>
        <v>0</v>
      </c>
      <c r="V459" s="140"/>
      <c r="W459" s="43"/>
      <c r="X459" s="59"/>
      <c r="Y459" s="59"/>
      <c r="Z459" s="59"/>
      <c r="AA459" s="59"/>
      <c r="AB459" s="59"/>
      <c r="AC459" s="59"/>
      <c r="AD459" s="59"/>
    </row>
    <row r="460" hidden="1">
      <c r="B460" s="145">
        <v>46</v>
      </c>
      <c r="C460" s="146" t="str">
        <f t="shared" ca="1" si="78"/>
        <v>5.8</v>
      </c>
      <c r="D460" s="147" t="str">
        <f t="shared" ca="1" si="79"/>
        <v>na</v>
      </c>
      <c r="E460" s="147" t="s">
        <v>58</v>
      </c>
      <c r="F460" s="148" t="str">
        <f t="shared" ca="1" si="80"/>
        <v>https://demarches-larochelle.test.entrouvert.org/signalements/arbres-espaces-verts-naturels-aires-de-jeux/?cancelurl=https%3A//portail-larochelle.test.entrouvert.org/demarches/signalements/</v>
      </c>
      <c r="G460" s="147" t="str">
        <f t="shared" ca="1" si="81"/>
        <v>A</v>
      </c>
      <c r="H460" s="147" t="str">
        <f t="shared" ca="1" si="82"/>
        <v/>
      </c>
      <c r="I460" s="147">
        <f t="shared" ca="1" si="83"/>
        <v>0</v>
      </c>
      <c r="J460" s="149">
        <f t="shared" ca="1" si="84"/>
        <v>0</v>
      </c>
      <c r="K460" s="79" t="str">
        <f t="shared" si="85"/>
        <v/>
      </c>
      <c r="L460" s="136"/>
      <c r="M460" s="136">
        <f t="shared" si="86"/>
        <v>0</v>
      </c>
      <c r="N460" s="137">
        <f t="shared" ca="1" si="87"/>
        <v>0</v>
      </c>
      <c r="O460" s="137"/>
      <c r="P460" s="138"/>
      <c r="Q460" s="138"/>
      <c r="R460" s="138"/>
      <c r="S460" s="138"/>
      <c r="T460" s="138"/>
      <c r="U460" s="139">
        <f t="shared" si="88"/>
        <v>0</v>
      </c>
      <c r="V460" s="140"/>
      <c r="W460" s="43"/>
      <c r="X460" s="59"/>
      <c r="Y460" s="59"/>
      <c r="Z460" s="59"/>
      <c r="AA460" s="59"/>
      <c r="AB460" s="59"/>
      <c r="AC460" s="59"/>
      <c r="AD460" s="59"/>
    </row>
    <row r="461" hidden="1">
      <c r="B461" s="145">
        <v>46</v>
      </c>
      <c r="C461" s="146" t="str">
        <f t="shared" ca="1" si="78"/>
        <v>5.8</v>
      </c>
      <c r="D461" s="147" t="str">
        <f t="shared" ca="1" si="79"/>
        <v>na</v>
      </c>
      <c r="E461" s="147" t="s">
        <v>61</v>
      </c>
      <c r="F461" s="148" t="str">
        <f t="shared" ca="1" si="80"/>
        <v>https://demarches-larochelle.test.entrouvert.org/signalements/proprete-urbaine/118/</v>
      </c>
      <c r="G461" s="147" t="str">
        <f t="shared" ca="1" si="81"/>
        <v>A</v>
      </c>
      <c r="H461" s="147" t="str">
        <f t="shared" ca="1" si="82"/>
        <v/>
      </c>
      <c r="I461" s="147">
        <f t="shared" ca="1" si="83"/>
        <v>0</v>
      </c>
      <c r="J461" s="149">
        <f t="shared" ca="1" si="84"/>
        <v>0</v>
      </c>
      <c r="K461" s="79" t="str">
        <f t="shared" si="85"/>
        <v/>
      </c>
      <c r="L461" s="136"/>
      <c r="M461" s="136">
        <f t="shared" si="86"/>
        <v>0</v>
      </c>
      <c r="N461" s="137">
        <f t="shared" ca="1" si="87"/>
        <v>0</v>
      </c>
      <c r="O461" s="137"/>
      <c r="P461" s="138"/>
      <c r="Q461" s="138"/>
      <c r="R461" s="138"/>
      <c r="S461" s="138"/>
      <c r="T461" s="138"/>
      <c r="U461" s="139">
        <f t="shared" si="88"/>
        <v>0</v>
      </c>
      <c r="V461" s="140"/>
      <c r="W461" s="43"/>
      <c r="X461" s="59"/>
      <c r="Y461" s="59"/>
      <c r="Z461" s="59"/>
      <c r="AA461" s="59"/>
      <c r="AB461" s="59"/>
      <c r="AC461" s="59"/>
      <c r="AD461" s="59"/>
    </row>
    <row r="462" hidden="1">
      <c r="B462" s="145">
        <v>46</v>
      </c>
      <c r="C462" s="146" t="str">
        <f t="shared" ca="1" si="78"/>
        <v>5.8</v>
      </c>
      <c r="D462" s="147" t="str">
        <f t="shared" ca="1" si="79"/>
        <v>na</v>
      </c>
      <c r="E462" s="147" t="s">
        <v>64</v>
      </c>
      <c r="F462" s="148" t="str">
        <f t="shared" ca="1" si="80"/>
        <v>https://connexion-larochelle.test.entrouvert.org/accounts/password/change/</v>
      </c>
      <c r="G462" s="147" t="str">
        <f t="shared" ca="1" si="81"/>
        <v>A</v>
      </c>
      <c r="H462" s="147" t="str">
        <f t="shared" ca="1" si="82"/>
        <v/>
      </c>
      <c r="I462" s="147">
        <f t="shared" ca="1" si="83"/>
        <v>0</v>
      </c>
      <c r="J462" s="149">
        <f t="shared" ca="1" si="84"/>
        <v>0</v>
      </c>
      <c r="K462" s="79" t="str">
        <f t="shared" si="85"/>
        <v/>
      </c>
      <c r="L462" s="136"/>
      <c r="M462" s="136">
        <f t="shared" si="86"/>
        <v>0</v>
      </c>
      <c r="N462" s="137">
        <f t="shared" ca="1" si="87"/>
        <v>0</v>
      </c>
      <c r="O462" s="137"/>
      <c r="P462" s="138"/>
      <c r="Q462" s="138"/>
      <c r="R462" s="138"/>
      <c r="S462" s="138"/>
      <c r="T462" s="138"/>
      <c r="U462" s="139">
        <f t="shared" si="88"/>
        <v>0</v>
      </c>
      <c r="V462" s="140"/>
      <c r="W462" s="43"/>
      <c r="X462" s="59"/>
      <c r="Y462" s="59"/>
      <c r="Z462" s="59"/>
      <c r="AA462" s="59"/>
      <c r="AB462" s="59"/>
      <c r="AC462" s="59"/>
      <c r="AD462" s="59"/>
    </row>
    <row r="463" hidden="1">
      <c r="A463" s="150" t="s">
        <v>106</v>
      </c>
      <c r="B463" s="145">
        <v>47</v>
      </c>
      <c r="C463" s="146" t="str">
        <f t="shared" ca="1" si="78"/>
        <v>6.1</v>
      </c>
      <c r="D463" s="147" t="str">
        <f t="shared" ca="1" si="79"/>
        <v>c</v>
      </c>
      <c r="E463" s="147" t="s">
        <v>28</v>
      </c>
      <c r="F463" s="148" t="str">
        <f t="shared" ca="1" si="80"/>
        <v>https://portail-larochelle.test.entrouvert.org/demarches/</v>
      </c>
      <c r="G463" s="147" t="str">
        <f t="shared" ca="1" si="81"/>
        <v>A</v>
      </c>
      <c r="H463" s="147" t="str">
        <f t="shared" ca="1" si="82"/>
        <v>x</v>
      </c>
      <c r="I463" s="147">
        <f t="shared" ca="1" si="83"/>
        <v>0</v>
      </c>
      <c r="J463" s="149">
        <f t="shared" ca="1" si="84"/>
        <v>0</v>
      </c>
      <c r="K463" s="79" t="str">
        <f t="shared" si="85"/>
        <v/>
      </c>
      <c r="L463" s="136"/>
      <c r="M463" s="136">
        <f t="shared" si="86"/>
        <v>0</v>
      </c>
      <c r="N463" s="137">
        <f t="shared" ca="1" si="87"/>
        <v>0</v>
      </c>
      <c r="O463" s="137"/>
      <c r="P463" s="138"/>
      <c r="Q463" s="138"/>
      <c r="R463" s="138"/>
      <c r="S463" s="138"/>
      <c r="T463" s="138"/>
      <c r="U463" s="139">
        <f t="shared" si="88"/>
        <v>0</v>
      </c>
      <c r="V463" s="140"/>
      <c r="W463" s="43"/>
      <c r="X463" s="59"/>
      <c r="Y463" s="59"/>
      <c r="Z463" s="59"/>
      <c r="AA463" s="59"/>
      <c r="AB463" s="59"/>
      <c r="AC463" s="59"/>
      <c r="AD463" s="59"/>
    </row>
    <row r="464" hidden="1">
      <c r="B464" s="145">
        <v>47</v>
      </c>
      <c r="C464" s="146" t="str">
        <f t="shared" ca="1" si="78"/>
        <v>6.1</v>
      </c>
      <c r="D464" s="147" t="str">
        <f t="shared" ca="1" si="79"/>
        <v>c</v>
      </c>
      <c r="E464" s="147" t="s">
        <v>31</v>
      </c>
      <c r="F464" s="148" t="str">
        <f t="shared" ca="1" si="80"/>
        <v>https://portail-larochelle.test.entrouvert.org/liens-footer/accessibilite/</v>
      </c>
      <c r="G464" s="147" t="str">
        <f t="shared" ca="1" si="81"/>
        <v>A</v>
      </c>
      <c r="H464" s="147" t="str">
        <f t="shared" ca="1" si="82"/>
        <v>x</v>
      </c>
      <c r="I464" s="147">
        <f t="shared" ca="1" si="83"/>
        <v>0</v>
      </c>
      <c r="J464" s="149">
        <f t="shared" ca="1" si="84"/>
        <v>0</v>
      </c>
      <c r="K464" s="79" t="str">
        <f t="shared" si="85"/>
        <v/>
      </c>
      <c r="L464" s="136"/>
      <c r="M464" s="136">
        <f t="shared" si="86"/>
        <v>0</v>
      </c>
      <c r="N464" s="137">
        <f t="shared" ca="1" si="87"/>
        <v>0</v>
      </c>
      <c r="O464" s="137"/>
      <c r="P464" s="138"/>
      <c r="Q464" s="138"/>
      <c r="R464" s="138"/>
      <c r="S464" s="138"/>
      <c r="T464" s="138"/>
      <c r="U464" s="139">
        <f t="shared" si="88"/>
        <v>0</v>
      </c>
      <c r="V464" s="140"/>
      <c r="W464" s="43"/>
      <c r="X464" s="59"/>
      <c r="Y464" s="59"/>
      <c r="Z464" s="59"/>
      <c r="AA464" s="59"/>
      <c r="AB464" s="59"/>
      <c r="AC464" s="59"/>
      <c r="AD464" s="59"/>
    </row>
    <row r="465" hidden="1">
      <c r="B465" s="145">
        <v>47</v>
      </c>
      <c r="C465" s="146" t="str">
        <f t="shared" ca="1" si="78"/>
        <v>6.1</v>
      </c>
      <c r="D465" s="147" t="str">
        <f t="shared" ca="1" si="79"/>
        <v>c</v>
      </c>
      <c r="E465" s="147" t="s">
        <v>34</v>
      </c>
      <c r="F465" s="148" t="str">
        <f t="shared" ca="1" si="80"/>
        <v>https://portail-larochelle.test.entrouvert.org/liens-footer/mentions-legales/</v>
      </c>
      <c r="G465" s="147" t="str">
        <f t="shared" ca="1" si="81"/>
        <v>A</v>
      </c>
      <c r="H465" s="147" t="str">
        <f t="shared" ca="1" si="82"/>
        <v>x</v>
      </c>
      <c r="I465" s="147">
        <f t="shared" ca="1" si="83"/>
        <v>0</v>
      </c>
      <c r="J465" s="149">
        <f t="shared" ca="1" si="84"/>
        <v>0</v>
      </c>
      <c r="K465" s="79" t="str">
        <f t="shared" si="85"/>
        <v/>
      </c>
      <c r="L465" s="136"/>
      <c r="M465" s="136">
        <f t="shared" si="86"/>
        <v>0</v>
      </c>
      <c r="N465" s="137">
        <f t="shared" ca="1" si="87"/>
        <v>0</v>
      </c>
      <c r="O465" s="137"/>
      <c r="P465" s="138"/>
      <c r="Q465" s="138"/>
      <c r="R465" s="138"/>
      <c r="S465" s="138"/>
      <c r="T465" s="138"/>
      <c r="U465" s="139">
        <f t="shared" si="88"/>
        <v>0</v>
      </c>
      <c r="V465" s="140"/>
      <c r="W465" s="43"/>
      <c r="X465" s="59"/>
      <c r="Y465" s="59"/>
      <c r="Z465" s="59"/>
      <c r="AA465" s="59"/>
      <c r="AB465" s="59"/>
      <c r="AC465" s="59"/>
      <c r="AD465" s="59"/>
    </row>
    <row r="466" hidden="1">
      <c r="B466" s="145">
        <v>47</v>
      </c>
      <c r="C466" s="146" t="str">
        <f t="shared" ca="1" si="78"/>
        <v>6.1</v>
      </c>
      <c r="D466" s="147" t="str">
        <f t="shared" ca="1" si="79"/>
        <v>c</v>
      </c>
      <c r="E466" s="147" t="s">
        <v>37</v>
      </c>
      <c r="F466" s="148" t="str">
        <f t="shared" ca="1" si="80"/>
        <v>https://portail-larochelle.test.entrouvert.org/aide/</v>
      </c>
      <c r="G466" s="147" t="str">
        <f t="shared" ca="1" si="81"/>
        <v>A</v>
      </c>
      <c r="H466" s="147" t="str">
        <f t="shared" ca="1" si="82"/>
        <v>x</v>
      </c>
      <c r="I466" s="147">
        <f t="shared" ca="1" si="83"/>
        <v>0</v>
      </c>
      <c r="J466" s="149">
        <f t="shared" ca="1" si="84"/>
        <v>0</v>
      </c>
      <c r="K466" s="79" t="str">
        <f t="shared" si="85"/>
        <v/>
      </c>
      <c r="L466" s="136"/>
      <c r="M466" s="136">
        <f t="shared" si="86"/>
        <v>0</v>
      </c>
      <c r="N466" s="137">
        <f t="shared" ca="1" si="87"/>
        <v>0</v>
      </c>
      <c r="O466" s="137"/>
      <c r="P466" s="138"/>
      <c r="Q466" s="138"/>
      <c r="R466" s="138"/>
      <c r="S466" s="138"/>
      <c r="T466" s="138"/>
      <c r="U466" s="139">
        <f t="shared" si="88"/>
        <v>0</v>
      </c>
      <c r="V466" s="140"/>
      <c r="W466" s="43"/>
      <c r="X466" s="59"/>
      <c r="Y466" s="59"/>
      <c r="Z466" s="59"/>
      <c r="AA466" s="59"/>
      <c r="AB466" s="59"/>
      <c r="AC466" s="59"/>
      <c r="AD466" s="59"/>
    </row>
    <row r="467" hidden="1">
      <c r="B467" s="145">
        <v>47</v>
      </c>
      <c r="C467" s="146" t="str">
        <f t="shared" ca="1" si="78"/>
        <v>6.1</v>
      </c>
      <c r="D467" s="147" t="str">
        <f t="shared" ca="1" si="79"/>
        <v>c</v>
      </c>
      <c r="E467" s="147" t="s">
        <v>40</v>
      </c>
      <c r="F467" s="148" t="str">
        <f t="shared" ca="1" si="80"/>
        <v>https://connexion-larochelle.test.entrouvert.org/login/?nonce=_0DC01D458CED32F23A64CDA251907A6D&amp;next=/idp/saml2/continue%3Fnonce%3D_0DC01D458CED32F23A64CDA251907A6D</v>
      </c>
      <c r="G467" s="147" t="str">
        <f t="shared" ca="1" si="81"/>
        <v>A</v>
      </c>
      <c r="H467" s="147" t="str">
        <f t="shared" ca="1" si="82"/>
        <v>x</v>
      </c>
      <c r="I467" s="147">
        <f t="shared" ca="1" si="83"/>
        <v>0</v>
      </c>
      <c r="J467" s="149">
        <f t="shared" ca="1" si="84"/>
        <v>0</v>
      </c>
      <c r="K467" s="79" t="str">
        <f t="shared" si="85"/>
        <v/>
      </c>
      <c r="L467" s="136"/>
      <c r="M467" s="136">
        <f t="shared" si="86"/>
        <v>0</v>
      </c>
      <c r="N467" s="137">
        <f t="shared" ca="1" si="87"/>
        <v>0</v>
      </c>
      <c r="O467" s="137"/>
      <c r="P467" s="138"/>
      <c r="Q467" s="138"/>
      <c r="R467" s="138"/>
      <c r="S467" s="138"/>
      <c r="T467" s="138"/>
      <c r="U467" s="139">
        <f t="shared" si="88"/>
        <v>0</v>
      </c>
      <c r="V467" s="140"/>
      <c r="W467" s="43"/>
      <c r="X467" s="59"/>
      <c r="Y467" s="59"/>
      <c r="Z467" s="59"/>
      <c r="AA467" s="59"/>
      <c r="AB467" s="59"/>
      <c r="AC467" s="59"/>
      <c r="AD467" s="59"/>
    </row>
    <row r="468" hidden="1">
      <c r="B468" s="145">
        <v>47</v>
      </c>
      <c r="C468" s="146" t="str">
        <f t="shared" ca="1" si="78"/>
        <v>6.1</v>
      </c>
      <c r="D468" s="147" t="str">
        <f t="shared" ca="1" si="79"/>
        <v>c</v>
      </c>
      <c r="E468" s="147" t="s">
        <v>43</v>
      </c>
      <c r="F468" s="148" t="str">
        <f t="shared" ca="1" si="80"/>
        <v>https://portail-larochelle.test.entrouvert.org/demarches/signalements/</v>
      </c>
      <c r="G468" s="147" t="str">
        <f t="shared" ca="1" si="81"/>
        <v>A</v>
      </c>
      <c r="H468" s="147" t="str">
        <f t="shared" ca="1" si="82"/>
        <v>x</v>
      </c>
      <c r="I468" s="147">
        <f t="shared" ca="1" si="83"/>
        <v>0</v>
      </c>
      <c r="J468" s="149">
        <f t="shared" ca="1" si="84"/>
        <v>0</v>
      </c>
      <c r="K468" s="79" t="str">
        <f t="shared" si="85"/>
        <v/>
      </c>
      <c r="L468" s="136"/>
      <c r="M468" s="136">
        <f t="shared" si="86"/>
        <v>0</v>
      </c>
      <c r="N468" s="137">
        <f t="shared" ca="1" si="87"/>
        <v>0</v>
      </c>
      <c r="O468" s="137"/>
      <c r="P468" s="138"/>
      <c r="Q468" s="138"/>
      <c r="R468" s="138"/>
      <c r="S468" s="138"/>
      <c r="T468" s="138"/>
      <c r="U468" s="139">
        <f t="shared" si="88"/>
        <v>0</v>
      </c>
      <c r="V468" s="140"/>
      <c r="W468" s="43"/>
      <c r="X468" s="59"/>
      <c r="Y468" s="59"/>
      <c r="Z468" s="59"/>
      <c r="AA468" s="59"/>
      <c r="AB468" s="59"/>
      <c r="AC468" s="59"/>
      <c r="AD468" s="59"/>
    </row>
    <row r="469" hidden="1">
      <c r="B469" s="145">
        <v>47</v>
      </c>
      <c r="C469" s="146" t="str">
        <f t="shared" ca="1" si="78"/>
        <v>6.1</v>
      </c>
      <c r="D469" s="147" t="str">
        <f t="shared" ca="1" si="79"/>
        <v>na</v>
      </c>
      <c r="E469" s="147" t="s">
        <v>46</v>
      </c>
      <c r="F469" s="148" t="str">
        <f t="shared" ca="1" si="80"/>
        <v>https://connexion-larochelle.test.entrouvert.org/accounts/</v>
      </c>
      <c r="G469" s="147" t="str">
        <f t="shared" ca="1" si="81"/>
        <v>A</v>
      </c>
      <c r="H469" s="147" t="str">
        <f t="shared" ca="1" si="82"/>
        <v>x</v>
      </c>
      <c r="I469" s="147">
        <f t="shared" ca="1" si="83"/>
        <v>0</v>
      </c>
      <c r="J469" s="149">
        <f t="shared" ca="1" si="84"/>
        <v>0</v>
      </c>
      <c r="K469" s="79" t="str">
        <f t="shared" si="85"/>
        <v/>
      </c>
      <c r="L469" s="136"/>
      <c r="M469" s="136">
        <f t="shared" si="86"/>
        <v>0</v>
      </c>
      <c r="N469" s="137">
        <f t="shared" ca="1" si="87"/>
        <v>0</v>
      </c>
      <c r="O469" s="137"/>
      <c r="P469" s="138"/>
      <c r="Q469" s="138"/>
      <c r="R469" s="138"/>
      <c r="S469" s="138"/>
      <c r="T469" s="138"/>
      <c r="U469" s="139">
        <f t="shared" si="88"/>
        <v>0</v>
      </c>
      <c r="V469" s="140"/>
      <c r="W469" s="43"/>
      <c r="X469" s="59"/>
      <c r="Y469" s="59"/>
      <c r="Z469" s="59"/>
      <c r="AA469" s="59"/>
      <c r="AB469" s="59"/>
      <c r="AC469" s="59"/>
      <c r="AD469" s="59"/>
    </row>
    <row r="470" hidden="1">
      <c r="B470" s="145">
        <v>47</v>
      </c>
      <c r="C470" s="146" t="str">
        <f t="shared" ca="1" si="78"/>
        <v>6.1</v>
      </c>
      <c r="D470" s="147" t="str">
        <f t="shared" ca="1" si="79"/>
        <v>c</v>
      </c>
      <c r="E470" s="147" t="s">
        <v>49</v>
      </c>
      <c r="F470" s="148" t="str">
        <f t="shared" ca="1" si="80"/>
        <v>https://portail-larochelle.test.entrouvert.org/a-propos/page-editoriale-type/</v>
      </c>
      <c r="G470" s="147" t="str">
        <f t="shared" ca="1" si="81"/>
        <v>A</v>
      </c>
      <c r="H470" s="147" t="str">
        <f t="shared" ca="1" si="82"/>
        <v>x</v>
      </c>
      <c r="I470" s="147">
        <f t="shared" ca="1" si="83"/>
        <v>0</v>
      </c>
      <c r="J470" s="149">
        <f t="shared" ca="1" si="84"/>
        <v>0</v>
      </c>
      <c r="K470" s="79" t="str">
        <f t="shared" si="85"/>
        <v/>
      </c>
      <c r="L470" s="136"/>
      <c r="M470" s="136">
        <f t="shared" si="86"/>
        <v>0</v>
      </c>
      <c r="N470" s="137">
        <f t="shared" ca="1" si="87"/>
        <v>0</v>
      </c>
      <c r="O470" s="137"/>
      <c r="P470" s="138"/>
      <c r="Q470" s="138"/>
      <c r="R470" s="138"/>
      <c r="S470" s="138"/>
      <c r="T470" s="138"/>
      <c r="U470" s="139">
        <f t="shared" si="88"/>
        <v>0</v>
      </c>
      <c r="V470" s="140"/>
      <c r="W470" s="43"/>
      <c r="X470" s="59"/>
      <c r="Y470" s="59"/>
      <c r="Z470" s="59"/>
      <c r="AA470" s="59"/>
      <c r="AB470" s="59"/>
      <c r="AC470" s="59"/>
      <c r="AD470" s="59"/>
    </row>
    <row r="471" hidden="1">
      <c r="B471" s="145">
        <v>47</v>
      </c>
      <c r="C471" s="146" t="str">
        <f t="shared" ca="1" si="78"/>
        <v>6.1</v>
      </c>
      <c r="D471" s="147" t="str">
        <f t="shared" ca="1" si="79"/>
        <v>c</v>
      </c>
      <c r="E471" s="147" t="s">
        <v>52</v>
      </c>
      <c r="F471" s="148" t="str">
        <f t="shared" ca="1" si="80"/>
        <v>https://demarches-larochelle.test.entrouvert.org/old-temp/modele-de-formulaire-avec-tous-les-champs/</v>
      </c>
      <c r="G471" s="147" t="str">
        <f t="shared" ca="1" si="81"/>
        <v>A</v>
      </c>
      <c r="H471" s="147" t="str">
        <f t="shared" ca="1" si="82"/>
        <v>x</v>
      </c>
      <c r="I471" s="147">
        <f t="shared" ca="1" si="83"/>
        <v>0</v>
      </c>
      <c r="J471" s="149">
        <f t="shared" ca="1" si="84"/>
        <v>0</v>
      </c>
      <c r="K471" s="79" t="str">
        <f t="shared" si="85"/>
        <v/>
      </c>
      <c r="L471" s="136"/>
      <c r="M471" s="136">
        <f t="shared" si="86"/>
        <v>0</v>
      </c>
      <c r="N471" s="137">
        <f t="shared" ca="1" si="87"/>
        <v>0</v>
      </c>
      <c r="O471" s="137"/>
      <c r="P471" s="138"/>
      <c r="Q471" s="138"/>
      <c r="R471" s="138"/>
      <c r="S471" s="138"/>
      <c r="T471" s="138"/>
      <c r="U471" s="139">
        <f t="shared" si="88"/>
        <v>0</v>
      </c>
      <c r="V471" s="140"/>
      <c r="W471" s="43"/>
      <c r="X471" s="59"/>
      <c r="Y471" s="59"/>
      <c r="Z471" s="59"/>
      <c r="AA471" s="59"/>
      <c r="AB471" s="59"/>
      <c r="AC471" s="59"/>
      <c r="AD471" s="59"/>
    </row>
    <row r="472" hidden="1">
      <c r="B472" s="145">
        <v>47</v>
      </c>
      <c r="C472" s="146" t="str">
        <f t="shared" ca="1" si="78"/>
        <v>6.1</v>
      </c>
      <c r="D472" s="147" t="str">
        <f t="shared" ca="1" si="79"/>
        <v>c</v>
      </c>
      <c r="E472" s="147" t="s">
        <v>55</v>
      </c>
      <c r="F472" s="148" t="str">
        <f t="shared" ca="1" si="80"/>
        <v>https://portail-larochelle.test.entrouvert.org/mon-espace/mes-demandes/</v>
      </c>
      <c r="G472" s="147" t="str">
        <f t="shared" ca="1" si="81"/>
        <v>A</v>
      </c>
      <c r="H472" s="147" t="str">
        <f t="shared" ca="1" si="82"/>
        <v>x</v>
      </c>
      <c r="I472" s="147">
        <f t="shared" ca="1" si="83"/>
        <v>0</v>
      </c>
      <c r="J472" s="149">
        <f t="shared" ca="1" si="84"/>
        <v>0</v>
      </c>
      <c r="K472" s="79" t="str">
        <f t="shared" si="85"/>
        <v/>
      </c>
      <c r="L472" s="136"/>
      <c r="M472" s="136">
        <f t="shared" si="86"/>
        <v>0</v>
      </c>
      <c r="N472" s="137">
        <f t="shared" ca="1" si="87"/>
        <v>0</v>
      </c>
      <c r="O472" s="137"/>
      <c r="P472" s="138"/>
      <c r="Q472" s="138"/>
      <c r="R472" s="138"/>
      <c r="S472" s="138"/>
      <c r="T472" s="138"/>
      <c r="U472" s="139">
        <f t="shared" si="88"/>
        <v>0</v>
      </c>
      <c r="V472" s="140"/>
      <c r="W472" s="43"/>
      <c r="X472" s="59"/>
      <c r="Y472" s="59"/>
      <c r="Z472" s="59"/>
      <c r="AA472" s="59"/>
      <c r="AB472" s="59"/>
      <c r="AC472" s="59"/>
      <c r="AD472" s="59"/>
    </row>
    <row r="473" hidden="1">
      <c r="B473" s="145">
        <v>47</v>
      </c>
      <c r="C473" s="146" t="str">
        <f t="shared" ca="1" si="78"/>
        <v>6.1</v>
      </c>
      <c r="D473" s="147" t="str">
        <f t="shared" ca="1" si="79"/>
        <v>c</v>
      </c>
      <c r="E473" s="147" t="s">
        <v>58</v>
      </c>
      <c r="F473" s="148" t="str">
        <f t="shared" ca="1" si="80"/>
        <v>https://demarches-larochelle.test.entrouvert.org/signalements/arbres-espaces-verts-naturels-aires-de-jeux/?cancelurl=https%3A//portail-larochelle.test.entrouvert.org/demarches/signalements/</v>
      </c>
      <c r="G473" s="147" t="str">
        <f t="shared" ca="1" si="81"/>
        <v>A</v>
      </c>
      <c r="H473" s="147" t="str">
        <f t="shared" ca="1" si="82"/>
        <v>x</v>
      </c>
      <c r="I473" s="147">
        <f t="shared" ca="1" si="83"/>
        <v>0</v>
      </c>
      <c r="J473" s="149">
        <f t="shared" ca="1" si="84"/>
        <v>0</v>
      </c>
      <c r="K473" s="79" t="str">
        <f t="shared" si="85"/>
        <v/>
      </c>
      <c r="L473" s="136"/>
      <c r="M473" s="136">
        <f t="shared" si="86"/>
        <v>0</v>
      </c>
      <c r="N473" s="137">
        <f t="shared" ca="1" si="87"/>
        <v>0</v>
      </c>
      <c r="O473" s="137"/>
      <c r="P473" s="138"/>
      <c r="Q473" s="138"/>
      <c r="R473" s="138"/>
      <c r="S473" s="138"/>
      <c r="T473" s="138"/>
      <c r="U473" s="139">
        <f t="shared" si="88"/>
        <v>0</v>
      </c>
      <c r="V473" s="140"/>
      <c r="W473" s="43"/>
      <c r="X473" s="59"/>
      <c r="Y473" s="59"/>
      <c r="Z473" s="59"/>
      <c r="AA473" s="59"/>
      <c r="AB473" s="59"/>
      <c r="AC473" s="59"/>
      <c r="AD473" s="59"/>
    </row>
    <row r="474" hidden="1">
      <c r="B474" s="145">
        <v>47</v>
      </c>
      <c r="C474" s="146" t="str">
        <f t="shared" ca="1" si="78"/>
        <v>6.1</v>
      </c>
      <c r="D474" s="147" t="str">
        <f t="shared" ca="1" si="79"/>
        <v>c</v>
      </c>
      <c r="E474" s="147" t="s">
        <v>61</v>
      </c>
      <c r="F474" s="148" t="str">
        <f t="shared" ca="1" si="80"/>
        <v>https://demarches-larochelle.test.entrouvert.org/signalements/proprete-urbaine/118/</v>
      </c>
      <c r="G474" s="147" t="str">
        <f t="shared" ca="1" si="81"/>
        <v>A</v>
      </c>
      <c r="H474" s="147" t="str">
        <f t="shared" ca="1" si="82"/>
        <v>x</v>
      </c>
      <c r="I474" s="147">
        <f t="shared" ca="1" si="83"/>
        <v>0</v>
      </c>
      <c r="J474" s="149">
        <f t="shared" ca="1" si="84"/>
        <v>0</v>
      </c>
      <c r="K474" s="79" t="str">
        <f t="shared" si="85"/>
        <v/>
      </c>
      <c r="L474" s="136"/>
      <c r="M474" s="136">
        <f t="shared" si="86"/>
        <v>0</v>
      </c>
      <c r="N474" s="137">
        <f t="shared" ca="1" si="87"/>
        <v>0</v>
      </c>
      <c r="O474" s="137"/>
      <c r="P474" s="138"/>
      <c r="Q474" s="138"/>
      <c r="R474" s="138"/>
      <c r="S474" s="138"/>
      <c r="T474" s="138"/>
      <c r="U474" s="139">
        <f t="shared" si="88"/>
        <v>0</v>
      </c>
      <c r="V474" s="140"/>
      <c r="W474" s="43"/>
      <c r="X474" s="59"/>
      <c r="Y474" s="59"/>
      <c r="Z474" s="59"/>
      <c r="AA474" s="59"/>
      <c r="AB474" s="59"/>
      <c r="AC474" s="59"/>
      <c r="AD474" s="59"/>
    </row>
    <row r="475" hidden="1">
      <c r="B475" s="145">
        <v>47</v>
      </c>
      <c r="C475" s="146" t="str">
        <f t="shared" ca="1" si="78"/>
        <v>6.1</v>
      </c>
      <c r="D475" s="147" t="str">
        <f t="shared" ca="1" si="79"/>
        <v>c</v>
      </c>
      <c r="E475" s="147" t="s">
        <v>64</v>
      </c>
      <c r="F475" s="148" t="str">
        <f t="shared" ca="1" si="80"/>
        <v>https://connexion-larochelle.test.entrouvert.org/accounts/password/change/</v>
      </c>
      <c r="G475" s="147" t="str">
        <f t="shared" ca="1" si="81"/>
        <v>A</v>
      </c>
      <c r="H475" s="147" t="str">
        <f t="shared" ca="1" si="82"/>
        <v>x</v>
      </c>
      <c r="I475" s="147">
        <f t="shared" ca="1" si="83"/>
        <v>0</v>
      </c>
      <c r="J475" s="149">
        <f t="shared" ca="1" si="84"/>
        <v>0</v>
      </c>
      <c r="K475" s="79" t="str">
        <f t="shared" si="85"/>
        <v/>
      </c>
      <c r="L475" s="136"/>
      <c r="M475" s="136">
        <f t="shared" si="86"/>
        <v>0</v>
      </c>
      <c r="N475" s="137">
        <f t="shared" ca="1" si="87"/>
        <v>0</v>
      </c>
      <c r="O475" s="137"/>
      <c r="P475" s="138"/>
      <c r="Q475" s="138"/>
      <c r="R475" s="138"/>
      <c r="S475" s="138"/>
      <c r="T475" s="138"/>
      <c r="U475" s="139">
        <f t="shared" si="88"/>
        <v>0</v>
      </c>
      <c r="V475" s="140"/>
      <c r="W475" s="43"/>
      <c r="X475" s="59"/>
      <c r="Y475" s="59"/>
      <c r="Z475" s="59"/>
      <c r="AA475" s="59"/>
      <c r="AB475" s="59"/>
      <c r="AC475" s="59"/>
      <c r="AD475" s="59"/>
    </row>
    <row r="476">
      <c r="B476" s="145">
        <v>48</v>
      </c>
      <c r="C476" s="146" t="str">
        <f t="shared" ca="1" si="78"/>
        <v>6.2</v>
      </c>
      <c r="D476" s="147" t="str">
        <f t="shared" ca="1" si="79"/>
        <v>c</v>
      </c>
      <c r="E476" s="147" t="s">
        <v>28</v>
      </c>
      <c r="F476" s="148" t="str">
        <f t="shared" ca="1" si="80"/>
        <v>https://portail-larochelle.test.entrouvert.org/demarches/</v>
      </c>
      <c r="G476" s="147" t="str">
        <f t="shared" ca="1" si="81"/>
        <v>A</v>
      </c>
      <c r="H476" s="147" t="str">
        <f t="shared" ca="1" si="82"/>
        <v>x</v>
      </c>
      <c r="I476" s="147" t="str">
        <f t="shared" ca="1" si="83"/>
        <v>Bloquante</v>
      </c>
      <c r="J476" s="149" t="str">
        <f t="shared" ca="1" si="84"/>
        <v xml:space="preserve">Une seule fois dans la page</v>
      </c>
      <c r="K476" s="79">
        <f t="shared" si="85"/>
        <v>1</v>
      </c>
      <c r="L476" s="136"/>
      <c r="M476" s="136">
        <f t="shared" si="86"/>
        <v>0</v>
      </c>
      <c r="N476" s="137" t="str">
        <f t="shared" ca="1" si="87"/>
        <v xml:space="preserve">Le lien image "La Rochelle Ma ville Mon agglo" ne possède pas d'intitulé (contenu en display none)</v>
      </c>
      <c r="O476" s="137"/>
      <c r="P476" s="138"/>
      <c r="Q476" s="138"/>
      <c r="R476" s="138"/>
      <c r="S476" s="138"/>
      <c r="T476" s="138"/>
      <c r="U476" s="139">
        <f t="shared" si="88"/>
        <v>0</v>
      </c>
      <c r="V476" s="140"/>
      <c r="W476" s="43"/>
      <c r="X476" s="59"/>
      <c r="Y476" s="59"/>
      <c r="Z476" s="59"/>
      <c r="AA476" s="59"/>
      <c r="AB476" s="59"/>
      <c r="AC476" s="59"/>
      <c r="AD476" s="59"/>
    </row>
    <row r="477" hidden="1">
      <c r="B477" s="145">
        <v>48</v>
      </c>
      <c r="C477" s="146" t="str">
        <f t="shared" ca="1" si="78"/>
        <v>6.2</v>
      </c>
      <c r="D477" s="147" t="str">
        <f t="shared" ca="1" si="79"/>
        <v>na</v>
      </c>
      <c r="E477" s="147" t="s">
        <v>31</v>
      </c>
      <c r="F477" s="148" t="str">
        <f t="shared" ca="1" si="80"/>
        <v>https://portail-larochelle.test.entrouvert.org/liens-footer/accessibilite/</v>
      </c>
      <c r="G477" s="147" t="str">
        <f t="shared" ca="1" si="81"/>
        <v>A</v>
      </c>
      <c r="H477" s="147" t="str">
        <f t="shared" ca="1" si="82"/>
        <v>x</v>
      </c>
      <c r="I477" s="147">
        <f t="shared" ca="1" si="83"/>
        <v>0</v>
      </c>
      <c r="J477" s="149">
        <f t="shared" ca="1" si="84"/>
        <v>0</v>
      </c>
      <c r="K477" s="79" t="str">
        <f t="shared" si="85"/>
        <v/>
      </c>
      <c r="L477" s="136"/>
      <c r="M477" s="136">
        <f t="shared" si="86"/>
        <v>0</v>
      </c>
      <c r="N477" s="137">
        <f t="shared" ca="1" si="87"/>
        <v>0</v>
      </c>
      <c r="O477" s="137"/>
      <c r="P477" s="138"/>
      <c r="Q477" s="138"/>
      <c r="R477" s="138"/>
      <c r="S477" s="138"/>
      <c r="T477" s="138"/>
      <c r="U477" s="139">
        <f t="shared" si="88"/>
        <v>0</v>
      </c>
      <c r="V477" s="140"/>
      <c r="W477" s="43"/>
      <c r="X477" s="59"/>
      <c r="Y477" s="59"/>
      <c r="Z477" s="59"/>
      <c r="AA477" s="59"/>
      <c r="AB477" s="59"/>
      <c r="AC477" s="59"/>
      <c r="AD477" s="59"/>
    </row>
    <row r="478" hidden="1">
      <c r="B478" s="145">
        <v>48</v>
      </c>
      <c r="C478" s="146" t="str">
        <f t="shared" ca="1" si="78"/>
        <v>6.2</v>
      </c>
      <c r="D478" s="147" t="str">
        <f t="shared" ca="1" si="79"/>
        <v>na</v>
      </c>
      <c r="E478" s="147" t="s">
        <v>34</v>
      </c>
      <c r="F478" s="148" t="str">
        <f t="shared" ca="1" si="80"/>
        <v>https://portail-larochelle.test.entrouvert.org/liens-footer/mentions-legales/</v>
      </c>
      <c r="G478" s="147" t="str">
        <f t="shared" ca="1" si="81"/>
        <v>A</v>
      </c>
      <c r="H478" s="147" t="str">
        <f t="shared" ca="1" si="82"/>
        <v>x</v>
      </c>
      <c r="I478" s="147">
        <f t="shared" ca="1" si="83"/>
        <v>0</v>
      </c>
      <c r="J478" s="149">
        <f t="shared" ca="1" si="84"/>
        <v>0</v>
      </c>
      <c r="K478" s="79" t="str">
        <f t="shared" si="85"/>
        <v/>
      </c>
      <c r="L478" s="136"/>
      <c r="M478" s="136">
        <f t="shared" si="86"/>
        <v>0</v>
      </c>
      <c r="N478" s="137">
        <f t="shared" ca="1" si="87"/>
        <v>0</v>
      </c>
      <c r="O478" s="137"/>
      <c r="P478" s="138"/>
      <c r="Q478" s="138"/>
      <c r="R478" s="138"/>
      <c r="S478" s="138"/>
      <c r="T478" s="138"/>
      <c r="U478" s="139">
        <f t="shared" si="88"/>
        <v>0</v>
      </c>
      <c r="V478" s="140"/>
      <c r="W478" s="43"/>
      <c r="X478" s="59"/>
      <c r="Y478" s="59"/>
      <c r="Z478" s="59"/>
      <c r="AA478" s="59"/>
      <c r="AB478" s="59"/>
      <c r="AC478" s="59"/>
      <c r="AD478" s="59"/>
    </row>
    <row r="479" hidden="1">
      <c r="B479" s="145">
        <v>48</v>
      </c>
      <c r="C479" s="146" t="str">
        <f t="shared" ca="1" si="78"/>
        <v>6.2</v>
      </c>
      <c r="D479" s="147" t="str">
        <f t="shared" ca="1" si="79"/>
        <v>na</v>
      </c>
      <c r="E479" s="147" t="s">
        <v>37</v>
      </c>
      <c r="F479" s="148" t="str">
        <f t="shared" ca="1" si="80"/>
        <v>https://portail-larochelle.test.entrouvert.org/aide/</v>
      </c>
      <c r="G479" s="147" t="str">
        <f t="shared" ca="1" si="81"/>
        <v>A</v>
      </c>
      <c r="H479" s="147" t="str">
        <f t="shared" ca="1" si="82"/>
        <v>x</v>
      </c>
      <c r="I479" s="147">
        <f t="shared" ca="1" si="83"/>
        <v>0</v>
      </c>
      <c r="J479" s="149">
        <f t="shared" ca="1" si="84"/>
        <v>0</v>
      </c>
      <c r="K479" s="79" t="str">
        <f t="shared" si="85"/>
        <v/>
      </c>
      <c r="L479" s="136"/>
      <c r="M479" s="136">
        <f t="shared" si="86"/>
        <v>0</v>
      </c>
      <c r="N479" s="137">
        <f t="shared" ca="1" si="87"/>
        <v>0</v>
      </c>
      <c r="O479" s="137"/>
      <c r="P479" s="138"/>
      <c r="Q479" s="138"/>
      <c r="R479" s="138"/>
      <c r="S479" s="138"/>
      <c r="T479" s="138"/>
      <c r="U479" s="139">
        <f t="shared" si="88"/>
        <v>0</v>
      </c>
      <c r="V479" s="140"/>
      <c r="W479" s="43"/>
      <c r="X479" s="59"/>
      <c r="Y479" s="59"/>
      <c r="Z479" s="59"/>
      <c r="AA479" s="59"/>
      <c r="AB479" s="59"/>
      <c r="AC479" s="59"/>
      <c r="AD479" s="59"/>
    </row>
    <row r="480" hidden="1">
      <c r="B480" s="145">
        <v>48</v>
      </c>
      <c r="C480" s="146" t="str">
        <f t="shared" ca="1" si="78"/>
        <v>6.2</v>
      </c>
      <c r="D480" s="147" t="str">
        <f t="shared" ca="1" si="79"/>
        <v>na</v>
      </c>
      <c r="E480" s="147" t="s">
        <v>40</v>
      </c>
      <c r="F480" s="148" t="str">
        <f t="shared" ca="1" si="80"/>
        <v>https://connexion-larochelle.test.entrouvert.org/login/?nonce=_0DC01D458CED32F23A64CDA251907A6D&amp;next=/idp/saml2/continue%3Fnonce%3D_0DC01D458CED32F23A64CDA251907A6D</v>
      </c>
      <c r="G480" s="147" t="str">
        <f t="shared" ca="1" si="81"/>
        <v>A</v>
      </c>
      <c r="H480" s="147" t="str">
        <f t="shared" ca="1" si="82"/>
        <v>x</v>
      </c>
      <c r="I480" s="147">
        <f t="shared" ca="1" si="83"/>
        <v>0</v>
      </c>
      <c r="J480" s="149">
        <f t="shared" ca="1" si="84"/>
        <v>0</v>
      </c>
      <c r="K480" s="79" t="str">
        <f t="shared" si="85"/>
        <v/>
      </c>
      <c r="L480" s="136"/>
      <c r="M480" s="136">
        <f t="shared" si="86"/>
        <v>0</v>
      </c>
      <c r="N480" s="137">
        <f t="shared" ca="1" si="87"/>
        <v>0</v>
      </c>
      <c r="O480" s="137"/>
      <c r="P480" s="138"/>
      <c r="Q480" s="138"/>
      <c r="R480" s="138"/>
      <c r="S480" s="138"/>
      <c r="T480" s="138"/>
      <c r="U480" s="139">
        <f t="shared" si="88"/>
        <v>0</v>
      </c>
      <c r="V480" s="140"/>
      <c r="W480" s="43"/>
      <c r="X480" s="59"/>
      <c r="Y480" s="59"/>
      <c r="Z480" s="59"/>
      <c r="AA480" s="59"/>
      <c r="AB480" s="59"/>
      <c r="AC480" s="59"/>
      <c r="AD480" s="59"/>
    </row>
    <row r="481" hidden="1">
      <c r="B481" s="145">
        <v>48</v>
      </c>
      <c r="C481" s="146" t="str">
        <f t="shared" ca="1" si="78"/>
        <v>6.2</v>
      </c>
      <c r="D481" s="147" t="str">
        <f t="shared" ca="1" si="79"/>
        <v>na</v>
      </c>
      <c r="E481" s="147" t="s">
        <v>43</v>
      </c>
      <c r="F481" s="148" t="str">
        <f t="shared" ca="1" si="80"/>
        <v>https://portail-larochelle.test.entrouvert.org/demarches/signalements/</v>
      </c>
      <c r="G481" s="147" t="str">
        <f t="shared" ca="1" si="81"/>
        <v>A</v>
      </c>
      <c r="H481" s="147" t="str">
        <f t="shared" ca="1" si="82"/>
        <v>x</v>
      </c>
      <c r="I481" s="147">
        <f t="shared" ca="1" si="83"/>
        <v>0</v>
      </c>
      <c r="J481" s="149">
        <f t="shared" ca="1" si="84"/>
        <v>0</v>
      </c>
      <c r="K481" s="79" t="str">
        <f t="shared" si="85"/>
        <v/>
      </c>
      <c r="L481" s="136"/>
      <c r="M481" s="136">
        <f t="shared" si="86"/>
        <v>0</v>
      </c>
      <c r="N481" s="137">
        <f t="shared" ca="1" si="87"/>
        <v>0</v>
      </c>
      <c r="O481" s="137"/>
      <c r="P481" s="138"/>
      <c r="Q481" s="138"/>
      <c r="R481" s="138"/>
      <c r="S481" s="138"/>
      <c r="T481" s="138"/>
      <c r="U481" s="139">
        <f t="shared" si="88"/>
        <v>0</v>
      </c>
      <c r="V481" s="140"/>
      <c r="W481" s="43"/>
      <c r="X481" s="59"/>
      <c r="Y481" s="59"/>
      <c r="Z481" s="59"/>
      <c r="AA481" s="59"/>
      <c r="AB481" s="59"/>
      <c r="AC481" s="59"/>
      <c r="AD481" s="59"/>
    </row>
    <row r="482" hidden="1">
      <c r="B482" s="145">
        <v>48</v>
      </c>
      <c r="C482" s="146" t="str">
        <f t="shared" ca="1" si="78"/>
        <v>6.2</v>
      </c>
      <c r="D482" s="147" t="str">
        <f t="shared" ca="1" si="79"/>
        <v>na</v>
      </c>
      <c r="E482" s="147" t="s">
        <v>46</v>
      </c>
      <c r="F482" s="148" t="str">
        <f t="shared" ca="1" si="80"/>
        <v>https://connexion-larochelle.test.entrouvert.org/accounts/</v>
      </c>
      <c r="G482" s="147" t="str">
        <f t="shared" ca="1" si="81"/>
        <v>A</v>
      </c>
      <c r="H482" s="147" t="str">
        <f t="shared" ca="1" si="82"/>
        <v>x</v>
      </c>
      <c r="I482" s="147">
        <f t="shared" ca="1" si="83"/>
        <v>0</v>
      </c>
      <c r="J482" s="149">
        <f t="shared" ca="1" si="84"/>
        <v>0</v>
      </c>
      <c r="K482" s="79" t="str">
        <f t="shared" si="85"/>
        <v/>
      </c>
      <c r="L482" s="136"/>
      <c r="M482" s="136">
        <f t="shared" si="86"/>
        <v>0</v>
      </c>
      <c r="N482" s="137">
        <f t="shared" ca="1" si="87"/>
        <v>0</v>
      </c>
      <c r="O482" s="137"/>
      <c r="P482" s="138"/>
      <c r="Q482" s="138"/>
      <c r="R482" s="138"/>
      <c r="S482" s="138"/>
      <c r="T482" s="138"/>
      <c r="U482" s="139">
        <f t="shared" si="88"/>
        <v>0</v>
      </c>
      <c r="V482" s="140"/>
      <c r="W482" s="43"/>
      <c r="X482" s="59"/>
      <c r="Y482" s="59"/>
      <c r="Z482" s="59"/>
      <c r="AA482" s="59"/>
      <c r="AB482" s="59"/>
      <c r="AC482" s="59"/>
      <c r="AD482" s="59"/>
    </row>
    <row r="483" hidden="1">
      <c r="B483" s="145">
        <v>48</v>
      </c>
      <c r="C483" s="146" t="str">
        <f t="shared" ca="1" si="78"/>
        <v>6.2</v>
      </c>
      <c r="D483" s="147" t="str">
        <f t="shared" ca="1" si="79"/>
        <v>na</v>
      </c>
      <c r="E483" s="147" t="s">
        <v>49</v>
      </c>
      <c r="F483" s="148" t="str">
        <f t="shared" ca="1" si="80"/>
        <v>https://portail-larochelle.test.entrouvert.org/a-propos/page-editoriale-type/</v>
      </c>
      <c r="G483" s="147" t="str">
        <f t="shared" ca="1" si="81"/>
        <v>A</v>
      </c>
      <c r="H483" s="147" t="str">
        <f t="shared" ca="1" si="82"/>
        <v>x</v>
      </c>
      <c r="I483" s="147">
        <f t="shared" ca="1" si="83"/>
        <v>0</v>
      </c>
      <c r="J483" s="149">
        <f t="shared" ca="1" si="84"/>
        <v>0</v>
      </c>
      <c r="K483" s="79" t="str">
        <f t="shared" si="85"/>
        <v/>
      </c>
      <c r="L483" s="136"/>
      <c r="M483" s="136">
        <f t="shared" si="86"/>
        <v>0</v>
      </c>
      <c r="N483" s="137">
        <f t="shared" ca="1" si="87"/>
        <v>0</v>
      </c>
      <c r="O483" s="137"/>
      <c r="P483" s="138"/>
      <c r="Q483" s="138"/>
      <c r="R483" s="138"/>
      <c r="S483" s="138"/>
      <c r="T483" s="138"/>
      <c r="U483" s="139">
        <f t="shared" si="88"/>
        <v>0</v>
      </c>
      <c r="V483" s="140"/>
      <c r="W483" s="43"/>
      <c r="X483" s="59"/>
      <c r="Y483" s="59"/>
      <c r="Z483" s="59"/>
      <c r="AA483" s="59"/>
      <c r="AB483" s="59"/>
      <c r="AC483" s="59"/>
      <c r="AD483" s="59"/>
    </row>
    <row r="484" hidden="1">
      <c r="B484" s="145">
        <v>48</v>
      </c>
      <c r="C484" s="146" t="str">
        <f t="shared" ca="1" si="78"/>
        <v>6.2</v>
      </c>
      <c r="D484" s="147" t="str">
        <f t="shared" ca="1" si="79"/>
        <v>na</v>
      </c>
      <c r="E484" s="147" t="s">
        <v>52</v>
      </c>
      <c r="F484" s="148" t="str">
        <f t="shared" ca="1" si="80"/>
        <v>https://demarches-larochelle.test.entrouvert.org/old-temp/modele-de-formulaire-avec-tous-les-champs/</v>
      </c>
      <c r="G484" s="147" t="str">
        <f t="shared" ca="1" si="81"/>
        <v>A</v>
      </c>
      <c r="H484" s="147" t="str">
        <f t="shared" ca="1" si="82"/>
        <v>x</v>
      </c>
      <c r="I484" s="147">
        <f t="shared" ca="1" si="83"/>
        <v>0</v>
      </c>
      <c r="J484" s="149">
        <f t="shared" ca="1" si="84"/>
        <v>0</v>
      </c>
      <c r="K484" s="79" t="str">
        <f t="shared" si="85"/>
        <v/>
      </c>
      <c r="L484" s="136"/>
      <c r="M484" s="136">
        <f t="shared" si="86"/>
        <v>0</v>
      </c>
      <c r="N484" s="137">
        <f t="shared" ca="1" si="87"/>
        <v>0</v>
      </c>
      <c r="O484" s="137"/>
      <c r="P484" s="138"/>
      <c r="Q484" s="138"/>
      <c r="R484" s="138"/>
      <c r="S484" s="138"/>
      <c r="T484" s="138"/>
      <c r="U484" s="139">
        <f t="shared" si="88"/>
        <v>0</v>
      </c>
      <c r="V484" s="140"/>
      <c r="W484" s="43"/>
      <c r="X484" s="59"/>
      <c r="Y484" s="59"/>
      <c r="Z484" s="59"/>
      <c r="AA484" s="59"/>
      <c r="AB484" s="59"/>
      <c r="AC484" s="59"/>
      <c r="AD484" s="59"/>
    </row>
    <row r="485" hidden="1">
      <c r="B485" s="145">
        <v>48</v>
      </c>
      <c r="C485" s="146" t="str">
        <f t="shared" ca="1" si="78"/>
        <v>6.2</v>
      </c>
      <c r="D485" s="147" t="str">
        <f t="shared" ca="1" si="79"/>
        <v>na</v>
      </c>
      <c r="E485" s="147" t="s">
        <v>55</v>
      </c>
      <c r="F485" s="148" t="str">
        <f t="shared" ca="1" si="80"/>
        <v>https://portail-larochelle.test.entrouvert.org/mon-espace/mes-demandes/</v>
      </c>
      <c r="G485" s="147" t="str">
        <f t="shared" ca="1" si="81"/>
        <v>A</v>
      </c>
      <c r="H485" s="147" t="str">
        <f t="shared" ca="1" si="82"/>
        <v>x</v>
      </c>
      <c r="I485" s="147">
        <f t="shared" ca="1" si="83"/>
        <v>0</v>
      </c>
      <c r="J485" s="149">
        <f t="shared" ca="1" si="84"/>
        <v>0</v>
      </c>
      <c r="K485" s="79" t="str">
        <f t="shared" si="85"/>
        <v/>
      </c>
      <c r="L485" s="136"/>
      <c r="M485" s="136">
        <f t="shared" si="86"/>
        <v>0</v>
      </c>
      <c r="N485" s="137">
        <f t="shared" ca="1" si="87"/>
        <v>0</v>
      </c>
      <c r="O485" s="137"/>
      <c r="P485" s="138"/>
      <c r="Q485" s="138"/>
      <c r="R485" s="138"/>
      <c r="S485" s="138"/>
      <c r="T485" s="138"/>
      <c r="U485" s="139">
        <f t="shared" si="88"/>
        <v>0</v>
      </c>
      <c r="V485" s="140"/>
      <c r="W485" s="43"/>
      <c r="X485" s="59"/>
      <c r="Y485" s="59"/>
      <c r="Z485" s="59"/>
      <c r="AA485" s="59"/>
      <c r="AB485" s="59"/>
      <c r="AC485" s="59"/>
      <c r="AD485" s="59"/>
    </row>
    <row r="486" hidden="1">
      <c r="B486" s="145">
        <v>48</v>
      </c>
      <c r="C486" s="146" t="str">
        <f t="shared" ca="1" si="78"/>
        <v>6.2</v>
      </c>
      <c r="D486" s="147" t="str">
        <f t="shared" ca="1" si="79"/>
        <v>na</v>
      </c>
      <c r="E486" s="147" t="s">
        <v>58</v>
      </c>
      <c r="F486" s="148" t="str">
        <f t="shared" ca="1" si="80"/>
        <v>https://demarches-larochelle.test.entrouvert.org/signalements/arbres-espaces-verts-naturels-aires-de-jeux/?cancelurl=https%3A//portail-larochelle.test.entrouvert.org/demarches/signalements/</v>
      </c>
      <c r="G486" s="147" t="str">
        <f t="shared" ca="1" si="81"/>
        <v>A</v>
      </c>
      <c r="H486" s="147" t="str">
        <f t="shared" ca="1" si="82"/>
        <v>x</v>
      </c>
      <c r="I486" s="147">
        <f t="shared" ca="1" si="83"/>
        <v>0</v>
      </c>
      <c r="J486" s="149">
        <f t="shared" ca="1" si="84"/>
        <v>0</v>
      </c>
      <c r="K486" s="79" t="str">
        <f t="shared" si="85"/>
        <v/>
      </c>
      <c r="L486" s="136"/>
      <c r="M486" s="136">
        <f t="shared" si="86"/>
        <v>0</v>
      </c>
      <c r="N486" s="137">
        <f t="shared" ca="1" si="87"/>
        <v>0</v>
      </c>
      <c r="O486" s="137"/>
      <c r="P486" s="138"/>
      <c r="Q486" s="138"/>
      <c r="R486" s="138"/>
      <c r="S486" s="138"/>
      <c r="T486" s="138"/>
      <c r="U486" s="139">
        <f t="shared" si="88"/>
        <v>0</v>
      </c>
      <c r="V486" s="140"/>
      <c r="W486" s="43"/>
      <c r="X486" s="59"/>
      <c r="Y486" s="59"/>
      <c r="Z486" s="59"/>
      <c r="AA486" s="59"/>
      <c r="AB486" s="59"/>
      <c r="AC486" s="59"/>
      <c r="AD486" s="59"/>
    </row>
    <row r="487" hidden="1">
      <c r="B487" s="145">
        <v>48</v>
      </c>
      <c r="C487" s="146" t="str">
        <f t="shared" ca="1" si="78"/>
        <v>6.2</v>
      </c>
      <c r="D487" s="147" t="str">
        <f t="shared" ca="1" si="79"/>
        <v>na</v>
      </c>
      <c r="E487" s="147" t="s">
        <v>61</v>
      </c>
      <c r="F487" s="148" t="str">
        <f t="shared" ca="1" si="80"/>
        <v>https://demarches-larochelle.test.entrouvert.org/signalements/proprete-urbaine/118/</v>
      </c>
      <c r="G487" s="147" t="str">
        <f t="shared" ca="1" si="81"/>
        <v>A</v>
      </c>
      <c r="H487" s="147" t="str">
        <f t="shared" ca="1" si="82"/>
        <v>x</v>
      </c>
      <c r="I487" s="147">
        <f t="shared" ca="1" si="83"/>
        <v>0</v>
      </c>
      <c r="J487" s="149">
        <f t="shared" ca="1" si="84"/>
        <v>0</v>
      </c>
      <c r="K487" s="79" t="str">
        <f t="shared" si="85"/>
        <v/>
      </c>
      <c r="L487" s="136"/>
      <c r="M487" s="136">
        <f t="shared" si="86"/>
        <v>0</v>
      </c>
      <c r="N487" s="137">
        <f t="shared" ca="1" si="87"/>
        <v>0</v>
      </c>
      <c r="O487" s="137"/>
      <c r="P487" s="138"/>
      <c r="Q487" s="138"/>
      <c r="R487" s="138"/>
      <c r="S487" s="138"/>
      <c r="T487" s="138"/>
      <c r="U487" s="139">
        <f t="shared" si="88"/>
        <v>0</v>
      </c>
      <c r="V487" s="140"/>
      <c r="W487" s="43"/>
      <c r="X487" s="59"/>
      <c r="Y487" s="59"/>
      <c r="Z487" s="59"/>
      <c r="AA487" s="59"/>
      <c r="AB487" s="59"/>
      <c r="AC487" s="59"/>
      <c r="AD487" s="59"/>
    </row>
    <row r="488" hidden="1">
      <c r="B488" s="145">
        <v>48</v>
      </c>
      <c r="C488" s="146" t="str">
        <f t="shared" ca="1" si="78"/>
        <v>6.2</v>
      </c>
      <c r="D488" s="147" t="str">
        <f t="shared" ca="1" si="79"/>
        <v>na</v>
      </c>
      <c r="E488" s="147" t="s">
        <v>64</v>
      </c>
      <c r="F488" s="148" t="str">
        <f t="shared" ca="1" si="80"/>
        <v>https://connexion-larochelle.test.entrouvert.org/accounts/password/change/</v>
      </c>
      <c r="G488" s="147" t="str">
        <f t="shared" ca="1" si="81"/>
        <v>A</v>
      </c>
      <c r="H488" s="147" t="str">
        <f t="shared" ca="1" si="82"/>
        <v>x</v>
      </c>
      <c r="I488" s="147">
        <f t="shared" ca="1" si="83"/>
        <v>0</v>
      </c>
      <c r="J488" s="149">
        <f t="shared" ca="1" si="84"/>
        <v>0</v>
      </c>
      <c r="K488" s="79" t="str">
        <f t="shared" si="85"/>
        <v/>
      </c>
      <c r="L488" s="136"/>
      <c r="M488" s="136">
        <f t="shared" si="86"/>
        <v>0</v>
      </c>
      <c r="N488" s="137">
        <f t="shared" ca="1" si="87"/>
        <v>0</v>
      </c>
      <c r="O488" s="137"/>
      <c r="P488" s="138"/>
      <c r="Q488" s="138"/>
      <c r="R488" s="138"/>
      <c r="S488" s="138"/>
      <c r="T488" s="138"/>
      <c r="U488" s="139">
        <f t="shared" si="88"/>
        <v>0</v>
      </c>
      <c r="V488" s="140"/>
      <c r="W488" s="43"/>
      <c r="X488" s="59"/>
      <c r="Y488" s="59"/>
      <c r="Z488" s="59"/>
      <c r="AA488" s="59"/>
      <c r="AB488" s="59"/>
      <c r="AC488" s="59"/>
      <c r="AD488" s="59"/>
    </row>
    <row r="489">
      <c r="A489" s="150" t="s">
        <v>107</v>
      </c>
      <c r="B489" s="145">
        <v>49</v>
      </c>
      <c r="C489" s="146" t="str">
        <f t="shared" ca="1" si="78"/>
        <v>7.1</v>
      </c>
      <c r="D489" s="147" t="str">
        <f t="shared" ca="1" si="79"/>
        <v>nc</v>
      </c>
      <c r="E489" s="147" t="s">
        <v>28</v>
      </c>
      <c r="F489" s="148" t="str">
        <f t="shared" ca="1" si="80"/>
        <v>https://portail-larochelle.test.entrouvert.org/demarches/</v>
      </c>
      <c r="G489" s="147" t="str">
        <f t="shared" ca="1" si="81"/>
        <v>A</v>
      </c>
      <c r="H489" s="147" t="str">
        <f t="shared" ca="1" si="82"/>
        <v>x</v>
      </c>
      <c r="I489" s="147" t="str">
        <f t="shared" ca="1" si="83"/>
        <v>Bloquante</v>
      </c>
      <c r="J489" s="149" t="str">
        <f t="shared" ca="1" si="84"/>
        <v xml:space="preserve">Une seule fois dans la page</v>
      </c>
      <c r="K489" s="79">
        <f t="shared" si="85"/>
        <v>1</v>
      </c>
      <c r="L489" s="136"/>
      <c r="M489" s="136">
        <f t="shared" si="86"/>
        <v>4</v>
      </c>
      <c r="N489" s="137" t="str">
        <f t="shared" ca="1" si="87"/>
        <v xml:space="preserve">- Les boutons "+" possède un aria-label qui ne reprend pas l'intitulé
- Dans le menu il n'y a pas d'indication sur l'état du composant (ouvert/fermé) 
- Le champs d'autocomplétion "Chercher une démarche" n'est pas accessible </v>
      </c>
      <c r="O489" s="137"/>
      <c r="P489" s="138"/>
      <c r="Q489" s="138"/>
      <c r="R489" s="138"/>
      <c r="S489" s="138"/>
      <c r="T489" s="138"/>
      <c r="U489" s="139">
        <f t="shared" si="88"/>
        <v>0</v>
      </c>
      <c r="V489" s="140"/>
      <c r="W489" s="43"/>
      <c r="X489" s="59"/>
      <c r="Y489" s="59"/>
      <c r="Z489" s="59"/>
      <c r="AA489" s="59"/>
      <c r="AB489" s="59"/>
      <c r="AC489" s="59"/>
      <c r="AD489" s="59"/>
    </row>
    <row r="490" hidden="1">
      <c r="B490" s="145">
        <v>49</v>
      </c>
      <c r="C490" s="146" t="str">
        <f t="shared" ca="1" si="78"/>
        <v>7.1</v>
      </c>
      <c r="D490" s="147" t="str">
        <f t="shared" ca="1" si="79"/>
        <v>na</v>
      </c>
      <c r="E490" s="147" t="s">
        <v>31</v>
      </c>
      <c r="F490" s="148" t="str">
        <f t="shared" ca="1" si="80"/>
        <v>https://portail-larochelle.test.entrouvert.org/liens-footer/accessibilite/</v>
      </c>
      <c r="G490" s="147" t="str">
        <f t="shared" ca="1" si="81"/>
        <v>A</v>
      </c>
      <c r="H490" s="147" t="str">
        <f t="shared" ca="1" si="82"/>
        <v>x</v>
      </c>
      <c r="I490" s="147">
        <f t="shared" ca="1" si="83"/>
        <v>0</v>
      </c>
      <c r="J490" s="149">
        <f t="shared" ca="1" si="84"/>
        <v>0</v>
      </c>
      <c r="K490" s="79" t="str">
        <f t="shared" si="85"/>
        <v/>
      </c>
      <c r="L490" s="136"/>
      <c r="M490" s="136">
        <f t="shared" si="86"/>
        <v>4</v>
      </c>
      <c r="N490" s="137">
        <f t="shared" ca="1" si="87"/>
        <v>0</v>
      </c>
      <c r="O490" s="137"/>
      <c r="P490" s="138"/>
      <c r="Q490" s="138"/>
      <c r="R490" s="138"/>
      <c r="S490" s="138"/>
      <c r="T490" s="138"/>
      <c r="U490" s="139">
        <f t="shared" si="88"/>
        <v>0</v>
      </c>
      <c r="V490" s="140"/>
      <c r="W490" s="43"/>
      <c r="X490" s="59"/>
      <c r="Y490" s="59"/>
      <c r="Z490" s="59"/>
      <c r="AA490" s="59"/>
      <c r="AB490" s="59"/>
      <c r="AC490" s="59"/>
      <c r="AD490" s="59"/>
    </row>
    <row r="491" hidden="1">
      <c r="B491" s="145">
        <v>49</v>
      </c>
      <c r="C491" s="146" t="str">
        <f t="shared" ca="1" si="78"/>
        <v>7.1</v>
      </c>
      <c r="D491" s="147" t="str">
        <f t="shared" ca="1" si="79"/>
        <v>na</v>
      </c>
      <c r="E491" s="147" t="s">
        <v>34</v>
      </c>
      <c r="F491" s="148" t="str">
        <f t="shared" ca="1" si="80"/>
        <v>https://portail-larochelle.test.entrouvert.org/liens-footer/mentions-legales/</v>
      </c>
      <c r="G491" s="147" t="str">
        <f t="shared" ca="1" si="81"/>
        <v>A</v>
      </c>
      <c r="H491" s="147" t="str">
        <f t="shared" ca="1" si="82"/>
        <v>x</v>
      </c>
      <c r="I491" s="147">
        <f t="shared" ca="1" si="83"/>
        <v>0</v>
      </c>
      <c r="J491" s="149">
        <f t="shared" ca="1" si="84"/>
        <v>0</v>
      </c>
      <c r="K491" s="79" t="str">
        <f t="shared" si="85"/>
        <v/>
      </c>
      <c r="L491" s="136"/>
      <c r="M491" s="136">
        <f t="shared" si="86"/>
        <v>4</v>
      </c>
      <c r="N491" s="137">
        <f t="shared" ca="1" si="87"/>
        <v>0</v>
      </c>
      <c r="O491" s="137"/>
      <c r="P491" s="138"/>
      <c r="Q491" s="138"/>
      <c r="R491" s="138"/>
      <c r="S491" s="138"/>
      <c r="T491" s="138"/>
      <c r="U491" s="139">
        <f t="shared" si="88"/>
        <v>0</v>
      </c>
      <c r="V491" s="140"/>
      <c r="W491" s="43"/>
      <c r="X491" s="59"/>
      <c r="Y491" s="59"/>
      <c r="Z491" s="59"/>
      <c r="AA491" s="59"/>
      <c r="AB491" s="59"/>
      <c r="AC491" s="59"/>
      <c r="AD491" s="59"/>
    </row>
    <row r="492" hidden="1">
      <c r="B492" s="145">
        <v>49</v>
      </c>
      <c r="C492" s="146" t="str">
        <f t="shared" ca="1" si="78"/>
        <v>7.1</v>
      </c>
      <c r="D492" s="147" t="str">
        <f t="shared" ca="1" si="79"/>
        <v>na</v>
      </c>
      <c r="E492" s="147" t="s">
        <v>37</v>
      </c>
      <c r="F492" s="148" t="str">
        <f t="shared" ca="1" si="80"/>
        <v>https://portail-larochelle.test.entrouvert.org/aide/</v>
      </c>
      <c r="G492" s="147" t="str">
        <f t="shared" ca="1" si="81"/>
        <v>A</v>
      </c>
      <c r="H492" s="147" t="str">
        <f t="shared" ca="1" si="82"/>
        <v>x</v>
      </c>
      <c r="I492" s="147">
        <f t="shared" ca="1" si="83"/>
        <v>0</v>
      </c>
      <c r="J492" s="149">
        <f t="shared" ca="1" si="84"/>
        <v>0</v>
      </c>
      <c r="K492" s="79" t="str">
        <f t="shared" si="85"/>
        <v/>
      </c>
      <c r="L492" s="136"/>
      <c r="M492" s="136">
        <f t="shared" si="86"/>
        <v>4</v>
      </c>
      <c r="N492" s="137">
        <f t="shared" ca="1" si="87"/>
        <v>0</v>
      </c>
      <c r="O492" s="137"/>
      <c r="P492" s="138"/>
      <c r="Q492" s="138"/>
      <c r="R492" s="138"/>
      <c r="S492" s="138"/>
      <c r="T492" s="138"/>
      <c r="U492" s="139">
        <f t="shared" si="88"/>
        <v>0</v>
      </c>
      <c r="V492" s="140"/>
      <c r="W492" s="43"/>
      <c r="X492" s="59"/>
      <c r="Y492" s="59"/>
      <c r="Z492" s="59"/>
      <c r="AA492" s="59"/>
      <c r="AB492" s="59"/>
      <c r="AC492" s="59"/>
      <c r="AD492" s="59"/>
    </row>
    <row r="493" hidden="1">
      <c r="B493" s="145">
        <v>49</v>
      </c>
      <c r="C493" s="146" t="str">
        <f t="shared" ca="1" si="78"/>
        <v>7.1</v>
      </c>
      <c r="D493" s="147" t="str">
        <f t="shared" ca="1" si="79"/>
        <v>na</v>
      </c>
      <c r="E493" s="147" t="s">
        <v>40</v>
      </c>
      <c r="F493" s="148" t="str">
        <f t="shared" ca="1" si="80"/>
        <v>https://connexion-larochelle.test.entrouvert.org/login/?nonce=_0DC01D458CED32F23A64CDA251907A6D&amp;next=/idp/saml2/continue%3Fnonce%3D_0DC01D458CED32F23A64CDA251907A6D</v>
      </c>
      <c r="G493" s="147" t="str">
        <f t="shared" ca="1" si="81"/>
        <v>A</v>
      </c>
      <c r="H493" s="147" t="str">
        <f t="shared" ca="1" si="82"/>
        <v>x</v>
      </c>
      <c r="I493" s="147">
        <f t="shared" ca="1" si="83"/>
        <v>0</v>
      </c>
      <c r="J493" s="149">
        <f t="shared" ca="1" si="84"/>
        <v>0</v>
      </c>
      <c r="K493" s="79" t="str">
        <f t="shared" si="85"/>
        <v/>
      </c>
      <c r="L493" s="136"/>
      <c r="M493" s="136">
        <f t="shared" si="86"/>
        <v>4</v>
      </c>
      <c r="N493" s="137">
        <f t="shared" ca="1" si="87"/>
        <v>0</v>
      </c>
      <c r="O493" s="137"/>
      <c r="P493" s="138"/>
      <c r="Q493" s="138"/>
      <c r="R493" s="138"/>
      <c r="S493" s="138"/>
      <c r="T493" s="138"/>
      <c r="U493" s="139">
        <f t="shared" si="88"/>
        <v>0</v>
      </c>
      <c r="V493" s="140"/>
      <c r="W493" s="43"/>
      <c r="X493" s="59"/>
      <c r="Y493" s="59"/>
      <c r="Z493" s="59"/>
      <c r="AA493" s="59"/>
      <c r="AB493" s="59"/>
      <c r="AC493" s="59"/>
      <c r="AD493" s="59"/>
    </row>
    <row r="494">
      <c r="B494" s="145">
        <v>49</v>
      </c>
      <c r="C494" s="146" t="str">
        <f t="shared" ca="1" si="78"/>
        <v>7.1</v>
      </c>
      <c r="D494" s="147" t="str">
        <f t="shared" ca="1" si="79"/>
        <v>nc</v>
      </c>
      <c r="E494" s="147" t="s">
        <v>43</v>
      </c>
      <c r="F494" s="148" t="str">
        <f t="shared" ca="1" si="80"/>
        <v>https://portail-larochelle.test.entrouvert.org/demarches/signalements/</v>
      </c>
      <c r="G494" s="147" t="str">
        <f t="shared" ca="1" si="81"/>
        <v>A</v>
      </c>
      <c r="H494" s="147" t="str">
        <f t="shared" ca="1" si="82"/>
        <v>x</v>
      </c>
      <c r="I494" s="147" t="str">
        <f t="shared" ca="1" si="83"/>
        <v>Bloquante</v>
      </c>
      <c r="J494" s="149" t="str">
        <f t="shared" ca="1" si="84"/>
        <v xml:space="preserve">Une seule fois dans la page</v>
      </c>
      <c r="K494" s="79">
        <f t="shared" si="85"/>
        <v>1</v>
      </c>
      <c r="L494" s="136"/>
      <c r="M494" s="136">
        <f t="shared" si="86"/>
        <v>4</v>
      </c>
      <c r="N494" s="137" t="str">
        <f t="shared" ca="1" si="87"/>
        <v xml:space="preserve">Le champ d'autocomplétion 'est pas accessible </v>
      </c>
      <c r="O494" s="137"/>
      <c r="P494" s="138"/>
      <c r="Q494" s="138"/>
      <c r="R494" s="138"/>
      <c r="S494" s="138"/>
      <c r="T494" s="138"/>
      <c r="U494" s="139">
        <f t="shared" si="88"/>
        <v>0</v>
      </c>
      <c r="V494" s="140"/>
      <c r="W494" s="43"/>
      <c r="X494" s="59"/>
      <c r="Y494" s="59"/>
      <c r="Z494" s="59"/>
      <c r="AA494" s="59"/>
      <c r="AB494" s="59"/>
      <c r="AC494" s="59"/>
      <c r="AD494" s="59"/>
    </row>
    <row r="495" hidden="1">
      <c r="B495" s="145">
        <v>49</v>
      </c>
      <c r="C495" s="146" t="str">
        <f t="shared" ca="1" si="78"/>
        <v>7.1</v>
      </c>
      <c r="D495" s="147" t="str">
        <f t="shared" ca="1" si="79"/>
        <v>na</v>
      </c>
      <c r="E495" s="147" t="s">
        <v>46</v>
      </c>
      <c r="F495" s="148" t="str">
        <f t="shared" ca="1" si="80"/>
        <v>https://connexion-larochelle.test.entrouvert.org/accounts/</v>
      </c>
      <c r="G495" s="147" t="str">
        <f t="shared" ca="1" si="81"/>
        <v>A</v>
      </c>
      <c r="H495" s="147" t="str">
        <f t="shared" ca="1" si="82"/>
        <v>x</v>
      </c>
      <c r="I495" s="147">
        <f t="shared" ca="1" si="83"/>
        <v>0</v>
      </c>
      <c r="J495" s="149">
        <f t="shared" ca="1" si="84"/>
        <v>0</v>
      </c>
      <c r="K495" s="79" t="str">
        <f t="shared" si="85"/>
        <v/>
      </c>
      <c r="L495" s="136"/>
      <c r="M495" s="136">
        <f t="shared" si="86"/>
        <v>4</v>
      </c>
      <c r="N495" s="137">
        <f t="shared" ca="1" si="87"/>
        <v>0</v>
      </c>
      <c r="O495" s="137"/>
      <c r="P495" s="138"/>
      <c r="Q495" s="138"/>
      <c r="R495" s="138"/>
      <c r="S495" s="138"/>
      <c r="T495" s="138"/>
      <c r="U495" s="139">
        <f t="shared" si="88"/>
        <v>0</v>
      </c>
      <c r="V495" s="140"/>
      <c r="W495" s="43"/>
      <c r="X495" s="59"/>
      <c r="Y495" s="59"/>
      <c r="Z495" s="59"/>
      <c r="AA495" s="59"/>
      <c r="AB495" s="59"/>
      <c r="AC495" s="59"/>
      <c r="AD495" s="59"/>
    </row>
    <row r="496" hidden="1">
      <c r="B496" s="145">
        <v>49</v>
      </c>
      <c r="C496" s="146" t="str">
        <f t="shared" ca="1" si="78"/>
        <v>7.1</v>
      </c>
      <c r="D496" s="147" t="str">
        <f t="shared" ca="1" si="79"/>
        <v>na</v>
      </c>
      <c r="E496" s="147" t="s">
        <v>49</v>
      </c>
      <c r="F496" s="148" t="str">
        <f t="shared" ca="1" si="80"/>
        <v>https://portail-larochelle.test.entrouvert.org/a-propos/page-editoriale-type/</v>
      </c>
      <c r="G496" s="147" t="str">
        <f t="shared" ca="1" si="81"/>
        <v>A</v>
      </c>
      <c r="H496" s="147" t="str">
        <f t="shared" ca="1" si="82"/>
        <v>x</v>
      </c>
      <c r="I496" s="147">
        <f t="shared" ca="1" si="83"/>
        <v>0</v>
      </c>
      <c r="J496" s="149">
        <f t="shared" ca="1" si="84"/>
        <v>0</v>
      </c>
      <c r="K496" s="79" t="str">
        <f t="shared" si="85"/>
        <v/>
      </c>
      <c r="L496" s="136"/>
      <c r="M496" s="136">
        <f t="shared" si="86"/>
        <v>4</v>
      </c>
      <c r="N496" s="137">
        <f t="shared" ca="1" si="87"/>
        <v>0</v>
      </c>
      <c r="O496" s="137"/>
      <c r="P496" s="138"/>
      <c r="Q496" s="138"/>
      <c r="R496" s="138"/>
      <c r="S496" s="138"/>
      <c r="T496" s="138"/>
      <c r="U496" s="139">
        <f t="shared" si="88"/>
        <v>0</v>
      </c>
      <c r="V496" s="140"/>
      <c r="W496" s="43"/>
      <c r="X496" s="59"/>
      <c r="Y496" s="59"/>
      <c r="Z496" s="59"/>
      <c r="AA496" s="59"/>
      <c r="AB496" s="59"/>
      <c r="AC496" s="59"/>
      <c r="AD496" s="59"/>
    </row>
    <row r="497">
      <c r="B497" s="145">
        <v>49</v>
      </c>
      <c r="C497" s="146" t="str">
        <f t="shared" ca="1" si="78"/>
        <v>7.1</v>
      </c>
      <c r="D497" s="147" t="str">
        <f t="shared" ca="1" si="79"/>
        <v>nc</v>
      </c>
      <c r="E497" s="147" t="s">
        <v>52</v>
      </c>
      <c r="F497" s="148" t="str">
        <f t="shared" ca="1" si="80"/>
        <v>https://demarches-larochelle.test.entrouvert.org/old-temp/modele-de-formulaire-avec-tous-les-champs/</v>
      </c>
      <c r="G497" s="147" t="str">
        <f t="shared" ca="1" si="81"/>
        <v>A</v>
      </c>
      <c r="H497" s="147" t="str">
        <f t="shared" ca="1" si="82"/>
        <v>x</v>
      </c>
      <c r="I497" s="147" t="str">
        <f t="shared" ca="1" si="83"/>
        <v>Bloquante</v>
      </c>
      <c r="J497" s="149" t="str">
        <f t="shared" ca="1" si="84"/>
        <v xml:space="preserve">Une seule fois dans la page</v>
      </c>
      <c r="K497" s="79">
        <f t="shared" si="85"/>
        <v>1</v>
      </c>
      <c r="L497" s="136"/>
      <c r="M497" s="136">
        <f t="shared" si="86"/>
        <v>4</v>
      </c>
      <c r="N497" s="137" t="str">
        <f t="shared" ca="1" si="87"/>
        <v xml:space="preserve">- le Role progress bar est non adapté sur les étapes.
- Le champ "Champ select multiple" ne semble pas entièrement accessible il n'y a pas de retour sur le résultat de la séléction de plus il n'est pas possible d'accèder au élément qui sont déjà sélectionnés</v>
      </c>
      <c r="O497" s="137"/>
      <c r="P497" s="138"/>
      <c r="Q497" s="138"/>
      <c r="R497" s="138"/>
      <c r="S497" s="138"/>
      <c r="T497" s="138"/>
      <c r="U497" s="139">
        <f t="shared" si="88"/>
        <v>0</v>
      </c>
      <c r="V497" s="140"/>
      <c r="W497" s="43"/>
      <c r="X497" s="59"/>
      <c r="Y497" s="59"/>
      <c r="Z497" s="59"/>
      <c r="AA497" s="59"/>
      <c r="AB497" s="59"/>
      <c r="AC497" s="59"/>
      <c r="AD497" s="59"/>
    </row>
    <row r="498" hidden="1">
      <c r="B498" s="145">
        <v>49</v>
      </c>
      <c r="C498" s="146" t="str">
        <f t="shared" ca="1" si="78"/>
        <v>7.1</v>
      </c>
      <c r="D498" s="147" t="str">
        <f t="shared" ca="1" si="79"/>
        <v>na</v>
      </c>
      <c r="E498" s="147" t="s">
        <v>55</v>
      </c>
      <c r="F498" s="148" t="str">
        <f t="shared" ca="1" si="80"/>
        <v>https://portail-larochelle.test.entrouvert.org/mon-espace/mes-demandes/</v>
      </c>
      <c r="G498" s="147" t="str">
        <f t="shared" ca="1" si="81"/>
        <v>A</v>
      </c>
      <c r="H498" s="147" t="str">
        <f t="shared" ca="1" si="82"/>
        <v>x</v>
      </c>
      <c r="I498" s="147">
        <f t="shared" ca="1" si="83"/>
        <v>0</v>
      </c>
      <c r="J498" s="149">
        <f t="shared" ca="1" si="84"/>
        <v>0</v>
      </c>
      <c r="K498" s="79" t="str">
        <f t="shared" si="85"/>
        <v/>
      </c>
      <c r="L498" s="136"/>
      <c r="M498" s="136">
        <f t="shared" si="86"/>
        <v>4</v>
      </c>
      <c r="N498" s="137">
        <f t="shared" ca="1" si="87"/>
        <v>0</v>
      </c>
      <c r="O498" s="137"/>
      <c r="P498" s="138"/>
      <c r="Q498" s="138"/>
      <c r="R498" s="138"/>
      <c r="S498" s="138"/>
      <c r="T498" s="138"/>
      <c r="U498" s="139">
        <f t="shared" si="88"/>
        <v>0</v>
      </c>
      <c r="V498" s="140"/>
      <c r="W498" s="43"/>
      <c r="X498" s="59"/>
      <c r="Y498" s="59"/>
      <c r="Z498" s="59"/>
      <c r="AA498" s="59"/>
      <c r="AB498" s="59"/>
      <c r="AC498" s="59"/>
      <c r="AD498" s="59"/>
    </row>
    <row r="499">
      <c r="B499" s="145">
        <v>49</v>
      </c>
      <c r="C499" s="146" t="str">
        <f t="shared" ca="1" si="78"/>
        <v>7.1</v>
      </c>
      <c r="D499" s="147" t="str">
        <f t="shared" ca="1" si="79"/>
        <v>nc</v>
      </c>
      <c r="E499" s="147" t="s">
        <v>58</v>
      </c>
      <c r="F499" s="148" t="str">
        <f t="shared" ca="1" si="80"/>
        <v>https://demarches-larochelle.test.entrouvert.org/signalements/arbres-espaces-verts-naturels-aires-de-jeux/?cancelurl=https%3A//portail-larochelle.test.entrouvert.org/demarches/signalements/</v>
      </c>
      <c r="G499" s="147" t="str">
        <f t="shared" ca="1" si="81"/>
        <v>A</v>
      </c>
      <c r="H499" s="147" t="str">
        <f t="shared" ca="1" si="82"/>
        <v>x</v>
      </c>
      <c r="I499" s="147" t="str">
        <f t="shared" ca="1" si="83"/>
        <v>Bloquante</v>
      </c>
      <c r="J499" s="149" t="str">
        <f t="shared" ca="1" si="84"/>
        <v xml:space="preserve">Une seule fois dans la page</v>
      </c>
      <c r="K499" s="79">
        <f t="shared" si="85"/>
        <v>1</v>
      </c>
      <c r="L499" s="136"/>
      <c r="M499" s="136">
        <f t="shared" si="86"/>
        <v>4</v>
      </c>
      <c r="N499" s="137" t="str">
        <f t="shared" ca="1" si="87"/>
        <v xml:space="preserve">Le Role progress bar est non adapté sur les étapes.</v>
      </c>
      <c r="O499" s="137"/>
      <c r="P499" s="138"/>
      <c r="Q499" s="138"/>
      <c r="R499" s="138"/>
      <c r="S499" s="138"/>
      <c r="T499" s="138"/>
      <c r="U499" s="139">
        <f t="shared" si="88"/>
        <v>0</v>
      </c>
      <c r="V499" s="140"/>
      <c r="W499" s="43"/>
      <c r="X499" s="59"/>
      <c r="Y499" s="59"/>
      <c r="Z499" s="59"/>
      <c r="AA499" s="59"/>
      <c r="AB499" s="59"/>
      <c r="AC499" s="59"/>
      <c r="AD499" s="59"/>
    </row>
    <row r="500" hidden="1">
      <c r="B500" s="145">
        <v>49</v>
      </c>
      <c r="C500" s="146" t="str">
        <f t="shared" ca="1" si="78"/>
        <v>7.1</v>
      </c>
      <c r="D500" s="147" t="str">
        <f t="shared" ca="1" si="79"/>
        <v>na</v>
      </c>
      <c r="E500" s="147" t="s">
        <v>61</v>
      </c>
      <c r="F500" s="148" t="str">
        <f t="shared" ca="1" si="80"/>
        <v>https://demarches-larochelle.test.entrouvert.org/signalements/proprete-urbaine/118/</v>
      </c>
      <c r="G500" s="147" t="str">
        <f t="shared" ca="1" si="81"/>
        <v>A</v>
      </c>
      <c r="H500" s="147" t="str">
        <f t="shared" ca="1" si="82"/>
        <v>x</v>
      </c>
      <c r="I500" s="147">
        <f t="shared" ca="1" si="83"/>
        <v>0</v>
      </c>
      <c r="J500" s="149">
        <f t="shared" ca="1" si="84"/>
        <v>0</v>
      </c>
      <c r="K500" s="79" t="str">
        <f t="shared" si="85"/>
        <v/>
      </c>
      <c r="L500" s="136"/>
      <c r="M500" s="136">
        <f t="shared" si="86"/>
        <v>4</v>
      </c>
      <c r="N500" s="137">
        <f t="shared" ca="1" si="87"/>
        <v>0</v>
      </c>
      <c r="O500" s="137"/>
      <c r="P500" s="138"/>
      <c r="Q500" s="138"/>
      <c r="R500" s="138"/>
      <c r="S500" s="138"/>
      <c r="T500" s="138"/>
      <c r="U500" s="139">
        <f t="shared" si="88"/>
        <v>0</v>
      </c>
      <c r="V500" s="140"/>
      <c r="W500" s="43"/>
      <c r="X500" s="59"/>
      <c r="Y500" s="59"/>
      <c r="Z500" s="59"/>
      <c r="AA500" s="59"/>
      <c r="AB500" s="59"/>
      <c r="AC500" s="59"/>
      <c r="AD500" s="59"/>
    </row>
    <row r="501" hidden="1">
      <c r="B501" s="145">
        <v>49</v>
      </c>
      <c r="C501" s="146" t="str">
        <f t="shared" ca="1" si="78"/>
        <v>7.1</v>
      </c>
      <c r="D501" s="147" t="str">
        <f t="shared" ca="1" si="79"/>
        <v>na</v>
      </c>
      <c r="E501" s="147" t="s">
        <v>64</v>
      </c>
      <c r="F501" s="148" t="str">
        <f t="shared" ca="1" si="80"/>
        <v>https://connexion-larochelle.test.entrouvert.org/accounts/password/change/</v>
      </c>
      <c r="G501" s="147" t="str">
        <f t="shared" ca="1" si="81"/>
        <v>A</v>
      </c>
      <c r="H501" s="147" t="str">
        <f t="shared" ca="1" si="82"/>
        <v>x</v>
      </c>
      <c r="I501" s="147">
        <f t="shared" ca="1" si="83"/>
        <v>0</v>
      </c>
      <c r="J501" s="149">
        <f t="shared" ca="1" si="84"/>
        <v>0</v>
      </c>
      <c r="K501" s="79" t="str">
        <f t="shared" si="85"/>
        <v/>
      </c>
      <c r="L501" s="136"/>
      <c r="M501" s="136">
        <f t="shared" si="86"/>
        <v>4</v>
      </c>
      <c r="N501" s="137">
        <f t="shared" ca="1" si="87"/>
        <v>0</v>
      </c>
      <c r="O501" s="137"/>
      <c r="P501" s="138"/>
      <c r="Q501" s="138"/>
      <c r="R501" s="138"/>
      <c r="S501" s="138"/>
      <c r="T501" s="138"/>
      <c r="U501" s="139">
        <f t="shared" si="88"/>
        <v>0</v>
      </c>
      <c r="V501" s="140"/>
      <c r="W501" s="43"/>
      <c r="X501" s="59"/>
      <c r="Y501" s="59"/>
      <c r="Z501" s="59"/>
      <c r="AA501" s="59"/>
      <c r="AB501" s="59"/>
      <c r="AC501" s="59"/>
      <c r="AD501" s="59"/>
    </row>
    <row r="502" hidden="1">
      <c r="B502" s="145">
        <v>50</v>
      </c>
      <c r="C502" s="146" t="str">
        <f t="shared" ca="1" si="78"/>
        <v>7.2</v>
      </c>
      <c r="D502" s="147" t="str">
        <f t="shared" ca="1" si="79"/>
        <v>na</v>
      </c>
      <c r="E502" s="147" t="s">
        <v>28</v>
      </c>
      <c r="F502" s="148" t="str">
        <f t="shared" ca="1" si="80"/>
        <v>https://portail-larochelle.test.entrouvert.org/demarches/</v>
      </c>
      <c r="G502" s="147" t="str">
        <f t="shared" ca="1" si="81"/>
        <v>A</v>
      </c>
      <c r="H502" s="147" t="str">
        <f t="shared" ca="1" si="82"/>
        <v/>
      </c>
      <c r="I502" s="147">
        <f t="shared" ca="1" si="83"/>
        <v>0</v>
      </c>
      <c r="J502" s="149">
        <f t="shared" ca="1" si="84"/>
        <v>0</v>
      </c>
      <c r="K502" s="79" t="str">
        <f t="shared" si="85"/>
        <v/>
      </c>
      <c r="L502" s="136"/>
      <c r="M502" s="136">
        <f t="shared" si="86"/>
        <v>0</v>
      </c>
      <c r="N502" s="137">
        <f t="shared" ca="1" si="87"/>
        <v>0</v>
      </c>
      <c r="O502" s="137"/>
      <c r="P502" s="138"/>
      <c r="Q502" s="138"/>
      <c r="R502" s="138"/>
      <c r="S502" s="138"/>
      <c r="T502" s="138"/>
      <c r="U502" s="139">
        <f t="shared" si="88"/>
        <v>0</v>
      </c>
      <c r="V502" s="140"/>
      <c r="W502" s="43"/>
      <c r="X502" s="59"/>
      <c r="Y502" s="59"/>
      <c r="Z502" s="59"/>
      <c r="AA502" s="59"/>
      <c r="AB502" s="59"/>
      <c r="AC502" s="59"/>
      <c r="AD502" s="59"/>
    </row>
    <row r="503" hidden="1">
      <c r="B503" s="145">
        <v>50</v>
      </c>
      <c r="C503" s="146" t="str">
        <f t="shared" ca="1" si="78"/>
        <v>7.2</v>
      </c>
      <c r="D503" s="147" t="str">
        <f t="shared" ca="1" si="79"/>
        <v>na</v>
      </c>
      <c r="E503" s="147" t="s">
        <v>31</v>
      </c>
      <c r="F503" s="148" t="str">
        <f t="shared" ca="1" si="80"/>
        <v>https://portail-larochelle.test.entrouvert.org/liens-footer/accessibilite/</v>
      </c>
      <c r="G503" s="147" t="str">
        <f t="shared" ca="1" si="81"/>
        <v>A</v>
      </c>
      <c r="H503" s="147" t="str">
        <f t="shared" ca="1" si="82"/>
        <v/>
      </c>
      <c r="I503" s="147">
        <f t="shared" ca="1" si="83"/>
        <v>0</v>
      </c>
      <c r="J503" s="149">
        <f t="shared" ca="1" si="84"/>
        <v>0</v>
      </c>
      <c r="K503" s="79" t="str">
        <f t="shared" si="85"/>
        <v/>
      </c>
      <c r="L503" s="136"/>
      <c r="M503" s="136">
        <f t="shared" si="86"/>
        <v>0</v>
      </c>
      <c r="N503" s="137">
        <f t="shared" ca="1" si="87"/>
        <v>0</v>
      </c>
      <c r="O503" s="137"/>
      <c r="P503" s="138"/>
      <c r="Q503" s="138"/>
      <c r="R503" s="138"/>
      <c r="S503" s="138"/>
      <c r="T503" s="138"/>
      <c r="U503" s="139">
        <f t="shared" si="88"/>
        <v>0</v>
      </c>
      <c r="V503" s="140"/>
      <c r="W503" s="43"/>
      <c r="X503" s="59"/>
      <c r="Y503" s="59"/>
      <c r="Z503" s="59"/>
      <c r="AA503" s="59"/>
      <c r="AB503" s="59"/>
      <c r="AC503" s="59"/>
      <c r="AD503" s="59"/>
    </row>
    <row r="504" hidden="1">
      <c r="B504" s="145">
        <v>50</v>
      </c>
      <c r="C504" s="146" t="str">
        <f t="shared" ca="1" si="78"/>
        <v>7.2</v>
      </c>
      <c r="D504" s="147" t="str">
        <f t="shared" ca="1" si="79"/>
        <v>na</v>
      </c>
      <c r="E504" s="147" t="s">
        <v>34</v>
      </c>
      <c r="F504" s="148" t="str">
        <f t="shared" ca="1" si="80"/>
        <v>https://portail-larochelle.test.entrouvert.org/liens-footer/mentions-legales/</v>
      </c>
      <c r="G504" s="147" t="str">
        <f t="shared" ca="1" si="81"/>
        <v>A</v>
      </c>
      <c r="H504" s="147" t="str">
        <f t="shared" ca="1" si="82"/>
        <v/>
      </c>
      <c r="I504" s="147">
        <f t="shared" ca="1" si="83"/>
        <v>0</v>
      </c>
      <c r="J504" s="149">
        <f t="shared" ca="1" si="84"/>
        <v>0</v>
      </c>
      <c r="K504" s="79" t="str">
        <f t="shared" si="85"/>
        <v/>
      </c>
      <c r="L504" s="136"/>
      <c r="M504" s="136">
        <f t="shared" si="86"/>
        <v>0</v>
      </c>
      <c r="N504" s="137">
        <f t="shared" ca="1" si="87"/>
        <v>0</v>
      </c>
      <c r="O504" s="137"/>
      <c r="P504" s="138"/>
      <c r="Q504" s="138"/>
      <c r="R504" s="138"/>
      <c r="S504" s="138"/>
      <c r="T504" s="138"/>
      <c r="U504" s="139">
        <f t="shared" si="88"/>
        <v>0</v>
      </c>
      <c r="V504" s="140"/>
      <c r="W504" s="43"/>
      <c r="X504" s="59"/>
      <c r="Y504" s="59"/>
      <c r="Z504" s="59"/>
      <c r="AA504" s="59"/>
      <c r="AB504" s="59"/>
      <c r="AC504" s="59"/>
      <c r="AD504" s="59"/>
    </row>
    <row r="505" hidden="1">
      <c r="B505" s="145">
        <v>50</v>
      </c>
      <c r="C505" s="146" t="str">
        <f t="shared" ca="1" si="78"/>
        <v>7.2</v>
      </c>
      <c r="D505" s="147" t="str">
        <f t="shared" ca="1" si="79"/>
        <v>na</v>
      </c>
      <c r="E505" s="147" t="s">
        <v>37</v>
      </c>
      <c r="F505" s="148" t="str">
        <f t="shared" ca="1" si="80"/>
        <v>https://portail-larochelle.test.entrouvert.org/aide/</v>
      </c>
      <c r="G505" s="147" t="str">
        <f t="shared" ca="1" si="81"/>
        <v>A</v>
      </c>
      <c r="H505" s="147" t="str">
        <f t="shared" ca="1" si="82"/>
        <v/>
      </c>
      <c r="I505" s="147">
        <f t="shared" ca="1" si="83"/>
        <v>0</v>
      </c>
      <c r="J505" s="149">
        <f t="shared" ca="1" si="84"/>
        <v>0</v>
      </c>
      <c r="K505" s="79" t="str">
        <f t="shared" si="85"/>
        <v/>
      </c>
      <c r="L505" s="136"/>
      <c r="M505" s="136">
        <f t="shared" si="86"/>
        <v>0</v>
      </c>
      <c r="N505" s="137">
        <f t="shared" ca="1" si="87"/>
        <v>0</v>
      </c>
      <c r="O505" s="137"/>
      <c r="P505" s="138"/>
      <c r="Q505" s="138"/>
      <c r="R505" s="138"/>
      <c r="S505" s="138"/>
      <c r="T505" s="138"/>
      <c r="U505" s="139">
        <f t="shared" si="88"/>
        <v>0</v>
      </c>
      <c r="V505" s="140"/>
      <c r="W505" s="43"/>
      <c r="X505" s="59"/>
      <c r="Y505" s="59"/>
      <c r="Z505" s="59"/>
      <c r="AA505" s="59"/>
      <c r="AB505" s="59"/>
      <c r="AC505" s="59"/>
      <c r="AD505" s="59"/>
    </row>
    <row r="506" hidden="1">
      <c r="B506" s="145">
        <v>50</v>
      </c>
      <c r="C506" s="146" t="str">
        <f t="shared" ca="1" si="78"/>
        <v>7.2</v>
      </c>
      <c r="D506" s="147" t="str">
        <f t="shared" ca="1" si="79"/>
        <v>na</v>
      </c>
      <c r="E506" s="147" t="s">
        <v>40</v>
      </c>
      <c r="F506" s="148" t="str">
        <f t="shared" ca="1" si="80"/>
        <v>https://connexion-larochelle.test.entrouvert.org/login/?nonce=_0DC01D458CED32F23A64CDA251907A6D&amp;next=/idp/saml2/continue%3Fnonce%3D_0DC01D458CED32F23A64CDA251907A6D</v>
      </c>
      <c r="G506" s="147" t="str">
        <f t="shared" ca="1" si="81"/>
        <v>A</v>
      </c>
      <c r="H506" s="147" t="str">
        <f t="shared" ca="1" si="82"/>
        <v/>
      </c>
      <c r="I506" s="147">
        <f t="shared" ca="1" si="83"/>
        <v>0</v>
      </c>
      <c r="J506" s="149">
        <f t="shared" ca="1" si="84"/>
        <v>0</v>
      </c>
      <c r="K506" s="79" t="str">
        <f t="shared" si="85"/>
        <v/>
      </c>
      <c r="L506" s="136"/>
      <c r="M506" s="136">
        <f t="shared" si="86"/>
        <v>0</v>
      </c>
      <c r="N506" s="137">
        <f t="shared" ca="1" si="87"/>
        <v>0</v>
      </c>
      <c r="O506" s="137"/>
      <c r="P506" s="138"/>
      <c r="Q506" s="138"/>
      <c r="R506" s="138"/>
      <c r="S506" s="138"/>
      <c r="T506" s="138"/>
      <c r="U506" s="139">
        <f t="shared" si="88"/>
        <v>0</v>
      </c>
      <c r="V506" s="140"/>
      <c r="W506" s="43"/>
      <c r="X506" s="59"/>
      <c r="Y506" s="59"/>
      <c r="Z506" s="59"/>
      <c r="AA506" s="59"/>
      <c r="AB506" s="59"/>
      <c r="AC506" s="59"/>
      <c r="AD506" s="59"/>
    </row>
    <row r="507" hidden="1">
      <c r="B507" s="145">
        <v>50</v>
      </c>
      <c r="C507" s="146" t="str">
        <f t="shared" ca="1" si="78"/>
        <v>7.2</v>
      </c>
      <c r="D507" s="147" t="str">
        <f t="shared" ca="1" si="79"/>
        <v>na</v>
      </c>
      <c r="E507" s="147" t="s">
        <v>43</v>
      </c>
      <c r="F507" s="148" t="str">
        <f t="shared" ca="1" si="80"/>
        <v>https://portail-larochelle.test.entrouvert.org/demarches/signalements/</v>
      </c>
      <c r="G507" s="147" t="str">
        <f t="shared" ca="1" si="81"/>
        <v>A</v>
      </c>
      <c r="H507" s="147" t="str">
        <f t="shared" ca="1" si="82"/>
        <v/>
      </c>
      <c r="I507" s="147">
        <f t="shared" ca="1" si="83"/>
        <v>0</v>
      </c>
      <c r="J507" s="149">
        <f t="shared" ca="1" si="84"/>
        <v>0</v>
      </c>
      <c r="K507" s="79" t="str">
        <f t="shared" si="85"/>
        <v/>
      </c>
      <c r="L507" s="136"/>
      <c r="M507" s="136">
        <f t="shared" si="86"/>
        <v>0</v>
      </c>
      <c r="N507" s="137">
        <f t="shared" ca="1" si="87"/>
        <v>0</v>
      </c>
      <c r="O507" s="137"/>
      <c r="P507" s="138"/>
      <c r="Q507" s="138"/>
      <c r="R507" s="138"/>
      <c r="S507" s="138"/>
      <c r="T507" s="138"/>
      <c r="U507" s="139">
        <f t="shared" si="88"/>
        <v>0</v>
      </c>
      <c r="V507" s="140"/>
      <c r="W507" s="43"/>
      <c r="X507" s="59"/>
      <c r="Y507" s="59"/>
      <c r="Z507" s="59"/>
      <c r="AA507" s="59"/>
      <c r="AB507" s="59"/>
      <c r="AC507" s="59"/>
      <c r="AD507" s="59"/>
    </row>
    <row r="508" hidden="1">
      <c r="B508" s="145">
        <v>50</v>
      </c>
      <c r="C508" s="146" t="str">
        <f t="shared" ca="1" si="78"/>
        <v>7.2</v>
      </c>
      <c r="D508" s="147" t="str">
        <f t="shared" ca="1" si="79"/>
        <v>na</v>
      </c>
      <c r="E508" s="147" t="s">
        <v>46</v>
      </c>
      <c r="F508" s="148" t="str">
        <f t="shared" ca="1" si="80"/>
        <v>https://connexion-larochelle.test.entrouvert.org/accounts/</v>
      </c>
      <c r="G508" s="147" t="str">
        <f t="shared" ca="1" si="81"/>
        <v>A</v>
      </c>
      <c r="H508" s="147" t="str">
        <f t="shared" ca="1" si="82"/>
        <v/>
      </c>
      <c r="I508" s="147">
        <f t="shared" ca="1" si="83"/>
        <v>0</v>
      </c>
      <c r="J508" s="149">
        <f t="shared" ca="1" si="84"/>
        <v>0</v>
      </c>
      <c r="K508" s="79" t="str">
        <f t="shared" si="85"/>
        <v/>
      </c>
      <c r="L508" s="136"/>
      <c r="M508" s="136">
        <f t="shared" si="86"/>
        <v>0</v>
      </c>
      <c r="N508" s="137">
        <f t="shared" ca="1" si="87"/>
        <v>0</v>
      </c>
      <c r="O508" s="137"/>
      <c r="P508" s="138"/>
      <c r="Q508" s="138"/>
      <c r="R508" s="138"/>
      <c r="S508" s="138"/>
      <c r="T508" s="138"/>
      <c r="U508" s="139">
        <f t="shared" si="88"/>
        <v>0</v>
      </c>
      <c r="V508" s="140"/>
      <c r="W508" s="43"/>
      <c r="X508" s="59"/>
      <c r="Y508" s="59"/>
      <c r="Z508" s="59"/>
      <c r="AA508" s="59"/>
      <c r="AB508" s="59"/>
      <c r="AC508" s="59"/>
      <c r="AD508" s="59"/>
    </row>
    <row r="509" hidden="1">
      <c r="B509" s="145">
        <v>50</v>
      </c>
      <c r="C509" s="146" t="str">
        <f t="shared" ca="1" si="78"/>
        <v>7.2</v>
      </c>
      <c r="D509" s="147" t="str">
        <f t="shared" ca="1" si="79"/>
        <v>na</v>
      </c>
      <c r="E509" s="147" t="s">
        <v>49</v>
      </c>
      <c r="F509" s="148" t="str">
        <f t="shared" ca="1" si="80"/>
        <v>https://portail-larochelle.test.entrouvert.org/a-propos/page-editoriale-type/</v>
      </c>
      <c r="G509" s="147" t="str">
        <f t="shared" ca="1" si="81"/>
        <v>A</v>
      </c>
      <c r="H509" s="147" t="str">
        <f t="shared" ca="1" si="82"/>
        <v/>
      </c>
      <c r="I509" s="147">
        <f t="shared" ca="1" si="83"/>
        <v>0</v>
      </c>
      <c r="J509" s="149">
        <f t="shared" ca="1" si="84"/>
        <v>0</v>
      </c>
      <c r="K509" s="79" t="str">
        <f t="shared" si="85"/>
        <v/>
      </c>
      <c r="L509" s="136"/>
      <c r="M509" s="136">
        <f t="shared" si="86"/>
        <v>0</v>
      </c>
      <c r="N509" s="137">
        <f t="shared" ca="1" si="87"/>
        <v>0</v>
      </c>
      <c r="O509" s="137"/>
      <c r="P509" s="138"/>
      <c r="Q509" s="138"/>
      <c r="R509" s="138"/>
      <c r="S509" s="138"/>
      <c r="T509" s="138"/>
      <c r="U509" s="139">
        <f t="shared" si="88"/>
        <v>0</v>
      </c>
      <c r="V509" s="140"/>
      <c r="W509" s="43"/>
      <c r="X509" s="59"/>
      <c r="Y509" s="59"/>
      <c r="Z509" s="59"/>
      <c r="AA509" s="59"/>
      <c r="AB509" s="59"/>
      <c r="AC509" s="59"/>
      <c r="AD509" s="59"/>
    </row>
    <row r="510" hidden="1">
      <c r="B510" s="145">
        <v>50</v>
      </c>
      <c r="C510" s="146" t="str">
        <f t="shared" ca="1" si="78"/>
        <v>7.2</v>
      </c>
      <c r="D510" s="147" t="str">
        <f t="shared" ca="1" si="79"/>
        <v>na</v>
      </c>
      <c r="E510" s="147" t="s">
        <v>52</v>
      </c>
      <c r="F510" s="148" t="str">
        <f t="shared" ca="1" si="80"/>
        <v>https://demarches-larochelle.test.entrouvert.org/old-temp/modele-de-formulaire-avec-tous-les-champs/</v>
      </c>
      <c r="G510" s="147" t="str">
        <f t="shared" ca="1" si="81"/>
        <v>A</v>
      </c>
      <c r="H510" s="147" t="str">
        <f t="shared" ca="1" si="82"/>
        <v/>
      </c>
      <c r="I510" s="147">
        <f t="shared" ca="1" si="83"/>
        <v>0</v>
      </c>
      <c r="J510" s="149">
        <f t="shared" ca="1" si="84"/>
        <v>0</v>
      </c>
      <c r="K510" s="79" t="str">
        <f t="shared" si="85"/>
        <v/>
      </c>
      <c r="L510" s="136"/>
      <c r="M510" s="136">
        <f t="shared" si="86"/>
        <v>0</v>
      </c>
      <c r="N510" s="137">
        <f t="shared" ca="1" si="87"/>
        <v>0</v>
      </c>
      <c r="O510" s="137"/>
      <c r="P510" s="138"/>
      <c r="Q510" s="138"/>
      <c r="R510" s="138"/>
      <c r="S510" s="138"/>
      <c r="T510" s="138"/>
      <c r="U510" s="139">
        <f t="shared" si="88"/>
        <v>0</v>
      </c>
      <c r="V510" s="140"/>
      <c r="W510" s="43"/>
      <c r="X510" s="59"/>
      <c r="Y510" s="59"/>
      <c r="Z510" s="59"/>
      <c r="AA510" s="59"/>
      <c r="AB510" s="59"/>
      <c r="AC510" s="59"/>
      <c r="AD510" s="59"/>
    </row>
    <row r="511" hidden="1">
      <c r="B511" s="145">
        <v>50</v>
      </c>
      <c r="C511" s="146" t="str">
        <f t="shared" ca="1" si="78"/>
        <v>7.2</v>
      </c>
      <c r="D511" s="147" t="str">
        <f t="shared" ca="1" si="79"/>
        <v>na</v>
      </c>
      <c r="E511" s="147" t="s">
        <v>55</v>
      </c>
      <c r="F511" s="148" t="str">
        <f t="shared" ca="1" si="80"/>
        <v>https://portail-larochelle.test.entrouvert.org/mon-espace/mes-demandes/</v>
      </c>
      <c r="G511" s="147" t="str">
        <f t="shared" ca="1" si="81"/>
        <v>A</v>
      </c>
      <c r="H511" s="147" t="str">
        <f t="shared" ca="1" si="82"/>
        <v/>
      </c>
      <c r="I511" s="147">
        <f t="shared" ca="1" si="83"/>
        <v>0</v>
      </c>
      <c r="J511" s="149">
        <f t="shared" ca="1" si="84"/>
        <v>0</v>
      </c>
      <c r="K511" s="79" t="str">
        <f t="shared" si="85"/>
        <v/>
      </c>
      <c r="L511" s="136"/>
      <c r="M511" s="136">
        <f t="shared" si="86"/>
        <v>0</v>
      </c>
      <c r="N511" s="137">
        <f t="shared" ca="1" si="87"/>
        <v>0</v>
      </c>
      <c r="O511" s="137"/>
      <c r="P511" s="138"/>
      <c r="Q511" s="138"/>
      <c r="R511" s="138"/>
      <c r="S511" s="138"/>
      <c r="T511" s="138"/>
      <c r="U511" s="139">
        <f t="shared" si="88"/>
        <v>0</v>
      </c>
      <c r="V511" s="140"/>
      <c r="W511" s="43"/>
      <c r="X511" s="59"/>
      <c r="Y511" s="59"/>
      <c r="Z511" s="59"/>
      <c r="AA511" s="59"/>
      <c r="AB511" s="59"/>
      <c r="AC511" s="59"/>
      <c r="AD511" s="59"/>
    </row>
    <row r="512" hidden="1">
      <c r="B512" s="145">
        <v>50</v>
      </c>
      <c r="C512" s="146" t="str">
        <f t="shared" ca="1" si="78"/>
        <v>7.2</v>
      </c>
      <c r="D512" s="147" t="str">
        <f t="shared" ca="1" si="79"/>
        <v>na</v>
      </c>
      <c r="E512" s="147" t="s">
        <v>58</v>
      </c>
      <c r="F512" s="148" t="str">
        <f t="shared" ca="1" si="80"/>
        <v>https://demarches-larochelle.test.entrouvert.org/signalements/arbres-espaces-verts-naturels-aires-de-jeux/?cancelurl=https%3A//portail-larochelle.test.entrouvert.org/demarches/signalements/</v>
      </c>
      <c r="G512" s="147" t="str">
        <f t="shared" ca="1" si="81"/>
        <v>A</v>
      </c>
      <c r="H512" s="147" t="str">
        <f t="shared" ca="1" si="82"/>
        <v/>
      </c>
      <c r="I512" s="147">
        <f t="shared" ca="1" si="83"/>
        <v>0</v>
      </c>
      <c r="J512" s="149">
        <f t="shared" ca="1" si="84"/>
        <v>0</v>
      </c>
      <c r="K512" s="79" t="str">
        <f t="shared" si="85"/>
        <v/>
      </c>
      <c r="L512" s="136"/>
      <c r="M512" s="136">
        <f t="shared" si="86"/>
        <v>0</v>
      </c>
      <c r="N512" s="137">
        <f t="shared" ca="1" si="87"/>
        <v>0</v>
      </c>
      <c r="O512" s="137"/>
      <c r="P512" s="138"/>
      <c r="Q512" s="138"/>
      <c r="R512" s="138"/>
      <c r="S512" s="138"/>
      <c r="T512" s="138"/>
      <c r="U512" s="139">
        <f t="shared" si="88"/>
        <v>0</v>
      </c>
      <c r="V512" s="140"/>
      <c r="W512" s="43"/>
      <c r="X512" s="59"/>
      <c r="Y512" s="59"/>
      <c r="Z512" s="59"/>
      <c r="AA512" s="59"/>
      <c r="AB512" s="59"/>
      <c r="AC512" s="59"/>
      <c r="AD512" s="59"/>
    </row>
    <row r="513" hidden="1">
      <c r="B513" s="145">
        <v>50</v>
      </c>
      <c r="C513" s="146" t="str">
        <f t="shared" ca="1" si="78"/>
        <v>7.2</v>
      </c>
      <c r="D513" s="147" t="str">
        <f t="shared" ca="1" si="79"/>
        <v>na</v>
      </c>
      <c r="E513" s="147" t="s">
        <v>61</v>
      </c>
      <c r="F513" s="148" t="str">
        <f t="shared" ca="1" si="80"/>
        <v>https://demarches-larochelle.test.entrouvert.org/signalements/proprete-urbaine/118/</v>
      </c>
      <c r="G513" s="147" t="str">
        <f t="shared" ca="1" si="81"/>
        <v>A</v>
      </c>
      <c r="H513" s="147" t="str">
        <f t="shared" ca="1" si="82"/>
        <v/>
      </c>
      <c r="I513" s="147">
        <f t="shared" ca="1" si="83"/>
        <v>0</v>
      </c>
      <c r="J513" s="149">
        <f t="shared" ca="1" si="84"/>
        <v>0</v>
      </c>
      <c r="K513" s="79" t="str">
        <f t="shared" si="85"/>
        <v/>
      </c>
      <c r="L513" s="136"/>
      <c r="M513" s="136">
        <f t="shared" si="86"/>
        <v>0</v>
      </c>
      <c r="N513" s="137">
        <f t="shared" ca="1" si="87"/>
        <v>0</v>
      </c>
      <c r="O513" s="137"/>
      <c r="P513" s="138"/>
      <c r="Q513" s="138"/>
      <c r="R513" s="138"/>
      <c r="S513" s="138"/>
      <c r="T513" s="138"/>
      <c r="U513" s="139">
        <f t="shared" si="88"/>
        <v>0</v>
      </c>
      <c r="V513" s="140"/>
      <c r="W513" s="43"/>
      <c r="X513" s="59"/>
      <c r="Y513" s="59"/>
      <c r="Z513" s="59"/>
      <c r="AA513" s="59"/>
      <c r="AB513" s="59"/>
      <c r="AC513" s="59"/>
      <c r="AD513" s="59"/>
    </row>
    <row r="514" hidden="1">
      <c r="B514" s="145">
        <v>50</v>
      </c>
      <c r="C514" s="146" t="str">
        <f t="shared" ca="1" si="78"/>
        <v>7.2</v>
      </c>
      <c r="D514" s="147" t="str">
        <f t="shared" ca="1" si="79"/>
        <v>na</v>
      </c>
      <c r="E514" s="147" t="s">
        <v>64</v>
      </c>
      <c r="F514" s="148" t="str">
        <f t="shared" ca="1" si="80"/>
        <v>https://connexion-larochelle.test.entrouvert.org/accounts/password/change/</v>
      </c>
      <c r="G514" s="147" t="str">
        <f t="shared" ca="1" si="81"/>
        <v>A</v>
      </c>
      <c r="H514" s="147" t="str">
        <f t="shared" ca="1" si="82"/>
        <v/>
      </c>
      <c r="I514" s="147">
        <f t="shared" ca="1" si="83"/>
        <v>0</v>
      </c>
      <c r="J514" s="149">
        <f t="shared" ca="1" si="84"/>
        <v>0</v>
      </c>
      <c r="K514" s="79" t="str">
        <f t="shared" si="85"/>
        <v/>
      </c>
      <c r="L514" s="136"/>
      <c r="M514" s="136">
        <f t="shared" si="86"/>
        <v>0</v>
      </c>
      <c r="N514" s="137">
        <f t="shared" ca="1" si="87"/>
        <v>0</v>
      </c>
      <c r="O514" s="137"/>
      <c r="P514" s="138"/>
      <c r="Q514" s="138"/>
      <c r="R514" s="138"/>
      <c r="S514" s="138"/>
      <c r="T514" s="138"/>
      <c r="U514" s="139">
        <f t="shared" si="88"/>
        <v>0</v>
      </c>
      <c r="V514" s="140"/>
      <c r="W514" s="43"/>
      <c r="X514" s="59"/>
      <c r="Y514" s="59"/>
      <c r="Z514" s="59"/>
      <c r="AA514" s="59"/>
      <c r="AB514" s="59"/>
      <c r="AC514" s="59"/>
      <c r="AD514" s="59"/>
    </row>
    <row r="515" hidden="1">
      <c r="B515" s="145">
        <v>51</v>
      </c>
      <c r="C515" s="146" t="str">
        <f t="shared" ca="1" si="78"/>
        <v>7.3</v>
      </c>
      <c r="D515" s="147" t="str">
        <f t="shared" ca="1" si="79"/>
        <v>c</v>
      </c>
      <c r="E515" s="147" t="s">
        <v>28</v>
      </c>
      <c r="F515" s="148" t="str">
        <f t="shared" ca="1" si="80"/>
        <v>https://portail-larochelle.test.entrouvert.org/demarches/</v>
      </c>
      <c r="G515" s="147" t="str">
        <f t="shared" ca="1" si="81"/>
        <v>A</v>
      </c>
      <c r="H515" s="147" t="str">
        <f t="shared" ca="1" si="82"/>
        <v>x</v>
      </c>
      <c r="I515" s="147">
        <f t="shared" ca="1" si="83"/>
        <v>0</v>
      </c>
      <c r="J515" s="149">
        <f t="shared" ca="1" si="84"/>
        <v>0</v>
      </c>
      <c r="K515" s="79" t="str">
        <f t="shared" si="85"/>
        <v/>
      </c>
      <c r="L515" s="136"/>
      <c r="M515" s="136">
        <f t="shared" si="86"/>
        <v>0</v>
      </c>
      <c r="N515" s="137">
        <f t="shared" ca="1" si="87"/>
        <v>0</v>
      </c>
      <c r="O515" s="137"/>
      <c r="P515" s="138"/>
      <c r="Q515" s="138"/>
      <c r="R515" s="138"/>
      <c r="S515" s="138"/>
      <c r="T515" s="138"/>
      <c r="U515" s="139">
        <f t="shared" si="88"/>
        <v>0</v>
      </c>
      <c r="V515" s="140"/>
      <c r="W515" s="43"/>
      <c r="X515" s="59"/>
      <c r="Y515" s="59"/>
      <c r="Z515" s="59"/>
      <c r="AA515" s="59"/>
      <c r="AB515" s="59"/>
      <c r="AC515" s="59"/>
      <c r="AD515" s="59"/>
    </row>
    <row r="516" hidden="1">
      <c r="B516" s="145">
        <v>51</v>
      </c>
      <c r="C516" s="146" t="str">
        <f t="shared" ca="1" si="78"/>
        <v>7.3</v>
      </c>
      <c r="D516" s="147" t="str">
        <f t="shared" ca="1" si="79"/>
        <v>c</v>
      </c>
      <c r="E516" s="147" t="s">
        <v>31</v>
      </c>
      <c r="F516" s="148" t="str">
        <f t="shared" ca="1" si="80"/>
        <v>https://portail-larochelle.test.entrouvert.org/liens-footer/accessibilite/</v>
      </c>
      <c r="G516" s="147" t="str">
        <f t="shared" ca="1" si="81"/>
        <v>A</v>
      </c>
      <c r="H516" s="147" t="str">
        <f t="shared" ca="1" si="82"/>
        <v>x</v>
      </c>
      <c r="I516" s="147">
        <f t="shared" ca="1" si="83"/>
        <v>0</v>
      </c>
      <c r="J516" s="149">
        <f t="shared" ca="1" si="84"/>
        <v>0</v>
      </c>
      <c r="K516" s="79" t="str">
        <f t="shared" si="85"/>
        <v/>
      </c>
      <c r="L516" s="136"/>
      <c r="M516" s="136">
        <f t="shared" si="86"/>
        <v>0</v>
      </c>
      <c r="N516" s="137">
        <f t="shared" ca="1" si="87"/>
        <v>0</v>
      </c>
      <c r="O516" s="137"/>
      <c r="P516" s="138"/>
      <c r="Q516" s="138"/>
      <c r="R516" s="138"/>
      <c r="S516" s="138"/>
      <c r="T516" s="138"/>
      <c r="U516" s="139">
        <f t="shared" si="88"/>
        <v>0</v>
      </c>
      <c r="V516" s="140"/>
      <c r="W516" s="43"/>
      <c r="X516" s="59"/>
      <c r="Y516" s="59"/>
      <c r="Z516" s="59"/>
      <c r="AA516" s="59"/>
      <c r="AB516" s="59"/>
      <c r="AC516" s="59"/>
      <c r="AD516" s="59"/>
    </row>
    <row r="517" hidden="1">
      <c r="B517" s="145">
        <v>51</v>
      </c>
      <c r="C517" s="146" t="str">
        <f t="shared" ca="1" si="78"/>
        <v>7.3</v>
      </c>
      <c r="D517" s="147" t="str">
        <f t="shared" ca="1" si="79"/>
        <v>c</v>
      </c>
      <c r="E517" s="147" t="s">
        <v>34</v>
      </c>
      <c r="F517" s="148" t="str">
        <f t="shared" ca="1" si="80"/>
        <v>https://portail-larochelle.test.entrouvert.org/liens-footer/mentions-legales/</v>
      </c>
      <c r="G517" s="147" t="str">
        <f t="shared" ca="1" si="81"/>
        <v>A</v>
      </c>
      <c r="H517" s="147" t="str">
        <f t="shared" ca="1" si="82"/>
        <v>x</v>
      </c>
      <c r="I517" s="147">
        <f t="shared" ca="1" si="83"/>
        <v>0</v>
      </c>
      <c r="J517" s="149">
        <f t="shared" ca="1" si="84"/>
        <v>0</v>
      </c>
      <c r="K517" s="79" t="str">
        <f t="shared" si="85"/>
        <v/>
      </c>
      <c r="L517" s="136"/>
      <c r="M517" s="136">
        <f t="shared" si="86"/>
        <v>0</v>
      </c>
      <c r="N517" s="137">
        <f t="shared" ca="1" si="87"/>
        <v>0</v>
      </c>
      <c r="O517" s="137"/>
      <c r="P517" s="138"/>
      <c r="Q517" s="138"/>
      <c r="R517" s="138"/>
      <c r="S517" s="138"/>
      <c r="T517" s="138"/>
      <c r="U517" s="139">
        <f t="shared" si="88"/>
        <v>0</v>
      </c>
      <c r="V517" s="140"/>
      <c r="W517" s="43"/>
      <c r="X517" s="59"/>
      <c r="Y517" s="59"/>
      <c r="Z517" s="59"/>
      <c r="AA517" s="59"/>
      <c r="AB517" s="59"/>
      <c r="AC517" s="59"/>
      <c r="AD517" s="59"/>
    </row>
    <row r="518" hidden="1">
      <c r="B518" s="145">
        <v>51</v>
      </c>
      <c r="C518" s="146" t="str">
        <f t="shared" ca="1" si="78"/>
        <v>7.3</v>
      </c>
      <c r="D518" s="147" t="str">
        <f t="shared" ca="1" si="79"/>
        <v>c</v>
      </c>
      <c r="E518" s="147" t="s">
        <v>37</v>
      </c>
      <c r="F518" s="148" t="str">
        <f t="shared" ca="1" si="80"/>
        <v>https://portail-larochelle.test.entrouvert.org/aide/</v>
      </c>
      <c r="G518" s="147" t="str">
        <f t="shared" ca="1" si="81"/>
        <v>A</v>
      </c>
      <c r="H518" s="147" t="str">
        <f t="shared" ca="1" si="82"/>
        <v>x</v>
      </c>
      <c r="I518" s="147">
        <f t="shared" ca="1" si="83"/>
        <v>0</v>
      </c>
      <c r="J518" s="149">
        <f t="shared" ca="1" si="84"/>
        <v>0</v>
      </c>
      <c r="K518" s="79" t="str">
        <f t="shared" si="85"/>
        <v/>
      </c>
      <c r="L518" s="136"/>
      <c r="M518" s="136">
        <f t="shared" si="86"/>
        <v>0</v>
      </c>
      <c r="N518" s="137">
        <f t="shared" ca="1" si="87"/>
        <v>0</v>
      </c>
      <c r="O518" s="137"/>
      <c r="P518" s="138"/>
      <c r="Q518" s="138"/>
      <c r="R518" s="138"/>
      <c r="S518" s="138"/>
      <c r="T518" s="138"/>
      <c r="U518" s="139">
        <f t="shared" si="88"/>
        <v>0</v>
      </c>
      <c r="V518" s="140"/>
      <c r="W518" s="43"/>
      <c r="X518" s="59"/>
      <c r="Y518" s="59"/>
      <c r="Z518" s="59"/>
      <c r="AA518" s="59"/>
      <c r="AB518" s="59"/>
      <c r="AC518" s="59"/>
      <c r="AD518" s="59"/>
    </row>
    <row r="519" hidden="1">
      <c r="B519" s="145">
        <v>51</v>
      </c>
      <c r="C519" s="146" t="str">
        <f t="shared" ca="1" si="78"/>
        <v>7.3</v>
      </c>
      <c r="D519" s="147" t="str">
        <f t="shared" ca="1" si="79"/>
        <v>c</v>
      </c>
      <c r="E519" s="147" t="s">
        <v>40</v>
      </c>
      <c r="F519" s="148" t="str">
        <f t="shared" ca="1" si="80"/>
        <v>https://connexion-larochelle.test.entrouvert.org/login/?nonce=_0DC01D458CED32F23A64CDA251907A6D&amp;next=/idp/saml2/continue%3Fnonce%3D_0DC01D458CED32F23A64CDA251907A6D</v>
      </c>
      <c r="G519" s="147" t="str">
        <f t="shared" ca="1" si="81"/>
        <v>A</v>
      </c>
      <c r="H519" s="147" t="str">
        <f t="shared" ca="1" si="82"/>
        <v>x</v>
      </c>
      <c r="I519" s="147">
        <f t="shared" ca="1" si="83"/>
        <v>0</v>
      </c>
      <c r="J519" s="149">
        <f t="shared" ca="1" si="84"/>
        <v>0</v>
      </c>
      <c r="K519" s="79" t="str">
        <f t="shared" si="85"/>
        <v/>
      </c>
      <c r="L519" s="136"/>
      <c r="M519" s="136">
        <f t="shared" si="86"/>
        <v>0</v>
      </c>
      <c r="N519" s="137">
        <f t="shared" ca="1" si="87"/>
        <v>0</v>
      </c>
      <c r="O519" s="137"/>
      <c r="P519" s="138"/>
      <c r="Q519" s="138"/>
      <c r="R519" s="138"/>
      <c r="S519" s="138"/>
      <c r="T519" s="138"/>
      <c r="U519" s="139">
        <f t="shared" si="88"/>
        <v>0</v>
      </c>
      <c r="V519" s="140"/>
      <c r="W519" s="43"/>
      <c r="X519" s="59"/>
      <c r="Y519" s="59"/>
      <c r="Z519" s="59"/>
      <c r="AA519" s="59"/>
      <c r="AB519" s="59"/>
      <c r="AC519" s="59"/>
      <c r="AD519" s="59"/>
    </row>
    <row r="520" hidden="1">
      <c r="B520" s="145">
        <v>51</v>
      </c>
      <c r="C520" s="146" t="str">
        <f t="shared" ref="C520:C583" ca="1" si="89">INDIRECT($E520&amp;"!B"&amp;$B520)</f>
        <v>7.3</v>
      </c>
      <c r="D520" s="147" t="str">
        <f t="shared" ref="D520:D583" ca="1" si="90">INDIRECT($E520&amp;"!F"&amp;$B520)</f>
        <v>c</v>
      </c>
      <c r="E520" s="147" t="s">
        <v>43</v>
      </c>
      <c r="F520" s="148" t="str">
        <f t="shared" ref="F520:F583" ca="1" si="91">INDIRECT($E520&amp;"!C3")</f>
        <v>https://portail-larochelle.test.entrouvert.org/demarches/signalements/</v>
      </c>
      <c r="G520" s="147" t="str">
        <f t="shared" ref="G520:G583" ca="1" si="92">INDIRECT($E520&amp;"!C"&amp;$B520)</f>
        <v>A</v>
      </c>
      <c r="H520" s="147" t="str">
        <f t="shared" ref="H520:H583" ca="1" si="93">INDIRECT($E520&amp;"!D"&amp;$B520)</f>
        <v>x</v>
      </c>
      <c r="I520" s="147">
        <f t="shared" ref="I520:I583" ca="1" si="94">INDIRECT($E520&amp;"!H"&amp;$B520)</f>
        <v>0</v>
      </c>
      <c r="J520" s="149">
        <f t="shared" ref="J520:J583" ca="1" si="95">INDIRECT($E520&amp;"!I"&amp;$B520)</f>
        <v>0</v>
      </c>
      <c r="K520" s="79" t="str">
        <f t="shared" ref="K520:K583" si="96">IFERROR(VLOOKUP($J520,$W$1:$AA$4,(MATCH($I520,$X$5:$AA$5,0))+1,FALSE),"")</f>
        <v/>
      </c>
      <c r="L520" s="136"/>
      <c r="M520" s="136">
        <f t="shared" ref="M520:M583" si="97">COUNTIFS($C$7:$C$1378,$C520,$D$7:$D$1378,"nc")</f>
        <v>0</v>
      </c>
      <c r="N520" s="137">
        <f t="shared" ref="N520:N583" ca="1" si="98">INDIRECT($E520&amp;"!J"&amp;$B520)</f>
        <v>0</v>
      </c>
      <c r="O520" s="137"/>
      <c r="P520" s="138"/>
      <c r="Q520" s="138"/>
      <c r="R520" s="138"/>
      <c r="S520" s="138"/>
      <c r="T520" s="138"/>
      <c r="U520" s="139">
        <f t="shared" ref="U520:U583" si="99">SUM($P520:$T520)</f>
        <v>0</v>
      </c>
      <c r="V520" s="140"/>
      <c r="W520" s="43"/>
      <c r="X520" s="59"/>
      <c r="Y520" s="59"/>
      <c r="Z520" s="59"/>
      <c r="AA520" s="59"/>
      <c r="AB520" s="59"/>
      <c r="AC520" s="59"/>
      <c r="AD520" s="59"/>
    </row>
    <row r="521" hidden="1">
      <c r="B521" s="145">
        <v>51</v>
      </c>
      <c r="C521" s="146" t="str">
        <f t="shared" ca="1" si="89"/>
        <v>7.3</v>
      </c>
      <c r="D521" s="147" t="str">
        <f t="shared" ca="1" si="90"/>
        <v>c</v>
      </c>
      <c r="E521" s="147" t="s">
        <v>46</v>
      </c>
      <c r="F521" s="148" t="str">
        <f t="shared" ca="1" si="91"/>
        <v>https://connexion-larochelle.test.entrouvert.org/accounts/</v>
      </c>
      <c r="G521" s="147" t="str">
        <f t="shared" ca="1" si="92"/>
        <v>A</v>
      </c>
      <c r="H521" s="147" t="str">
        <f t="shared" ca="1" si="93"/>
        <v>x</v>
      </c>
      <c r="I521" s="147">
        <f t="shared" ca="1" si="94"/>
        <v>0</v>
      </c>
      <c r="J521" s="149">
        <f t="shared" ca="1" si="95"/>
        <v>0</v>
      </c>
      <c r="K521" s="79" t="str">
        <f t="shared" si="96"/>
        <v/>
      </c>
      <c r="L521" s="136"/>
      <c r="M521" s="136">
        <f t="shared" si="97"/>
        <v>0</v>
      </c>
      <c r="N521" s="137">
        <f t="shared" ca="1" si="98"/>
        <v>0</v>
      </c>
      <c r="O521" s="137"/>
      <c r="P521" s="138"/>
      <c r="Q521" s="138"/>
      <c r="R521" s="138"/>
      <c r="S521" s="138"/>
      <c r="T521" s="138"/>
      <c r="U521" s="139">
        <f t="shared" si="99"/>
        <v>0</v>
      </c>
      <c r="V521" s="140"/>
      <c r="W521" s="43"/>
      <c r="X521" s="59"/>
      <c r="Y521" s="59"/>
      <c r="Z521" s="59"/>
      <c r="AA521" s="59"/>
      <c r="AB521" s="59"/>
      <c r="AC521" s="59"/>
      <c r="AD521" s="59"/>
    </row>
    <row r="522" hidden="1">
      <c r="B522" s="145">
        <v>51</v>
      </c>
      <c r="C522" s="146" t="str">
        <f t="shared" ca="1" si="89"/>
        <v>7.3</v>
      </c>
      <c r="D522" s="147" t="str">
        <f t="shared" ca="1" si="90"/>
        <v>c</v>
      </c>
      <c r="E522" s="147" t="s">
        <v>49</v>
      </c>
      <c r="F522" s="148" t="str">
        <f t="shared" ca="1" si="91"/>
        <v>https://portail-larochelle.test.entrouvert.org/a-propos/page-editoriale-type/</v>
      </c>
      <c r="G522" s="147" t="str">
        <f t="shared" ca="1" si="92"/>
        <v>A</v>
      </c>
      <c r="H522" s="147" t="str">
        <f t="shared" ca="1" si="93"/>
        <v>x</v>
      </c>
      <c r="I522" s="147">
        <f t="shared" ca="1" si="94"/>
        <v>0</v>
      </c>
      <c r="J522" s="149">
        <f t="shared" ca="1" si="95"/>
        <v>0</v>
      </c>
      <c r="K522" s="79" t="str">
        <f t="shared" si="96"/>
        <v/>
      </c>
      <c r="L522" s="136"/>
      <c r="M522" s="136">
        <f t="shared" si="97"/>
        <v>0</v>
      </c>
      <c r="N522" s="137">
        <f t="shared" ca="1" si="98"/>
        <v>0</v>
      </c>
      <c r="O522" s="137"/>
      <c r="P522" s="138"/>
      <c r="Q522" s="138"/>
      <c r="R522" s="138"/>
      <c r="S522" s="138"/>
      <c r="T522" s="138"/>
      <c r="U522" s="139">
        <f t="shared" si="99"/>
        <v>0</v>
      </c>
      <c r="V522" s="140"/>
      <c r="W522" s="43"/>
      <c r="X522" s="59"/>
      <c r="Y522" s="59"/>
      <c r="Z522" s="59"/>
      <c r="AA522" s="59"/>
      <c r="AB522" s="59"/>
      <c r="AC522" s="59"/>
      <c r="AD522" s="59"/>
    </row>
    <row r="523" hidden="1">
      <c r="B523" s="145">
        <v>51</v>
      </c>
      <c r="C523" s="146" t="str">
        <f t="shared" ca="1" si="89"/>
        <v>7.3</v>
      </c>
      <c r="D523" s="147" t="str">
        <f t="shared" ca="1" si="90"/>
        <v>c</v>
      </c>
      <c r="E523" s="147" t="s">
        <v>52</v>
      </c>
      <c r="F523" s="148" t="str">
        <f t="shared" ca="1" si="91"/>
        <v>https://demarches-larochelle.test.entrouvert.org/old-temp/modele-de-formulaire-avec-tous-les-champs/</v>
      </c>
      <c r="G523" s="147" t="str">
        <f t="shared" ca="1" si="92"/>
        <v>A</v>
      </c>
      <c r="H523" s="147" t="str">
        <f t="shared" ca="1" si="93"/>
        <v>x</v>
      </c>
      <c r="I523" s="147">
        <f t="shared" ca="1" si="94"/>
        <v>0</v>
      </c>
      <c r="J523" s="149">
        <f t="shared" ca="1" si="95"/>
        <v>0</v>
      </c>
      <c r="K523" s="79" t="str">
        <f t="shared" si="96"/>
        <v/>
      </c>
      <c r="L523" s="136"/>
      <c r="M523" s="136">
        <f t="shared" si="97"/>
        <v>0</v>
      </c>
      <c r="N523" s="137">
        <f t="shared" ca="1" si="98"/>
        <v>0</v>
      </c>
      <c r="O523" s="137"/>
      <c r="P523" s="138"/>
      <c r="Q523" s="138"/>
      <c r="R523" s="138"/>
      <c r="S523" s="138"/>
      <c r="T523" s="138"/>
      <c r="U523" s="139">
        <f t="shared" si="99"/>
        <v>0</v>
      </c>
      <c r="V523" s="140"/>
      <c r="W523" s="43"/>
      <c r="X523" s="59"/>
      <c r="Y523" s="59"/>
      <c r="Z523" s="59"/>
      <c r="AA523" s="59"/>
      <c r="AB523" s="59"/>
      <c r="AC523" s="59"/>
      <c r="AD523" s="59"/>
    </row>
    <row r="524" hidden="1">
      <c r="B524" s="145">
        <v>51</v>
      </c>
      <c r="C524" s="146" t="str">
        <f t="shared" ca="1" si="89"/>
        <v>7.3</v>
      </c>
      <c r="D524" s="147" t="str">
        <f t="shared" ca="1" si="90"/>
        <v>c</v>
      </c>
      <c r="E524" s="147" t="s">
        <v>55</v>
      </c>
      <c r="F524" s="148" t="str">
        <f t="shared" ca="1" si="91"/>
        <v>https://portail-larochelle.test.entrouvert.org/mon-espace/mes-demandes/</v>
      </c>
      <c r="G524" s="147" t="str">
        <f t="shared" ca="1" si="92"/>
        <v>A</v>
      </c>
      <c r="H524" s="147" t="str">
        <f t="shared" ca="1" si="93"/>
        <v>x</v>
      </c>
      <c r="I524" s="147">
        <f t="shared" ca="1" si="94"/>
        <v>0</v>
      </c>
      <c r="J524" s="149">
        <f t="shared" ca="1" si="95"/>
        <v>0</v>
      </c>
      <c r="K524" s="79" t="str">
        <f t="shared" si="96"/>
        <v/>
      </c>
      <c r="L524" s="136"/>
      <c r="M524" s="136">
        <f t="shared" si="97"/>
        <v>0</v>
      </c>
      <c r="N524" s="137">
        <f t="shared" ca="1" si="98"/>
        <v>0</v>
      </c>
      <c r="O524" s="137"/>
      <c r="P524" s="138"/>
      <c r="Q524" s="138"/>
      <c r="R524" s="138"/>
      <c r="S524" s="138"/>
      <c r="T524" s="138"/>
      <c r="U524" s="139">
        <f t="shared" si="99"/>
        <v>0</v>
      </c>
      <c r="V524" s="140"/>
      <c r="W524" s="43"/>
      <c r="X524" s="59"/>
      <c r="Y524" s="59"/>
      <c r="Z524" s="59"/>
      <c r="AA524" s="59"/>
      <c r="AB524" s="59"/>
      <c r="AC524" s="59"/>
      <c r="AD524" s="59"/>
    </row>
    <row r="525" hidden="1">
      <c r="B525" s="145">
        <v>51</v>
      </c>
      <c r="C525" s="146" t="str">
        <f t="shared" ca="1" si="89"/>
        <v>7.3</v>
      </c>
      <c r="D525" s="147" t="str">
        <f t="shared" ca="1" si="90"/>
        <v>c</v>
      </c>
      <c r="E525" s="147" t="s">
        <v>58</v>
      </c>
      <c r="F525" s="148" t="str">
        <f t="shared" ca="1" si="91"/>
        <v>https://demarches-larochelle.test.entrouvert.org/signalements/arbres-espaces-verts-naturels-aires-de-jeux/?cancelurl=https%3A//portail-larochelle.test.entrouvert.org/demarches/signalements/</v>
      </c>
      <c r="G525" s="147" t="str">
        <f t="shared" ca="1" si="92"/>
        <v>A</v>
      </c>
      <c r="H525" s="147" t="str">
        <f t="shared" ca="1" si="93"/>
        <v>x</v>
      </c>
      <c r="I525" s="147">
        <f t="shared" ca="1" si="94"/>
        <v>0</v>
      </c>
      <c r="J525" s="149">
        <f t="shared" ca="1" si="95"/>
        <v>0</v>
      </c>
      <c r="K525" s="79" t="str">
        <f t="shared" si="96"/>
        <v/>
      </c>
      <c r="L525" s="136"/>
      <c r="M525" s="136">
        <f t="shared" si="97"/>
        <v>0</v>
      </c>
      <c r="N525" s="137">
        <f t="shared" ca="1" si="98"/>
        <v>0</v>
      </c>
      <c r="O525" s="137"/>
      <c r="P525" s="138"/>
      <c r="Q525" s="138"/>
      <c r="R525" s="138"/>
      <c r="S525" s="138"/>
      <c r="T525" s="138"/>
      <c r="U525" s="139">
        <f t="shared" si="99"/>
        <v>0</v>
      </c>
      <c r="V525" s="140"/>
      <c r="W525" s="43"/>
      <c r="X525" s="59"/>
      <c r="Y525" s="59"/>
      <c r="Z525" s="59"/>
      <c r="AA525" s="59"/>
      <c r="AB525" s="59"/>
      <c r="AC525" s="59"/>
      <c r="AD525" s="59"/>
    </row>
    <row r="526" hidden="1">
      <c r="B526" s="145">
        <v>51</v>
      </c>
      <c r="C526" s="146" t="str">
        <f t="shared" ca="1" si="89"/>
        <v>7.3</v>
      </c>
      <c r="D526" s="147" t="str">
        <f t="shared" ca="1" si="90"/>
        <v>c</v>
      </c>
      <c r="E526" s="147" t="s">
        <v>61</v>
      </c>
      <c r="F526" s="148" t="str">
        <f t="shared" ca="1" si="91"/>
        <v>https://demarches-larochelle.test.entrouvert.org/signalements/proprete-urbaine/118/</v>
      </c>
      <c r="G526" s="147" t="str">
        <f t="shared" ca="1" si="92"/>
        <v>A</v>
      </c>
      <c r="H526" s="147" t="str">
        <f t="shared" ca="1" si="93"/>
        <v>x</v>
      </c>
      <c r="I526" s="147">
        <f t="shared" ca="1" si="94"/>
        <v>0</v>
      </c>
      <c r="J526" s="149">
        <f t="shared" ca="1" si="95"/>
        <v>0</v>
      </c>
      <c r="K526" s="79" t="str">
        <f t="shared" si="96"/>
        <v/>
      </c>
      <c r="L526" s="136"/>
      <c r="M526" s="136">
        <f t="shared" si="97"/>
        <v>0</v>
      </c>
      <c r="N526" s="137">
        <f t="shared" ca="1" si="98"/>
        <v>0</v>
      </c>
      <c r="O526" s="137"/>
      <c r="P526" s="138"/>
      <c r="Q526" s="138"/>
      <c r="R526" s="138"/>
      <c r="S526" s="138"/>
      <c r="T526" s="138"/>
      <c r="U526" s="139">
        <f t="shared" si="99"/>
        <v>0</v>
      </c>
      <c r="V526" s="140"/>
      <c r="W526" s="43"/>
      <c r="X526" s="59"/>
      <c r="Y526" s="59"/>
      <c r="Z526" s="59"/>
      <c r="AA526" s="59"/>
      <c r="AB526" s="59"/>
      <c r="AC526" s="59"/>
      <c r="AD526" s="59"/>
    </row>
    <row r="527" hidden="1">
      <c r="B527" s="145">
        <v>51</v>
      </c>
      <c r="C527" s="146" t="str">
        <f t="shared" ca="1" si="89"/>
        <v>7.3</v>
      </c>
      <c r="D527" s="147" t="str">
        <f t="shared" ca="1" si="90"/>
        <v>c</v>
      </c>
      <c r="E527" s="147" t="s">
        <v>64</v>
      </c>
      <c r="F527" s="148" t="str">
        <f t="shared" ca="1" si="91"/>
        <v>https://connexion-larochelle.test.entrouvert.org/accounts/password/change/</v>
      </c>
      <c r="G527" s="147" t="str">
        <f t="shared" ca="1" si="92"/>
        <v>A</v>
      </c>
      <c r="H527" s="147" t="str">
        <f t="shared" ca="1" si="93"/>
        <v>x</v>
      </c>
      <c r="I527" s="147">
        <f t="shared" ca="1" si="94"/>
        <v>0</v>
      </c>
      <c r="J527" s="149">
        <f t="shared" ca="1" si="95"/>
        <v>0</v>
      </c>
      <c r="K527" s="79" t="str">
        <f t="shared" si="96"/>
        <v/>
      </c>
      <c r="L527" s="136"/>
      <c r="M527" s="136">
        <f t="shared" si="97"/>
        <v>0</v>
      </c>
      <c r="N527" s="137">
        <f t="shared" ca="1" si="98"/>
        <v>0</v>
      </c>
      <c r="O527" s="137"/>
      <c r="P527" s="138"/>
      <c r="Q527" s="138"/>
      <c r="R527" s="138"/>
      <c r="S527" s="138"/>
      <c r="T527" s="138"/>
      <c r="U527" s="139">
        <f t="shared" si="99"/>
        <v>0</v>
      </c>
      <c r="V527" s="140"/>
      <c r="W527" s="43"/>
      <c r="X527" s="59"/>
      <c r="Y527" s="59"/>
      <c r="Z527" s="59"/>
      <c r="AA527" s="59"/>
      <c r="AB527" s="59"/>
      <c r="AC527" s="59"/>
      <c r="AD527" s="59"/>
    </row>
    <row r="528" hidden="1">
      <c r="B528" s="145">
        <v>52</v>
      </c>
      <c r="C528" s="146" t="str">
        <f t="shared" ca="1" si="89"/>
        <v>7.4</v>
      </c>
      <c r="D528" s="147" t="str">
        <f t="shared" ca="1" si="90"/>
        <v>c</v>
      </c>
      <c r="E528" s="147" t="s">
        <v>28</v>
      </c>
      <c r="F528" s="148" t="str">
        <f t="shared" ca="1" si="91"/>
        <v>https://portail-larochelle.test.entrouvert.org/demarches/</v>
      </c>
      <c r="G528" s="147" t="str">
        <f t="shared" ca="1" si="92"/>
        <v>A</v>
      </c>
      <c r="H528" s="147" t="str">
        <f t="shared" ca="1" si="93"/>
        <v/>
      </c>
      <c r="I528" s="147">
        <f t="shared" ca="1" si="94"/>
        <v>0</v>
      </c>
      <c r="J528" s="149">
        <f t="shared" ca="1" si="95"/>
        <v>0</v>
      </c>
      <c r="K528" s="79" t="str">
        <f t="shared" si="96"/>
        <v/>
      </c>
      <c r="L528" s="136"/>
      <c r="M528" s="136">
        <f t="shared" si="97"/>
        <v>0</v>
      </c>
      <c r="N528" s="137">
        <f t="shared" ca="1" si="98"/>
        <v>0</v>
      </c>
      <c r="O528" s="137"/>
      <c r="P528" s="138"/>
      <c r="Q528" s="138"/>
      <c r="R528" s="138"/>
      <c r="S528" s="138"/>
      <c r="T528" s="138"/>
      <c r="U528" s="139">
        <f t="shared" si="99"/>
        <v>0</v>
      </c>
      <c r="V528" s="140"/>
      <c r="W528" s="43"/>
      <c r="X528" s="59"/>
      <c r="Y528" s="59"/>
      <c r="Z528" s="59"/>
      <c r="AA528" s="59"/>
      <c r="AB528" s="59"/>
      <c r="AC528" s="59"/>
      <c r="AD528" s="59"/>
    </row>
    <row r="529" hidden="1">
      <c r="B529" s="145">
        <v>52</v>
      </c>
      <c r="C529" s="146" t="str">
        <f t="shared" ca="1" si="89"/>
        <v>7.4</v>
      </c>
      <c r="D529" s="147" t="str">
        <f t="shared" ca="1" si="90"/>
        <v>c</v>
      </c>
      <c r="E529" s="147" t="s">
        <v>31</v>
      </c>
      <c r="F529" s="148" t="str">
        <f t="shared" ca="1" si="91"/>
        <v>https://portail-larochelle.test.entrouvert.org/liens-footer/accessibilite/</v>
      </c>
      <c r="G529" s="147" t="str">
        <f t="shared" ca="1" si="92"/>
        <v>A</v>
      </c>
      <c r="H529" s="147" t="str">
        <f t="shared" ca="1" si="93"/>
        <v/>
      </c>
      <c r="I529" s="147">
        <f t="shared" ca="1" si="94"/>
        <v>0</v>
      </c>
      <c r="J529" s="149">
        <f t="shared" ca="1" si="95"/>
        <v>0</v>
      </c>
      <c r="K529" s="79" t="str">
        <f t="shared" si="96"/>
        <v/>
      </c>
      <c r="L529" s="136"/>
      <c r="M529" s="136">
        <f t="shared" si="97"/>
        <v>0</v>
      </c>
      <c r="N529" s="137">
        <f t="shared" ca="1" si="98"/>
        <v>0</v>
      </c>
      <c r="O529" s="137"/>
      <c r="P529" s="138"/>
      <c r="Q529" s="138"/>
      <c r="R529" s="138"/>
      <c r="S529" s="138"/>
      <c r="T529" s="138"/>
      <c r="U529" s="139">
        <f t="shared" si="99"/>
        <v>0</v>
      </c>
      <c r="V529" s="140"/>
      <c r="W529" s="43"/>
      <c r="X529" s="59"/>
      <c r="Y529" s="59"/>
      <c r="Z529" s="59"/>
      <c r="AA529" s="59"/>
      <c r="AB529" s="59"/>
      <c r="AC529" s="59"/>
      <c r="AD529" s="59"/>
    </row>
    <row r="530" hidden="1">
      <c r="B530" s="145">
        <v>52</v>
      </c>
      <c r="C530" s="146" t="str">
        <f t="shared" ca="1" si="89"/>
        <v>7.4</v>
      </c>
      <c r="D530" s="147" t="str">
        <f t="shared" ca="1" si="90"/>
        <v>c</v>
      </c>
      <c r="E530" s="147" t="s">
        <v>34</v>
      </c>
      <c r="F530" s="148" t="str">
        <f t="shared" ca="1" si="91"/>
        <v>https://portail-larochelle.test.entrouvert.org/liens-footer/mentions-legales/</v>
      </c>
      <c r="G530" s="147" t="str">
        <f t="shared" ca="1" si="92"/>
        <v>A</v>
      </c>
      <c r="H530" s="147" t="str">
        <f t="shared" ca="1" si="93"/>
        <v/>
      </c>
      <c r="I530" s="147">
        <f t="shared" ca="1" si="94"/>
        <v>0</v>
      </c>
      <c r="J530" s="149">
        <f t="shared" ca="1" si="95"/>
        <v>0</v>
      </c>
      <c r="K530" s="79" t="str">
        <f t="shared" si="96"/>
        <v/>
      </c>
      <c r="L530" s="136"/>
      <c r="M530" s="136">
        <f t="shared" si="97"/>
        <v>0</v>
      </c>
      <c r="N530" s="137">
        <f t="shared" ca="1" si="98"/>
        <v>0</v>
      </c>
      <c r="O530" s="137"/>
      <c r="P530" s="138"/>
      <c r="Q530" s="138"/>
      <c r="R530" s="138"/>
      <c r="S530" s="138"/>
      <c r="T530" s="138"/>
      <c r="U530" s="139">
        <f t="shared" si="99"/>
        <v>0</v>
      </c>
      <c r="V530" s="140"/>
      <c r="W530" s="43"/>
      <c r="X530" s="59"/>
      <c r="Y530" s="59"/>
      <c r="Z530" s="59"/>
      <c r="AA530" s="59"/>
      <c r="AB530" s="59"/>
      <c r="AC530" s="59"/>
      <c r="AD530" s="59"/>
    </row>
    <row r="531" hidden="1">
      <c r="B531" s="145">
        <v>52</v>
      </c>
      <c r="C531" s="146" t="str">
        <f t="shared" ca="1" si="89"/>
        <v>7.4</v>
      </c>
      <c r="D531" s="147" t="str">
        <f t="shared" ca="1" si="90"/>
        <v>c</v>
      </c>
      <c r="E531" s="147" t="s">
        <v>37</v>
      </c>
      <c r="F531" s="148" t="str">
        <f t="shared" ca="1" si="91"/>
        <v>https://portail-larochelle.test.entrouvert.org/aide/</v>
      </c>
      <c r="G531" s="147" t="str">
        <f t="shared" ca="1" si="92"/>
        <v>A</v>
      </c>
      <c r="H531" s="147" t="str">
        <f t="shared" ca="1" si="93"/>
        <v/>
      </c>
      <c r="I531" s="147">
        <f t="shared" ca="1" si="94"/>
        <v>0</v>
      </c>
      <c r="J531" s="149">
        <f t="shared" ca="1" si="95"/>
        <v>0</v>
      </c>
      <c r="K531" s="79" t="str">
        <f t="shared" si="96"/>
        <v/>
      </c>
      <c r="L531" s="136"/>
      <c r="M531" s="136">
        <f t="shared" si="97"/>
        <v>0</v>
      </c>
      <c r="N531" s="137">
        <f t="shared" ca="1" si="98"/>
        <v>0</v>
      </c>
      <c r="O531" s="137"/>
      <c r="P531" s="138"/>
      <c r="Q531" s="138"/>
      <c r="R531" s="138"/>
      <c r="S531" s="138"/>
      <c r="T531" s="138"/>
      <c r="U531" s="139">
        <f t="shared" si="99"/>
        <v>0</v>
      </c>
      <c r="V531" s="140"/>
      <c r="W531" s="43"/>
      <c r="X531" s="59"/>
      <c r="Y531" s="59"/>
      <c r="Z531" s="59"/>
      <c r="AA531" s="59"/>
      <c r="AB531" s="59"/>
      <c r="AC531" s="59"/>
      <c r="AD531" s="59"/>
    </row>
    <row r="532" hidden="1">
      <c r="B532" s="145">
        <v>52</v>
      </c>
      <c r="C532" s="146" t="str">
        <f t="shared" ca="1" si="89"/>
        <v>7.4</v>
      </c>
      <c r="D532" s="147" t="str">
        <f t="shared" ca="1" si="90"/>
        <v>c</v>
      </c>
      <c r="E532" s="147" t="s">
        <v>40</v>
      </c>
      <c r="F532" s="148" t="str">
        <f t="shared" ca="1" si="91"/>
        <v>https://connexion-larochelle.test.entrouvert.org/login/?nonce=_0DC01D458CED32F23A64CDA251907A6D&amp;next=/idp/saml2/continue%3Fnonce%3D_0DC01D458CED32F23A64CDA251907A6D</v>
      </c>
      <c r="G532" s="147" t="str">
        <f t="shared" ca="1" si="92"/>
        <v>A</v>
      </c>
      <c r="H532" s="147" t="str">
        <f t="shared" ca="1" si="93"/>
        <v/>
      </c>
      <c r="I532" s="147">
        <f t="shared" ca="1" si="94"/>
        <v>0</v>
      </c>
      <c r="J532" s="149">
        <f t="shared" ca="1" si="95"/>
        <v>0</v>
      </c>
      <c r="K532" s="79" t="str">
        <f t="shared" si="96"/>
        <v/>
      </c>
      <c r="L532" s="136"/>
      <c r="M532" s="136">
        <f t="shared" si="97"/>
        <v>0</v>
      </c>
      <c r="N532" s="137">
        <f t="shared" ca="1" si="98"/>
        <v>0</v>
      </c>
      <c r="O532" s="137"/>
      <c r="P532" s="138"/>
      <c r="Q532" s="138"/>
      <c r="R532" s="138"/>
      <c r="S532" s="138"/>
      <c r="T532" s="138"/>
      <c r="U532" s="139">
        <f t="shared" si="99"/>
        <v>0</v>
      </c>
      <c r="V532" s="140"/>
      <c r="W532" s="43"/>
      <c r="X532" s="59"/>
      <c r="Y532" s="59"/>
      <c r="Z532" s="59"/>
      <c r="AA532" s="59"/>
      <c r="AB532" s="59"/>
      <c r="AC532" s="59"/>
      <c r="AD532" s="59"/>
    </row>
    <row r="533" hidden="1">
      <c r="B533" s="145">
        <v>52</v>
      </c>
      <c r="C533" s="146" t="str">
        <f t="shared" ca="1" si="89"/>
        <v>7.4</v>
      </c>
      <c r="D533" s="147" t="str">
        <f t="shared" ca="1" si="90"/>
        <v>c</v>
      </c>
      <c r="E533" s="147" t="s">
        <v>43</v>
      </c>
      <c r="F533" s="148" t="str">
        <f t="shared" ca="1" si="91"/>
        <v>https://portail-larochelle.test.entrouvert.org/demarches/signalements/</v>
      </c>
      <c r="G533" s="147" t="str">
        <f t="shared" ca="1" si="92"/>
        <v>A</v>
      </c>
      <c r="H533" s="147" t="str">
        <f t="shared" ca="1" si="93"/>
        <v/>
      </c>
      <c r="I533" s="147">
        <f t="shared" ca="1" si="94"/>
        <v>0</v>
      </c>
      <c r="J533" s="149">
        <f t="shared" ca="1" si="95"/>
        <v>0</v>
      </c>
      <c r="K533" s="79" t="str">
        <f t="shared" si="96"/>
        <v/>
      </c>
      <c r="L533" s="136"/>
      <c r="M533" s="136">
        <f t="shared" si="97"/>
        <v>0</v>
      </c>
      <c r="N533" s="137">
        <f t="shared" ca="1" si="98"/>
        <v>0</v>
      </c>
      <c r="O533" s="137"/>
      <c r="P533" s="138"/>
      <c r="Q533" s="138"/>
      <c r="R533" s="138"/>
      <c r="S533" s="138"/>
      <c r="T533" s="138"/>
      <c r="U533" s="139">
        <f t="shared" si="99"/>
        <v>0</v>
      </c>
      <c r="V533" s="140"/>
      <c r="W533" s="43"/>
      <c r="X533" s="59"/>
      <c r="Y533" s="59"/>
      <c r="Z533" s="59"/>
      <c r="AA533" s="59"/>
      <c r="AB533" s="59"/>
      <c r="AC533" s="59"/>
      <c r="AD533" s="59"/>
    </row>
    <row r="534" hidden="1">
      <c r="B534" s="145">
        <v>52</v>
      </c>
      <c r="C534" s="146" t="str">
        <f t="shared" ca="1" si="89"/>
        <v>7.4</v>
      </c>
      <c r="D534" s="147" t="str">
        <f t="shared" ca="1" si="90"/>
        <v>c</v>
      </c>
      <c r="E534" s="147" t="s">
        <v>46</v>
      </c>
      <c r="F534" s="148" t="str">
        <f t="shared" ca="1" si="91"/>
        <v>https://connexion-larochelle.test.entrouvert.org/accounts/</v>
      </c>
      <c r="G534" s="147" t="str">
        <f t="shared" ca="1" si="92"/>
        <v>A</v>
      </c>
      <c r="H534" s="147" t="str">
        <f t="shared" ca="1" si="93"/>
        <v/>
      </c>
      <c r="I534" s="147">
        <f t="shared" ca="1" si="94"/>
        <v>0</v>
      </c>
      <c r="J534" s="149">
        <f t="shared" ca="1" si="95"/>
        <v>0</v>
      </c>
      <c r="K534" s="79" t="str">
        <f t="shared" si="96"/>
        <v/>
      </c>
      <c r="L534" s="136"/>
      <c r="M534" s="136">
        <f t="shared" si="97"/>
        <v>0</v>
      </c>
      <c r="N534" s="137">
        <f t="shared" ca="1" si="98"/>
        <v>0</v>
      </c>
      <c r="O534" s="137"/>
      <c r="P534" s="138"/>
      <c r="Q534" s="138"/>
      <c r="R534" s="138"/>
      <c r="S534" s="138"/>
      <c r="T534" s="138"/>
      <c r="U534" s="139">
        <f t="shared" si="99"/>
        <v>0</v>
      </c>
      <c r="V534" s="140"/>
      <c r="W534" s="43"/>
      <c r="X534" s="59"/>
      <c r="Y534" s="59"/>
      <c r="Z534" s="59"/>
      <c r="AA534" s="59"/>
      <c r="AB534" s="59"/>
      <c r="AC534" s="59"/>
      <c r="AD534" s="59"/>
    </row>
    <row r="535" hidden="1">
      <c r="B535" s="145">
        <v>52</v>
      </c>
      <c r="C535" s="146" t="str">
        <f t="shared" ca="1" si="89"/>
        <v>7.4</v>
      </c>
      <c r="D535" s="147" t="str">
        <f t="shared" ca="1" si="90"/>
        <v>na</v>
      </c>
      <c r="E535" s="147" t="s">
        <v>49</v>
      </c>
      <c r="F535" s="148" t="str">
        <f t="shared" ca="1" si="91"/>
        <v>https://portail-larochelle.test.entrouvert.org/a-propos/page-editoriale-type/</v>
      </c>
      <c r="G535" s="147" t="str">
        <f t="shared" ca="1" si="92"/>
        <v>A</v>
      </c>
      <c r="H535" s="147" t="str">
        <f t="shared" ca="1" si="93"/>
        <v/>
      </c>
      <c r="I535" s="147">
        <f t="shared" ca="1" si="94"/>
        <v>0</v>
      </c>
      <c r="J535" s="149">
        <f t="shared" ca="1" si="95"/>
        <v>0</v>
      </c>
      <c r="K535" s="79" t="str">
        <f t="shared" si="96"/>
        <v/>
      </c>
      <c r="L535" s="136"/>
      <c r="M535" s="136">
        <f t="shared" si="97"/>
        <v>0</v>
      </c>
      <c r="N535" s="137">
        <f t="shared" ca="1" si="98"/>
        <v>0</v>
      </c>
      <c r="O535" s="137"/>
      <c r="P535" s="138"/>
      <c r="Q535" s="138"/>
      <c r="R535" s="138"/>
      <c r="S535" s="138"/>
      <c r="T535" s="138"/>
      <c r="U535" s="139">
        <f t="shared" si="99"/>
        <v>0</v>
      </c>
      <c r="V535" s="140"/>
      <c r="W535" s="43"/>
      <c r="X535" s="59"/>
      <c r="Y535" s="59"/>
      <c r="Z535" s="59"/>
      <c r="AA535" s="59"/>
      <c r="AB535" s="59"/>
      <c r="AC535" s="59"/>
      <c r="AD535" s="59"/>
    </row>
    <row r="536">
      <c r="B536" s="145">
        <v>52</v>
      </c>
      <c r="C536" s="146" t="str">
        <f t="shared" ca="1" si="89"/>
        <v>7.4</v>
      </c>
      <c r="D536" s="147" t="str">
        <f t="shared" ca="1" si="90"/>
        <v>na</v>
      </c>
      <c r="E536" s="147" t="s">
        <v>52</v>
      </c>
      <c r="F536" s="148" t="str">
        <f t="shared" ca="1" si="91"/>
        <v>https://demarches-larochelle.test.entrouvert.org/old-temp/modele-de-formulaire-avec-tous-les-champs/</v>
      </c>
      <c r="G536" s="147" t="str">
        <f t="shared" ca="1" si="92"/>
        <v>A</v>
      </c>
      <c r="H536" s="147" t="str">
        <f t="shared" ca="1" si="93"/>
        <v/>
      </c>
      <c r="I536" s="147" t="str">
        <f t="shared" ca="1" si="94"/>
        <v>Majeure</v>
      </c>
      <c r="J536" s="149" t="str">
        <f t="shared" ca="1" si="95"/>
        <v xml:space="preserve">Une seule fois dans la page</v>
      </c>
      <c r="K536" s="79">
        <f t="shared" si="96"/>
        <v>3</v>
      </c>
      <c r="L536" s="136"/>
      <c r="M536" s="136">
        <f t="shared" si="97"/>
        <v>0</v>
      </c>
      <c r="N536" s="137" t="str">
        <f t="shared" ca="1" si="98"/>
        <v xml:space="preserve">L'action dans le champ "Mot de passe" provoque la MAJ de la robustesse sans avertir l'utilisateur</v>
      </c>
      <c r="O536" s="137"/>
      <c r="P536" s="138"/>
      <c r="Q536" s="138"/>
      <c r="R536" s="138"/>
      <c r="S536" s="138"/>
      <c r="T536" s="138"/>
      <c r="U536" s="139">
        <f t="shared" si="99"/>
        <v>0</v>
      </c>
      <c r="V536" s="140"/>
      <c r="W536" s="43"/>
      <c r="X536" s="59"/>
      <c r="Y536" s="59"/>
      <c r="Z536" s="59"/>
      <c r="AA536" s="59"/>
      <c r="AB536" s="59"/>
      <c r="AC536" s="59"/>
      <c r="AD536" s="59"/>
    </row>
    <row r="537" hidden="1">
      <c r="B537" s="145">
        <v>52</v>
      </c>
      <c r="C537" s="146" t="str">
        <f t="shared" ca="1" si="89"/>
        <v>7.4</v>
      </c>
      <c r="D537" s="147" t="str">
        <f t="shared" ca="1" si="90"/>
        <v>c</v>
      </c>
      <c r="E537" s="147" t="s">
        <v>55</v>
      </c>
      <c r="F537" s="148" t="str">
        <f t="shared" ca="1" si="91"/>
        <v>https://portail-larochelle.test.entrouvert.org/mon-espace/mes-demandes/</v>
      </c>
      <c r="G537" s="147" t="str">
        <f t="shared" ca="1" si="92"/>
        <v>A</v>
      </c>
      <c r="H537" s="147" t="str">
        <f t="shared" ca="1" si="93"/>
        <v/>
      </c>
      <c r="I537" s="147">
        <f t="shared" ca="1" si="94"/>
        <v>0</v>
      </c>
      <c r="J537" s="149">
        <f t="shared" ca="1" si="95"/>
        <v>0</v>
      </c>
      <c r="K537" s="79" t="str">
        <f t="shared" si="96"/>
        <v/>
      </c>
      <c r="L537" s="136"/>
      <c r="M537" s="136">
        <f t="shared" si="97"/>
        <v>0</v>
      </c>
      <c r="N537" s="137">
        <f t="shared" ca="1" si="98"/>
        <v>0</v>
      </c>
      <c r="O537" s="137"/>
      <c r="P537" s="138"/>
      <c r="Q537" s="138"/>
      <c r="R537" s="138"/>
      <c r="S537" s="138"/>
      <c r="T537" s="138"/>
      <c r="U537" s="139">
        <f t="shared" si="99"/>
        <v>0</v>
      </c>
      <c r="V537" s="140"/>
      <c r="W537" s="43"/>
      <c r="X537" s="59"/>
      <c r="Y537" s="59"/>
      <c r="Z537" s="59"/>
      <c r="AA537" s="59"/>
      <c r="AB537" s="59"/>
      <c r="AC537" s="59"/>
      <c r="AD537" s="59"/>
    </row>
    <row r="538" hidden="1">
      <c r="B538" s="145">
        <v>52</v>
      </c>
      <c r="C538" s="146" t="str">
        <f t="shared" ca="1" si="89"/>
        <v>7.4</v>
      </c>
      <c r="D538" s="147" t="str">
        <f t="shared" ca="1" si="90"/>
        <v>c</v>
      </c>
      <c r="E538" s="147" t="s">
        <v>58</v>
      </c>
      <c r="F538" s="148" t="str">
        <f t="shared" ca="1" si="91"/>
        <v>https://demarches-larochelle.test.entrouvert.org/signalements/arbres-espaces-verts-naturels-aires-de-jeux/?cancelurl=https%3A//portail-larochelle.test.entrouvert.org/demarches/signalements/</v>
      </c>
      <c r="G538" s="147" t="str">
        <f t="shared" ca="1" si="92"/>
        <v>A</v>
      </c>
      <c r="H538" s="147" t="str">
        <f t="shared" ca="1" si="93"/>
        <v/>
      </c>
      <c r="I538" s="147">
        <f t="shared" ca="1" si="94"/>
        <v>0</v>
      </c>
      <c r="J538" s="149">
        <f t="shared" ca="1" si="95"/>
        <v>0</v>
      </c>
      <c r="K538" s="79" t="str">
        <f t="shared" si="96"/>
        <v/>
      </c>
      <c r="L538" s="136"/>
      <c r="M538" s="136">
        <f t="shared" si="97"/>
        <v>0</v>
      </c>
      <c r="N538" s="137">
        <f t="shared" ca="1" si="98"/>
        <v>0</v>
      </c>
      <c r="O538" s="137"/>
      <c r="P538" s="138"/>
      <c r="Q538" s="138"/>
      <c r="R538" s="138"/>
      <c r="S538" s="138"/>
      <c r="T538" s="138"/>
      <c r="U538" s="139">
        <f t="shared" si="99"/>
        <v>0</v>
      </c>
      <c r="V538" s="140"/>
      <c r="W538" s="43"/>
      <c r="X538" s="59"/>
      <c r="Y538" s="59"/>
      <c r="Z538" s="59"/>
      <c r="AA538" s="59"/>
      <c r="AB538" s="59"/>
      <c r="AC538" s="59"/>
      <c r="AD538" s="59"/>
    </row>
    <row r="539" hidden="1">
      <c r="B539" s="145">
        <v>52</v>
      </c>
      <c r="C539" s="146" t="str">
        <f t="shared" ca="1" si="89"/>
        <v>7.4</v>
      </c>
      <c r="D539" s="147" t="str">
        <f t="shared" ca="1" si="90"/>
        <v>c</v>
      </c>
      <c r="E539" s="147" t="s">
        <v>61</v>
      </c>
      <c r="F539" s="148" t="str">
        <f t="shared" ca="1" si="91"/>
        <v>https://demarches-larochelle.test.entrouvert.org/signalements/proprete-urbaine/118/</v>
      </c>
      <c r="G539" s="147" t="str">
        <f t="shared" ca="1" si="92"/>
        <v>A</v>
      </c>
      <c r="H539" s="147" t="str">
        <f t="shared" ca="1" si="93"/>
        <v/>
      </c>
      <c r="I539" s="147">
        <f t="shared" ca="1" si="94"/>
        <v>0</v>
      </c>
      <c r="J539" s="149">
        <f t="shared" ca="1" si="95"/>
        <v>0</v>
      </c>
      <c r="K539" s="79" t="str">
        <f t="shared" si="96"/>
        <v/>
      </c>
      <c r="L539" s="136"/>
      <c r="M539" s="136">
        <f t="shared" si="97"/>
        <v>0</v>
      </c>
      <c r="N539" s="137">
        <f t="shared" ca="1" si="98"/>
        <v>0</v>
      </c>
      <c r="O539" s="137"/>
      <c r="P539" s="138"/>
      <c r="Q539" s="138"/>
      <c r="R539" s="138"/>
      <c r="S539" s="138"/>
      <c r="T539" s="138"/>
      <c r="U539" s="139">
        <f t="shared" si="99"/>
        <v>0</v>
      </c>
      <c r="V539" s="140"/>
      <c r="W539" s="43"/>
      <c r="X539" s="59"/>
      <c r="Y539" s="59"/>
      <c r="Z539" s="59"/>
      <c r="AA539" s="59"/>
      <c r="AB539" s="59"/>
      <c r="AC539" s="59"/>
      <c r="AD539" s="59"/>
    </row>
    <row r="540">
      <c r="B540" s="145">
        <v>52</v>
      </c>
      <c r="C540" s="146" t="str">
        <f t="shared" ca="1" si="89"/>
        <v>7.4</v>
      </c>
      <c r="D540" s="147" t="str">
        <f t="shared" ca="1" si="90"/>
        <v>na</v>
      </c>
      <c r="E540" s="147" t="s">
        <v>64</v>
      </c>
      <c r="F540" s="148" t="str">
        <f t="shared" ca="1" si="91"/>
        <v>https://connexion-larochelle.test.entrouvert.org/accounts/password/change/</v>
      </c>
      <c r="G540" s="147" t="str">
        <f t="shared" ca="1" si="92"/>
        <v>A</v>
      </c>
      <c r="H540" s="147" t="str">
        <f t="shared" ca="1" si="93"/>
        <v/>
      </c>
      <c r="I540" s="147" t="str">
        <f t="shared" ca="1" si="94"/>
        <v>Majeure</v>
      </c>
      <c r="J540" s="149" t="str">
        <f t="shared" ca="1" si="95"/>
        <v xml:space="preserve">Une seule fois dans la page</v>
      </c>
      <c r="K540" s="79">
        <f t="shared" si="96"/>
        <v>3</v>
      </c>
      <c r="L540" s="136"/>
      <c r="M540" s="136">
        <f t="shared" si="97"/>
        <v>0</v>
      </c>
      <c r="N540" s="137" t="str">
        <f t="shared" ca="1" si="98"/>
        <v xml:space="preserve">L'action dans le champ "Mot de passe" provoque la MAJ de la robustesse sans avertir l'utilisateur</v>
      </c>
      <c r="O540" s="137"/>
      <c r="P540" s="138"/>
      <c r="Q540" s="138"/>
      <c r="R540" s="138"/>
      <c r="S540" s="138"/>
      <c r="T540" s="138"/>
      <c r="U540" s="139">
        <f t="shared" si="99"/>
        <v>0</v>
      </c>
      <c r="V540" s="140"/>
      <c r="W540" s="43"/>
      <c r="X540" s="59"/>
      <c r="Y540" s="59"/>
      <c r="Z540" s="59"/>
      <c r="AA540" s="59"/>
      <c r="AB540" s="59"/>
      <c r="AC540" s="59"/>
      <c r="AD540" s="59"/>
    </row>
    <row r="541" hidden="1">
      <c r="B541" s="145">
        <v>53</v>
      </c>
      <c r="C541" s="146" t="str">
        <f t="shared" ca="1" si="89"/>
        <v>7.5</v>
      </c>
      <c r="D541" s="147" t="str">
        <f t="shared" ca="1" si="90"/>
        <v>na</v>
      </c>
      <c r="E541" s="147" t="s">
        <v>28</v>
      </c>
      <c r="F541" s="148" t="str">
        <f t="shared" ca="1" si="91"/>
        <v>https://portail-larochelle.test.entrouvert.org/demarches/</v>
      </c>
      <c r="G541" s="147" t="str">
        <f t="shared" ca="1" si="92"/>
        <v>AA</v>
      </c>
      <c r="H541" s="147" t="str">
        <f t="shared" ca="1" si="93"/>
        <v/>
      </c>
      <c r="I541" s="147">
        <f t="shared" ca="1" si="94"/>
        <v>0</v>
      </c>
      <c r="J541" s="149">
        <f t="shared" ca="1" si="95"/>
        <v>0</v>
      </c>
      <c r="K541" s="79" t="str">
        <f t="shared" si="96"/>
        <v/>
      </c>
      <c r="L541" s="136"/>
      <c r="M541" s="136">
        <f t="shared" si="97"/>
        <v>0</v>
      </c>
      <c r="N541" s="137">
        <f t="shared" ca="1" si="98"/>
        <v>0</v>
      </c>
      <c r="O541" s="137"/>
      <c r="P541" s="138"/>
      <c r="Q541" s="138"/>
      <c r="R541" s="138"/>
      <c r="S541" s="138"/>
      <c r="T541" s="138"/>
      <c r="U541" s="139">
        <f t="shared" si="99"/>
        <v>0</v>
      </c>
      <c r="V541" s="140"/>
      <c r="W541" s="43"/>
      <c r="X541" s="59"/>
      <c r="Y541" s="59"/>
      <c r="Z541" s="59"/>
      <c r="AA541" s="59"/>
      <c r="AB541" s="59"/>
      <c r="AC541" s="59"/>
      <c r="AD541" s="59"/>
    </row>
    <row r="542" hidden="1">
      <c r="B542" s="145">
        <v>53</v>
      </c>
      <c r="C542" s="146" t="str">
        <f t="shared" ca="1" si="89"/>
        <v>7.5</v>
      </c>
      <c r="D542" s="147" t="str">
        <f t="shared" ca="1" si="90"/>
        <v>na</v>
      </c>
      <c r="E542" s="147" t="s">
        <v>31</v>
      </c>
      <c r="F542" s="148" t="str">
        <f t="shared" ca="1" si="91"/>
        <v>https://portail-larochelle.test.entrouvert.org/liens-footer/accessibilite/</v>
      </c>
      <c r="G542" s="147" t="str">
        <f t="shared" ca="1" si="92"/>
        <v>AA</v>
      </c>
      <c r="H542" s="147" t="str">
        <f t="shared" ca="1" si="93"/>
        <v/>
      </c>
      <c r="I542" s="147">
        <f t="shared" ca="1" si="94"/>
        <v>0</v>
      </c>
      <c r="J542" s="149">
        <f t="shared" ca="1" si="95"/>
        <v>0</v>
      </c>
      <c r="K542" s="79" t="str">
        <f t="shared" si="96"/>
        <v/>
      </c>
      <c r="L542" s="136"/>
      <c r="M542" s="136">
        <f t="shared" si="97"/>
        <v>0</v>
      </c>
      <c r="N542" s="137">
        <f t="shared" ca="1" si="98"/>
        <v>0</v>
      </c>
      <c r="O542" s="137"/>
      <c r="P542" s="138"/>
      <c r="Q542" s="138"/>
      <c r="R542" s="138"/>
      <c r="S542" s="138"/>
      <c r="T542" s="138"/>
      <c r="U542" s="139">
        <f t="shared" si="99"/>
        <v>0</v>
      </c>
      <c r="V542" s="140"/>
      <c r="W542" s="43"/>
      <c r="X542" s="59"/>
      <c r="Y542" s="59"/>
      <c r="Z542" s="59"/>
      <c r="AA542" s="59"/>
      <c r="AB542" s="59"/>
      <c r="AC542" s="59"/>
      <c r="AD542" s="59"/>
    </row>
    <row r="543" hidden="1">
      <c r="B543" s="145">
        <v>53</v>
      </c>
      <c r="C543" s="146" t="str">
        <f t="shared" ca="1" si="89"/>
        <v>7.5</v>
      </c>
      <c r="D543" s="147" t="str">
        <f t="shared" ca="1" si="90"/>
        <v>na</v>
      </c>
      <c r="E543" s="147" t="s">
        <v>34</v>
      </c>
      <c r="F543" s="148" t="str">
        <f t="shared" ca="1" si="91"/>
        <v>https://portail-larochelle.test.entrouvert.org/liens-footer/mentions-legales/</v>
      </c>
      <c r="G543" s="147" t="str">
        <f t="shared" ca="1" si="92"/>
        <v>AA</v>
      </c>
      <c r="H543" s="147" t="str">
        <f t="shared" ca="1" si="93"/>
        <v/>
      </c>
      <c r="I543" s="147">
        <f t="shared" ca="1" si="94"/>
        <v>0</v>
      </c>
      <c r="J543" s="149">
        <f t="shared" ca="1" si="95"/>
        <v>0</v>
      </c>
      <c r="K543" s="79" t="str">
        <f t="shared" si="96"/>
        <v/>
      </c>
      <c r="L543" s="136"/>
      <c r="M543" s="136">
        <f t="shared" si="97"/>
        <v>0</v>
      </c>
      <c r="N543" s="137">
        <f t="shared" ca="1" si="98"/>
        <v>0</v>
      </c>
      <c r="O543" s="137"/>
      <c r="P543" s="138"/>
      <c r="Q543" s="138"/>
      <c r="R543" s="138"/>
      <c r="S543" s="138"/>
      <c r="T543" s="138"/>
      <c r="U543" s="139">
        <f t="shared" si="99"/>
        <v>0</v>
      </c>
      <c r="V543" s="140"/>
      <c r="W543" s="43"/>
      <c r="X543" s="59"/>
      <c r="Y543" s="59"/>
      <c r="Z543" s="59"/>
      <c r="AA543" s="59"/>
      <c r="AB543" s="59"/>
      <c r="AC543" s="59"/>
      <c r="AD543" s="59"/>
    </row>
    <row r="544" hidden="1">
      <c r="B544" s="145">
        <v>53</v>
      </c>
      <c r="C544" s="146" t="str">
        <f t="shared" ca="1" si="89"/>
        <v>7.5</v>
      </c>
      <c r="D544" s="147" t="str">
        <f t="shared" ca="1" si="90"/>
        <v>na</v>
      </c>
      <c r="E544" s="147" t="s">
        <v>37</v>
      </c>
      <c r="F544" s="148" t="str">
        <f t="shared" ca="1" si="91"/>
        <v>https://portail-larochelle.test.entrouvert.org/aide/</v>
      </c>
      <c r="G544" s="147" t="str">
        <f t="shared" ca="1" si="92"/>
        <v>AA</v>
      </c>
      <c r="H544" s="147" t="str">
        <f t="shared" ca="1" si="93"/>
        <v/>
      </c>
      <c r="I544" s="147">
        <f t="shared" ca="1" si="94"/>
        <v>0</v>
      </c>
      <c r="J544" s="149">
        <f t="shared" ca="1" si="95"/>
        <v>0</v>
      </c>
      <c r="K544" s="79" t="str">
        <f t="shared" si="96"/>
        <v/>
      </c>
      <c r="L544" s="136"/>
      <c r="M544" s="136">
        <f t="shared" si="97"/>
        <v>0</v>
      </c>
      <c r="N544" s="137">
        <f t="shared" ca="1" si="98"/>
        <v>0</v>
      </c>
      <c r="O544" s="137"/>
      <c r="P544" s="138"/>
      <c r="Q544" s="138"/>
      <c r="R544" s="138"/>
      <c r="S544" s="138"/>
      <c r="T544" s="138"/>
      <c r="U544" s="139">
        <f t="shared" si="99"/>
        <v>0</v>
      </c>
      <c r="V544" s="140"/>
      <c r="W544" s="43"/>
      <c r="X544" s="59"/>
      <c r="Y544" s="59"/>
      <c r="Z544" s="59"/>
      <c r="AA544" s="59"/>
      <c r="AB544" s="59"/>
      <c r="AC544" s="59"/>
      <c r="AD544" s="59"/>
    </row>
    <row r="545" hidden="1">
      <c r="B545" s="145">
        <v>53</v>
      </c>
      <c r="C545" s="146" t="str">
        <f t="shared" ca="1" si="89"/>
        <v>7.5</v>
      </c>
      <c r="D545" s="147" t="str">
        <f t="shared" ca="1" si="90"/>
        <v>c</v>
      </c>
      <c r="E545" s="147" t="s">
        <v>40</v>
      </c>
      <c r="F545" s="148" t="str">
        <f t="shared" ca="1" si="91"/>
        <v>https://connexion-larochelle.test.entrouvert.org/login/?nonce=_0DC01D458CED32F23A64CDA251907A6D&amp;next=/idp/saml2/continue%3Fnonce%3D_0DC01D458CED32F23A64CDA251907A6D</v>
      </c>
      <c r="G545" s="147" t="str">
        <f t="shared" ca="1" si="92"/>
        <v>AA</v>
      </c>
      <c r="H545" s="147" t="str">
        <f t="shared" ca="1" si="93"/>
        <v/>
      </c>
      <c r="I545" s="147">
        <f t="shared" ca="1" si="94"/>
        <v>0</v>
      </c>
      <c r="J545" s="149">
        <f t="shared" ca="1" si="95"/>
        <v>0</v>
      </c>
      <c r="K545" s="79" t="str">
        <f t="shared" si="96"/>
        <v/>
      </c>
      <c r="L545" s="136"/>
      <c r="M545" s="136">
        <f t="shared" si="97"/>
        <v>0</v>
      </c>
      <c r="N545" s="137">
        <f t="shared" ca="1" si="98"/>
        <v>0</v>
      </c>
      <c r="O545" s="137"/>
      <c r="P545" s="138"/>
      <c r="Q545" s="138"/>
      <c r="R545" s="138"/>
      <c r="S545" s="138"/>
      <c r="T545" s="138"/>
      <c r="U545" s="139">
        <f t="shared" si="99"/>
        <v>0</v>
      </c>
      <c r="V545" s="140"/>
      <c r="W545" s="43"/>
      <c r="X545" s="59"/>
      <c r="Y545" s="59"/>
      <c r="Z545" s="59"/>
      <c r="AA545" s="59"/>
      <c r="AB545" s="59"/>
      <c r="AC545" s="59"/>
      <c r="AD545" s="59"/>
    </row>
    <row r="546" hidden="1">
      <c r="B546" s="145">
        <v>53</v>
      </c>
      <c r="C546" s="146" t="str">
        <f t="shared" ca="1" si="89"/>
        <v>7.5</v>
      </c>
      <c r="D546" s="147" t="str">
        <f t="shared" ca="1" si="90"/>
        <v>na</v>
      </c>
      <c r="E546" s="147" t="s">
        <v>43</v>
      </c>
      <c r="F546" s="148" t="str">
        <f t="shared" ca="1" si="91"/>
        <v>https://portail-larochelle.test.entrouvert.org/demarches/signalements/</v>
      </c>
      <c r="G546" s="147" t="str">
        <f t="shared" ca="1" si="92"/>
        <v>AA</v>
      </c>
      <c r="H546" s="147" t="str">
        <f t="shared" ca="1" si="93"/>
        <v/>
      </c>
      <c r="I546" s="147">
        <f t="shared" ca="1" si="94"/>
        <v>0</v>
      </c>
      <c r="J546" s="149">
        <f t="shared" ca="1" si="95"/>
        <v>0</v>
      </c>
      <c r="K546" s="79" t="str">
        <f t="shared" si="96"/>
        <v/>
      </c>
      <c r="L546" s="136"/>
      <c r="M546" s="136">
        <f t="shared" si="97"/>
        <v>0</v>
      </c>
      <c r="N546" s="137">
        <f t="shared" ca="1" si="98"/>
        <v>0</v>
      </c>
      <c r="O546" s="137"/>
      <c r="P546" s="138"/>
      <c r="Q546" s="138"/>
      <c r="R546" s="138"/>
      <c r="S546" s="138"/>
      <c r="T546" s="138"/>
      <c r="U546" s="139">
        <f t="shared" si="99"/>
        <v>0</v>
      </c>
      <c r="V546" s="140"/>
      <c r="W546" s="43"/>
      <c r="X546" s="59"/>
      <c r="Y546" s="59"/>
      <c r="Z546" s="59"/>
      <c r="AA546" s="59"/>
      <c r="AB546" s="59"/>
      <c r="AC546" s="59"/>
      <c r="AD546" s="59"/>
    </row>
    <row r="547" hidden="1">
      <c r="B547" s="145">
        <v>53</v>
      </c>
      <c r="C547" s="146" t="str">
        <f t="shared" ca="1" si="89"/>
        <v>7.5</v>
      </c>
      <c r="D547" s="147" t="str">
        <f t="shared" ca="1" si="90"/>
        <v>na</v>
      </c>
      <c r="E547" s="147" t="s">
        <v>46</v>
      </c>
      <c r="F547" s="148" t="str">
        <f t="shared" ca="1" si="91"/>
        <v>https://connexion-larochelle.test.entrouvert.org/accounts/</v>
      </c>
      <c r="G547" s="147" t="str">
        <f t="shared" ca="1" si="92"/>
        <v>AA</v>
      </c>
      <c r="H547" s="147" t="str">
        <f t="shared" ca="1" si="93"/>
        <v/>
      </c>
      <c r="I547" s="147">
        <f t="shared" ca="1" si="94"/>
        <v>0</v>
      </c>
      <c r="J547" s="149">
        <f t="shared" ca="1" si="95"/>
        <v>0</v>
      </c>
      <c r="K547" s="79" t="str">
        <f t="shared" si="96"/>
        <v/>
      </c>
      <c r="L547" s="136"/>
      <c r="M547" s="136">
        <f t="shared" si="97"/>
        <v>0</v>
      </c>
      <c r="N547" s="137">
        <f t="shared" ca="1" si="98"/>
        <v>0</v>
      </c>
      <c r="O547" s="137"/>
      <c r="P547" s="138"/>
      <c r="Q547" s="138"/>
      <c r="R547" s="138"/>
      <c r="S547" s="138"/>
      <c r="T547" s="138"/>
      <c r="U547" s="139">
        <f t="shared" si="99"/>
        <v>0</v>
      </c>
      <c r="V547" s="140"/>
      <c r="W547" s="43"/>
      <c r="X547" s="59"/>
      <c r="Y547" s="59"/>
      <c r="Z547" s="59"/>
      <c r="AA547" s="59"/>
      <c r="AB547" s="59"/>
      <c r="AC547" s="59"/>
      <c r="AD547" s="59"/>
    </row>
    <row r="548" hidden="1">
      <c r="B548" s="145">
        <v>53</v>
      </c>
      <c r="C548" s="146" t="str">
        <f t="shared" ca="1" si="89"/>
        <v>7.5</v>
      </c>
      <c r="D548" s="147" t="str">
        <f t="shared" ca="1" si="90"/>
        <v>na</v>
      </c>
      <c r="E548" s="147" t="s">
        <v>49</v>
      </c>
      <c r="F548" s="148" t="str">
        <f t="shared" ca="1" si="91"/>
        <v>https://portail-larochelle.test.entrouvert.org/a-propos/page-editoriale-type/</v>
      </c>
      <c r="G548" s="147" t="str">
        <f t="shared" ca="1" si="92"/>
        <v>AA</v>
      </c>
      <c r="H548" s="147" t="str">
        <f t="shared" ca="1" si="93"/>
        <v/>
      </c>
      <c r="I548" s="147">
        <f t="shared" ca="1" si="94"/>
        <v>0</v>
      </c>
      <c r="J548" s="149">
        <f t="shared" ca="1" si="95"/>
        <v>0</v>
      </c>
      <c r="K548" s="79" t="str">
        <f t="shared" si="96"/>
        <v/>
      </c>
      <c r="L548" s="136"/>
      <c r="M548" s="136">
        <f t="shared" si="97"/>
        <v>0</v>
      </c>
      <c r="N548" s="137">
        <f t="shared" ca="1" si="98"/>
        <v>0</v>
      </c>
      <c r="O548" s="137"/>
      <c r="P548" s="138"/>
      <c r="Q548" s="138"/>
      <c r="R548" s="138"/>
      <c r="S548" s="138"/>
      <c r="T548" s="138"/>
      <c r="U548" s="139">
        <f t="shared" si="99"/>
        <v>0</v>
      </c>
      <c r="V548" s="140"/>
      <c r="W548" s="43"/>
      <c r="X548" s="59"/>
      <c r="Y548" s="59"/>
      <c r="Z548" s="59"/>
      <c r="AA548" s="59"/>
      <c r="AB548" s="59"/>
      <c r="AC548" s="59"/>
      <c r="AD548" s="59"/>
    </row>
    <row r="549" hidden="1">
      <c r="B549" s="145">
        <v>53</v>
      </c>
      <c r="C549" s="146" t="str">
        <f t="shared" ca="1" si="89"/>
        <v>7.5</v>
      </c>
      <c r="D549" s="147" t="str">
        <f t="shared" ca="1" si="90"/>
        <v>na</v>
      </c>
      <c r="E549" s="147" t="s">
        <v>52</v>
      </c>
      <c r="F549" s="148" t="str">
        <f t="shared" ca="1" si="91"/>
        <v>https://demarches-larochelle.test.entrouvert.org/old-temp/modele-de-formulaire-avec-tous-les-champs/</v>
      </c>
      <c r="G549" s="147" t="str">
        <f t="shared" ca="1" si="92"/>
        <v>AA</v>
      </c>
      <c r="H549" s="147" t="str">
        <f t="shared" ca="1" si="93"/>
        <v/>
      </c>
      <c r="I549" s="147">
        <f t="shared" ca="1" si="94"/>
        <v>0</v>
      </c>
      <c r="J549" s="149">
        <f t="shared" ca="1" si="95"/>
        <v>0</v>
      </c>
      <c r="K549" s="79" t="str">
        <f t="shared" si="96"/>
        <v/>
      </c>
      <c r="L549" s="136"/>
      <c r="M549" s="136">
        <f t="shared" si="97"/>
        <v>0</v>
      </c>
      <c r="N549" s="137">
        <f t="shared" ca="1" si="98"/>
        <v>0</v>
      </c>
      <c r="O549" s="137"/>
      <c r="P549" s="138"/>
      <c r="Q549" s="138"/>
      <c r="R549" s="138"/>
      <c r="S549" s="138"/>
      <c r="T549" s="138"/>
      <c r="U549" s="139">
        <f t="shared" si="99"/>
        <v>0</v>
      </c>
      <c r="V549" s="140"/>
      <c r="W549" s="43"/>
      <c r="X549" s="59"/>
      <c r="Y549" s="59"/>
      <c r="Z549" s="59"/>
      <c r="AA549" s="59"/>
      <c r="AB549" s="59"/>
      <c r="AC549" s="59"/>
      <c r="AD549" s="59"/>
    </row>
    <row r="550" hidden="1">
      <c r="B550" s="145">
        <v>53</v>
      </c>
      <c r="C550" s="146" t="str">
        <f t="shared" ca="1" si="89"/>
        <v>7.5</v>
      </c>
      <c r="D550" s="147" t="str">
        <f t="shared" ca="1" si="90"/>
        <v>na</v>
      </c>
      <c r="E550" s="147" t="s">
        <v>55</v>
      </c>
      <c r="F550" s="148" t="str">
        <f t="shared" ca="1" si="91"/>
        <v>https://portail-larochelle.test.entrouvert.org/mon-espace/mes-demandes/</v>
      </c>
      <c r="G550" s="147" t="str">
        <f t="shared" ca="1" si="92"/>
        <v>AA</v>
      </c>
      <c r="H550" s="147" t="str">
        <f t="shared" ca="1" si="93"/>
        <v/>
      </c>
      <c r="I550" s="147">
        <f t="shared" ca="1" si="94"/>
        <v>0</v>
      </c>
      <c r="J550" s="149">
        <f t="shared" ca="1" si="95"/>
        <v>0</v>
      </c>
      <c r="K550" s="79" t="str">
        <f t="shared" si="96"/>
        <v/>
      </c>
      <c r="L550" s="136"/>
      <c r="M550" s="136">
        <f t="shared" si="97"/>
        <v>0</v>
      </c>
      <c r="N550" s="137">
        <f t="shared" ca="1" si="98"/>
        <v>0</v>
      </c>
      <c r="O550" s="137"/>
      <c r="P550" s="138"/>
      <c r="Q550" s="138"/>
      <c r="R550" s="138"/>
      <c r="S550" s="138"/>
      <c r="T550" s="138"/>
      <c r="U550" s="139">
        <f t="shared" si="99"/>
        <v>0</v>
      </c>
      <c r="V550" s="140"/>
      <c r="W550" s="43"/>
      <c r="X550" s="59"/>
      <c r="Y550" s="59"/>
      <c r="Z550" s="59"/>
      <c r="AA550" s="59"/>
      <c r="AB550" s="59"/>
      <c r="AC550" s="59"/>
      <c r="AD550" s="59"/>
    </row>
    <row r="551">
      <c r="B551" s="145">
        <v>53</v>
      </c>
      <c r="C551" s="146" t="str">
        <f t="shared" ca="1" si="89"/>
        <v>7.5</v>
      </c>
      <c r="D551" s="147" t="str">
        <f t="shared" ca="1" si="90"/>
        <v>c</v>
      </c>
      <c r="E551" s="147" t="s">
        <v>58</v>
      </c>
      <c r="F551" s="148" t="str">
        <f t="shared" ca="1" si="91"/>
        <v>https://demarches-larochelle.test.entrouvert.org/signalements/arbres-espaces-verts-naturels-aires-de-jeux/?cancelurl=https%3A//portail-larochelle.test.entrouvert.org/demarches/signalements/</v>
      </c>
      <c r="G551" s="147" t="str">
        <f t="shared" ca="1" si="92"/>
        <v>AA</v>
      </c>
      <c r="H551" s="147" t="str">
        <f t="shared" ca="1" si="93"/>
        <v/>
      </c>
      <c r="I551" s="147" t="str">
        <f t="shared" ca="1" si="94"/>
        <v>Majeure</v>
      </c>
      <c r="J551" s="149" t="str">
        <f t="shared" ca="1" si="95"/>
        <v xml:space="preserve">Une seule fois dans la page</v>
      </c>
      <c r="K551" s="79">
        <f t="shared" si="96"/>
        <v>3</v>
      </c>
      <c r="L551" s="136"/>
      <c r="M551" s="136">
        <f t="shared" si="97"/>
        <v>0</v>
      </c>
      <c r="N551" s="137" t="str">
        <f t="shared" ca="1" si="98"/>
        <v xml:space="preserve">Etape 1: Le message "Votre signalement doit se situer sur la commune de la Rochelle...." en cas de mauvaise saisie dans le champ "Commune" n'est pas correctement transmis aux TA</v>
      </c>
      <c r="O551" s="137"/>
      <c r="P551" s="138"/>
      <c r="Q551" s="138"/>
      <c r="R551" s="138"/>
      <c r="S551" s="138"/>
      <c r="T551" s="138"/>
      <c r="U551" s="139">
        <f t="shared" si="99"/>
        <v>0</v>
      </c>
      <c r="V551" s="140"/>
      <c r="W551" s="43"/>
      <c r="X551" s="59"/>
      <c r="Y551" s="59"/>
      <c r="Z551" s="59"/>
      <c r="AA551" s="59"/>
      <c r="AB551" s="59"/>
      <c r="AC551" s="59"/>
      <c r="AD551" s="59"/>
    </row>
    <row r="552" hidden="1">
      <c r="B552" s="145">
        <v>53</v>
      </c>
      <c r="C552" s="146" t="str">
        <f t="shared" ca="1" si="89"/>
        <v>7.5</v>
      </c>
      <c r="D552" s="147" t="str">
        <f t="shared" ca="1" si="90"/>
        <v>na</v>
      </c>
      <c r="E552" s="147" t="s">
        <v>61</v>
      </c>
      <c r="F552" s="148" t="str">
        <f t="shared" ca="1" si="91"/>
        <v>https://demarches-larochelle.test.entrouvert.org/signalements/proprete-urbaine/118/</v>
      </c>
      <c r="G552" s="147" t="str">
        <f t="shared" ca="1" si="92"/>
        <v>AA</v>
      </c>
      <c r="H552" s="147" t="str">
        <f t="shared" ca="1" si="93"/>
        <v/>
      </c>
      <c r="I552" s="147">
        <f t="shared" ca="1" si="94"/>
        <v>0</v>
      </c>
      <c r="J552" s="149">
        <f t="shared" ca="1" si="95"/>
        <v>0</v>
      </c>
      <c r="K552" s="79" t="str">
        <f t="shared" si="96"/>
        <v/>
      </c>
      <c r="L552" s="136"/>
      <c r="M552" s="136">
        <f t="shared" si="97"/>
        <v>0</v>
      </c>
      <c r="N552" s="137">
        <f t="shared" ca="1" si="98"/>
        <v>0</v>
      </c>
      <c r="O552" s="137"/>
      <c r="P552" s="138"/>
      <c r="Q552" s="138"/>
      <c r="R552" s="138"/>
      <c r="S552" s="138"/>
      <c r="T552" s="138"/>
      <c r="U552" s="139">
        <f t="shared" si="99"/>
        <v>0</v>
      </c>
      <c r="V552" s="140"/>
      <c r="W552" s="43"/>
      <c r="X552" s="59"/>
      <c r="Y552" s="59"/>
      <c r="Z552" s="59"/>
      <c r="AA552" s="59"/>
      <c r="AB552" s="59"/>
      <c r="AC552" s="59"/>
      <c r="AD552" s="59"/>
    </row>
    <row r="553">
      <c r="B553" s="145">
        <v>53</v>
      </c>
      <c r="C553" s="146" t="str">
        <f t="shared" ca="1" si="89"/>
        <v>7.5</v>
      </c>
      <c r="D553" s="147" t="str">
        <f t="shared" ca="1" si="90"/>
        <v>na</v>
      </c>
      <c r="E553" s="147" t="s">
        <v>64</v>
      </c>
      <c r="F553" s="148" t="str">
        <f t="shared" ca="1" si="91"/>
        <v>https://connexion-larochelle.test.entrouvert.org/accounts/password/change/</v>
      </c>
      <c r="G553" s="147" t="str">
        <f t="shared" ca="1" si="92"/>
        <v>AA</v>
      </c>
      <c r="H553" s="147" t="str">
        <f t="shared" ca="1" si="93"/>
        <v/>
      </c>
      <c r="I553" s="147" t="str">
        <f t="shared" ca="1" si="94"/>
        <v>Majeure</v>
      </c>
      <c r="J553" s="149" t="str">
        <f t="shared" ca="1" si="95"/>
        <v xml:space="preserve">Une seule fois dans la page</v>
      </c>
      <c r="K553" s="79">
        <f t="shared" si="96"/>
        <v>3</v>
      </c>
      <c r="L553" s="136"/>
      <c r="M553" s="136">
        <f t="shared" si="97"/>
        <v>0</v>
      </c>
      <c r="N553" s="137" t="str">
        <f t="shared" ca="1" si="98"/>
        <v xml:space="preserve">le message "Votre mot de passe est trop faible. Pour créer un mot de passe plus sécurisé,
utilisez au moins 12 caractères." n'est pas transmis malgré la présence de l'aria-live</v>
      </c>
      <c r="O553" s="137"/>
      <c r="P553" s="138"/>
      <c r="Q553" s="138"/>
      <c r="R553" s="138"/>
      <c r="S553" s="138"/>
      <c r="T553" s="138"/>
      <c r="U553" s="139">
        <f t="shared" si="99"/>
        <v>0</v>
      </c>
      <c r="V553" s="140"/>
      <c r="W553" s="43"/>
      <c r="X553" s="59"/>
      <c r="Y553" s="59"/>
      <c r="Z553" s="59"/>
      <c r="AA553" s="59"/>
      <c r="AB553" s="59"/>
      <c r="AC553" s="59"/>
      <c r="AD553" s="59"/>
    </row>
    <row r="554" hidden="1">
      <c r="A554" s="150" t="s">
        <v>108</v>
      </c>
      <c r="B554" s="145">
        <v>54</v>
      </c>
      <c r="C554" s="146" t="str">
        <f t="shared" ca="1" si="89"/>
        <v>8.1</v>
      </c>
      <c r="D554" s="147" t="str">
        <f t="shared" ca="1" si="90"/>
        <v>c</v>
      </c>
      <c r="E554" s="147" t="s">
        <v>28</v>
      </c>
      <c r="F554" s="148" t="str">
        <f t="shared" ca="1" si="91"/>
        <v>https://portail-larochelle.test.entrouvert.org/demarches/</v>
      </c>
      <c r="G554" s="147" t="str">
        <f t="shared" ca="1" si="92"/>
        <v>A</v>
      </c>
      <c r="H554" s="147" t="str">
        <f t="shared" ca="1" si="93"/>
        <v/>
      </c>
      <c r="I554" s="147">
        <f t="shared" ca="1" si="94"/>
        <v>0</v>
      </c>
      <c r="J554" s="149">
        <f t="shared" ca="1" si="95"/>
        <v>0</v>
      </c>
      <c r="K554" s="79" t="str">
        <f t="shared" si="96"/>
        <v/>
      </c>
      <c r="L554" s="136"/>
      <c r="M554" s="136">
        <f t="shared" si="97"/>
        <v>0</v>
      </c>
      <c r="N554" s="137">
        <f t="shared" ca="1" si="98"/>
        <v>0</v>
      </c>
      <c r="O554" s="137"/>
      <c r="P554" s="138"/>
      <c r="Q554" s="138"/>
      <c r="R554" s="138"/>
      <c r="S554" s="138"/>
      <c r="T554" s="138"/>
      <c r="U554" s="139">
        <f t="shared" si="99"/>
        <v>0</v>
      </c>
      <c r="V554" s="140"/>
      <c r="W554" s="43"/>
      <c r="X554" s="59"/>
      <c r="Y554" s="59"/>
      <c r="Z554" s="59"/>
      <c r="AA554" s="59"/>
      <c r="AB554" s="59"/>
      <c r="AC554" s="59"/>
      <c r="AD554" s="59"/>
    </row>
    <row r="555" hidden="1">
      <c r="B555" s="145">
        <v>54</v>
      </c>
      <c r="C555" s="146" t="str">
        <f t="shared" ca="1" si="89"/>
        <v>8.1</v>
      </c>
      <c r="D555" s="147" t="str">
        <f t="shared" ca="1" si="90"/>
        <v>c</v>
      </c>
      <c r="E555" s="147" t="s">
        <v>31</v>
      </c>
      <c r="F555" s="148" t="str">
        <f t="shared" ca="1" si="91"/>
        <v>https://portail-larochelle.test.entrouvert.org/liens-footer/accessibilite/</v>
      </c>
      <c r="G555" s="147" t="str">
        <f t="shared" ca="1" si="92"/>
        <v>A</v>
      </c>
      <c r="H555" s="147" t="str">
        <f t="shared" ca="1" si="93"/>
        <v/>
      </c>
      <c r="I555" s="147">
        <f t="shared" ca="1" si="94"/>
        <v>0</v>
      </c>
      <c r="J555" s="149">
        <f t="shared" ca="1" si="95"/>
        <v>0</v>
      </c>
      <c r="K555" s="79" t="str">
        <f t="shared" si="96"/>
        <v/>
      </c>
      <c r="L555" s="136"/>
      <c r="M555" s="136">
        <f t="shared" si="97"/>
        <v>0</v>
      </c>
      <c r="N555" s="137">
        <f t="shared" ca="1" si="98"/>
        <v>0</v>
      </c>
      <c r="O555" s="137"/>
      <c r="P555" s="138"/>
      <c r="Q555" s="138"/>
      <c r="R555" s="138"/>
      <c r="S555" s="138"/>
      <c r="T555" s="138"/>
      <c r="U555" s="139">
        <f t="shared" si="99"/>
        <v>0</v>
      </c>
      <c r="V555" s="140"/>
      <c r="W555" s="43"/>
      <c r="X555" s="59"/>
      <c r="Y555" s="59"/>
      <c r="Z555" s="59"/>
      <c r="AA555" s="59"/>
      <c r="AB555" s="59"/>
      <c r="AC555" s="59"/>
      <c r="AD555" s="59"/>
    </row>
    <row r="556" hidden="1">
      <c r="B556" s="145">
        <v>54</v>
      </c>
      <c r="C556" s="146" t="str">
        <f t="shared" ca="1" si="89"/>
        <v>8.1</v>
      </c>
      <c r="D556" s="147" t="str">
        <f t="shared" ca="1" si="90"/>
        <v>c</v>
      </c>
      <c r="E556" s="147" t="s">
        <v>34</v>
      </c>
      <c r="F556" s="148" t="str">
        <f t="shared" ca="1" si="91"/>
        <v>https://portail-larochelle.test.entrouvert.org/liens-footer/mentions-legales/</v>
      </c>
      <c r="G556" s="147" t="str">
        <f t="shared" ca="1" si="92"/>
        <v>A</v>
      </c>
      <c r="H556" s="147" t="str">
        <f t="shared" ca="1" si="93"/>
        <v/>
      </c>
      <c r="I556" s="147">
        <f t="shared" ca="1" si="94"/>
        <v>0</v>
      </c>
      <c r="J556" s="149">
        <f t="shared" ca="1" si="95"/>
        <v>0</v>
      </c>
      <c r="K556" s="79" t="str">
        <f t="shared" si="96"/>
        <v/>
      </c>
      <c r="L556" s="136"/>
      <c r="M556" s="136">
        <f t="shared" si="97"/>
        <v>0</v>
      </c>
      <c r="N556" s="137">
        <f t="shared" ca="1" si="98"/>
        <v>0</v>
      </c>
      <c r="O556" s="137"/>
      <c r="P556" s="138"/>
      <c r="Q556" s="138"/>
      <c r="R556" s="138"/>
      <c r="S556" s="138"/>
      <c r="T556" s="138"/>
      <c r="U556" s="139">
        <f t="shared" si="99"/>
        <v>0</v>
      </c>
      <c r="V556" s="140"/>
      <c r="W556" s="43"/>
      <c r="X556" s="59"/>
      <c r="Y556" s="59"/>
      <c r="Z556" s="59"/>
      <c r="AA556" s="59"/>
      <c r="AB556" s="59"/>
      <c r="AC556" s="59"/>
      <c r="AD556" s="59"/>
    </row>
    <row r="557" hidden="1">
      <c r="B557" s="145">
        <v>54</v>
      </c>
      <c r="C557" s="146" t="str">
        <f t="shared" ca="1" si="89"/>
        <v>8.1</v>
      </c>
      <c r="D557" s="147" t="str">
        <f t="shared" ca="1" si="90"/>
        <v>c</v>
      </c>
      <c r="E557" s="147" t="s">
        <v>37</v>
      </c>
      <c r="F557" s="148" t="str">
        <f t="shared" ca="1" si="91"/>
        <v>https://portail-larochelle.test.entrouvert.org/aide/</v>
      </c>
      <c r="G557" s="147" t="str">
        <f t="shared" ca="1" si="92"/>
        <v>A</v>
      </c>
      <c r="H557" s="147" t="str">
        <f t="shared" ca="1" si="93"/>
        <v/>
      </c>
      <c r="I557" s="147">
        <f t="shared" ca="1" si="94"/>
        <v>0</v>
      </c>
      <c r="J557" s="149">
        <f t="shared" ca="1" si="95"/>
        <v>0</v>
      </c>
      <c r="K557" s="79" t="str">
        <f t="shared" si="96"/>
        <v/>
      </c>
      <c r="L557" s="136"/>
      <c r="M557" s="136">
        <f t="shared" si="97"/>
        <v>0</v>
      </c>
      <c r="N557" s="137">
        <f t="shared" ca="1" si="98"/>
        <v>0</v>
      </c>
      <c r="O557" s="137"/>
      <c r="P557" s="138"/>
      <c r="Q557" s="138"/>
      <c r="R557" s="138"/>
      <c r="S557" s="138"/>
      <c r="T557" s="138"/>
      <c r="U557" s="139">
        <f t="shared" si="99"/>
        <v>0</v>
      </c>
      <c r="V557" s="140"/>
      <c r="W557" s="43"/>
      <c r="X557" s="59"/>
      <c r="Y557" s="59"/>
      <c r="Z557" s="59"/>
      <c r="AA557" s="59"/>
      <c r="AB557" s="59"/>
      <c r="AC557" s="59"/>
      <c r="AD557" s="59"/>
    </row>
    <row r="558" hidden="1">
      <c r="B558" s="145">
        <v>54</v>
      </c>
      <c r="C558" s="146" t="str">
        <f t="shared" ca="1" si="89"/>
        <v>8.1</v>
      </c>
      <c r="D558" s="147" t="str">
        <f t="shared" ca="1" si="90"/>
        <v>c</v>
      </c>
      <c r="E558" s="147" t="s">
        <v>40</v>
      </c>
      <c r="F558" s="148" t="str">
        <f t="shared" ca="1" si="91"/>
        <v>https://connexion-larochelle.test.entrouvert.org/login/?nonce=_0DC01D458CED32F23A64CDA251907A6D&amp;next=/idp/saml2/continue%3Fnonce%3D_0DC01D458CED32F23A64CDA251907A6D</v>
      </c>
      <c r="G558" s="147" t="str">
        <f t="shared" ca="1" si="92"/>
        <v>A</v>
      </c>
      <c r="H558" s="147" t="str">
        <f t="shared" ca="1" si="93"/>
        <v/>
      </c>
      <c r="I558" s="147">
        <f t="shared" ca="1" si="94"/>
        <v>0</v>
      </c>
      <c r="J558" s="149">
        <f t="shared" ca="1" si="95"/>
        <v>0</v>
      </c>
      <c r="K558" s="79" t="str">
        <f t="shared" si="96"/>
        <v/>
      </c>
      <c r="L558" s="136"/>
      <c r="M558" s="136">
        <f t="shared" si="97"/>
        <v>0</v>
      </c>
      <c r="N558" s="137">
        <f t="shared" ca="1" si="98"/>
        <v>0</v>
      </c>
      <c r="O558" s="137"/>
      <c r="P558" s="138"/>
      <c r="Q558" s="138"/>
      <c r="R558" s="138"/>
      <c r="S558" s="138"/>
      <c r="T558" s="138"/>
      <c r="U558" s="139">
        <f t="shared" si="99"/>
        <v>0</v>
      </c>
      <c r="V558" s="140"/>
      <c r="W558" s="43"/>
      <c r="X558" s="59"/>
      <c r="Y558" s="59"/>
      <c r="Z558" s="59"/>
      <c r="AA558" s="59"/>
      <c r="AB558" s="59"/>
      <c r="AC558" s="59"/>
      <c r="AD558" s="59"/>
    </row>
    <row r="559" hidden="1">
      <c r="B559" s="145">
        <v>54</v>
      </c>
      <c r="C559" s="146" t="str">
        <f t="shared" ca="1" si="89"/>
        <v>8.1</v>
      </c>
      <c r="D559" s="147" t="str">
        <f t="shared" ca="1" si="90"/>
        <v>c</v>
      </c>
      <c r="E559" s="147" t="s">
        <v>43</v>
      </c>
      <c r="F559" s="148" t="str">
        <f t="shared" ca="1" si="91"/>
        <v>https://portail-larochelle.test.entrouvert.org/demarches/signalements/</v>
      </c>
      <c r="G559" s="147" t="str">
        <f t="shared" ca="1" si="92"/>
        <v>A</v>
      </c>
      <c r="H559" s="147" t="str">
        <f t="shared" ca="1" si="93"/>
        <v/>
      </c>
      <c r="I559" s="147">
        <f t="shared" ca="1" si="94"/>
        <v>0</v>
      </c>
      <c r="J559" s="149">
        <f t="shared" ca="1" si="95"/>
        <v>0</v>
      </c>
      <c r="K559" s="79" t="str">
        <f t="shared" si="96"/>
        <v/>
      </c>
      <c r="L559" s="136"/>
      <c r="M559" s="136">
        <f t="shared" si="97"/>
        <v>0</v>
      </c>
      <c r="N559" s="137">
        <f t="shared" ca="1" si="98"/>
        <v>0</v>
      </c>
      <c r="O559" s="137"/>
      <c r="P559" s="138"/>
      <c r="Q559" s="138"/>
      <c r="R559" s="138"/>
      <c r="S559" s="138"/>
      <c r="T559" s="138"/>
      <c r="U559" s="139">
        <f t="shared" si="99"/>
        <v>0</v>
      </c>
      <c r="V559" s="140"/>
      <c r="W559" s="43"/>
      <c r="X559" s="59"/>
      <c r="Y559" s="59"/>
      <c r="Z559" s="59"/>
      <c r="AA559" s="59"/>
      <c r="AB559" s="59"/>
      <c r="AC559" s="59"/>
      <c r="AD559" s="59"/>
    </row>
    <row r="560" hidden="1">
      <c r="B560" s="145">
        <v>54</v>
      </c>
      <c r="C560" s="146" t="str">
        <f t="shared" ca="1" si="89"/>
        <v>8.1</v>
      </c>
      <c r="D560" s="147" t="str">
        <f t="shared" ca="1" si="90"/>
        <v>c</v>
      </c>
      <c r="E560" s="147" t="s">
        <v>46</v>
      </c>
      <c r="F560" s="148" t="str">
        <f t="shared" ca="1" si="91"/>
        <v>https://connexion-larochelle.test.entrouvert.org/accounts/</v>
      </c>
      <c r="G560" s="147" t="str">
        <f t="shared" ca="1" si="92"/>
        <v>A</v>
      </c>
      <c r="H560" s="147" t="str">
        <f t="shared" ca="1" si="93"/>
        <v/>
      </c>
      <c r="I560" s="147">
        <f t="shared" ca="1" si="94"/>
        <v>0</v>
      </c>
      <c r="J560" s="149">
        <f t="shared" ca="1" si="95"/>
        <v>0</v>
      </c>
      <c r="K560" s="79" t="str">
        <f t="shared" si="96"/>
        <v/>
      </c>
      <c r="L560" s="136"/>
      <c r="M560" s="136">
        <f t="shared" si="97"/>
        <v>0</v>
      </c>
      <c r="N560" s="137">
        <f t="shared" ca="1" si="98"/>
        <v>0</v>
      </c>
      <c r="O560" s="137"/>
      <c r="P560" s="138"/>
      <c r="Q560" s="138"/>
      <c r="R560" s="138"/>
      <c r="S560" s="138"/>
      <c r="T560" s="138"/>
      <c r="U560" s="139">
        <f t="shared" si="99"/>
        <v>0</v>
      </c>
      <c r="V560" s="140"/>
      <c r="W560" s="43"/>
      <c r="X560" s="59"/>
      <c r="Y560" s="59"/>
      <c r="Z560" s="59"/>
      <c r="AA560" s="59"/>
      <c r="AB560" s="59"/>
      <c r="AC560" s="59"/>
      <c r="AD560" s="59"/>
    </row>
    <row r="561" hidden="1">
      <c r="B561" s="145">
        <v>54</v>
      </c>
      <c r="C561" s="146" t="str">
        <f t="shared" ca="1" si="89"/>
        <v>8.1</v>
      </c>
      <c r="D561" s="147" t="str">
        <f t="shared" ca="1" si="90"/>
        <v>c</v>
      </c>
      <c r="E561" s="147" t="s">
        <v>49</v>
      </c>
      <c r="F561" s="148" t="str">
        <f t="shared" ca="1" si="91"/>
        <v>https://portail-larochelle.test.entrouvert.org/a-propos/page-editoriale-type/</v>
      </c>
      <c r="G561" s="147" t="str">
        <f t="shared" ca="1" si="92"/>
        <v>A</v>
      </c>
      <c r="H561" s="147" t="str">
        <f t="shared" ca="1" si="93"/>
        <v/>
      </c>
      <c r="I561" s="147">
        <f t="shared" ca="1" si="94"/>
        <v>0</v>
      </c>
      <c r="J561" s="149">
        <f t="shared" ca="1" si="95"/>
        <v>0</v>
      </c>
      <c r="K561" s="79" t="str">
        <f t="shared" si="96"/>
        <v/>
      </c>
      <c r="L561" s="136"/>
      <c r="M561" s="136">
        <f t="shared" si="97"/>
        <v>0</v>
      </c>
      <c r="N561" s="137">
        <f t="shared" ca="1" si="98"/>
        <v>0</v>
      </c>
      <c r="O561" s="137"/>
      <c r="P561" s="138"/>
      <c r="Q561" s="138"/>
      <c r="R561" s="138"/>
      <c r="S561" s="138"/>
      <c r="T561" s="138"/>
      <c r="U561" s="139">
        <f t="shared" si="99"/>
        <v>0</v>
      </c>
      <c r="V561" s="140"/>
      <c r="W561" s="43"/>
      <c r="X561" s="59"/>
      <c r="Y561" s="59"/>
      <c r="Z561" s="59"/>
      <c r="AA561" s="59"/>
      <c r="AB561" s="59"/>
      <c r="AC561" s="59"/>
      <c r="AD561" s="59"/>
    </row>
    <row r="562" hidden="1">
      <c r="B562" s="145">
        <v>54</v>
      </c>
      <c r="C562" s="146" t="str">
        <f t="shared" ca="1" si="89"/>
        <v>8.1</v>
      </c>
      <c r="D562" s="147" t="str">
        <f t="shared" ca="1" si="90"/>
        <v>c</v>
      </c>
      <c r="E562" s="147" t="s">
        <v>52</v>
      </c>
      <c r="F562" s="148" t="str">
        <f t="shared" ca="1" si="91"/>
        <v>https://demarches-larochelle.test.entrouvert.org/old-temp/modele-de-formulaire-avec-tous-les-champs/</v>
      </c>
      <c r="G562" s="147" t="str">
        <f t="shared" ca="1" si="92"/>
        <v>A</v>
      </c>
      <c r="H562" s="147" t="str">
        <f t="shared" ca="1" si="93"/>
        <v/>
      </c>
      <c r="I562" s="147">
        <f t="shared" ca="1" si="94"/>
        <v>0</v>
      </c>
      <c r="J562" s="149">
        <f t="shared" ca="1" si="95"/>
        <v>0</v>
      </c>
      <c r="K562" s="79" t="str">
        <f t="shared" si="96"/>
        <v/>
      </c>
      <c r="L562" s="136"/>
      <c r="M562" s="136">
        <f t="shared" si="97"/>
        <v>0</v>
      </c>
      <c r="N562" s="137">
        <f t="shared" ca="1" si="98"/>
        <v>0</v>
      </c>
      <c r="O562" s="137"/>
      <c r="P562" s="138"/>
      <c r="Q562" s="138"/>
      <c r="R562" s="138"/>
      <c r="S562" s="138"/>
      <c r="T562" s="138"/>
      <c r="U562" s="139">
        <f t="shared" si="99"/>
        <v>0</v>
      </c>
      <c r="V562" s="140"/>
      <c r="W562" s="43"/>
      <c r="X562" s="59"/>
      <c r="Y562" s="59"/>
      <c r="Z562" s="59"/>
      <c r="AA562" s="59"/>
      <c r="AB562" s="59"/>
      <c r="AC562" s="59"/>
      <c r="AD562" s="59"/>
    </row>
    <row r="563" hidden="1">
      <c r="B563" s="145">
        <v>54</v>
      </c>
      <c r="C563" s="146" t="str">
        <f t="shared" ca="1" si="89"/>
        <v>8.1</v>
      </c>
      <c r="D563" s="147" t="str">
        <f t="shared" ca="1" si="90"/>
        <v>c</v>
      </c>
      <c r="E563" s="147" t="s">
        <v>55</v>
      </c>
      <c r="F563" s="148" t="str">
        <f t="shared" ca="1" si="91"/>
        <v>https://portail-larochelle.test.entrouvert.org/mon-espace/mes-demandes/</v>
      </c>
      <c r="G563" s="147" t="str">
        <f t="shared" ca="1" si="92"/>
        <v>A</v>
      </c>
      <c r="H563" s="147" t="str">
        <f t="shared" ca="1" si="93"/>
        <v/>
      </c>
      <c r="I563" s="147">
        <f t="shared" ca="1" si="94"/>
        <v>0</v>
      </c>
      <c r="J563" s="149">
        <f t="shared" ca="1" si="95"/>
        <v>0</v>
      </c>
      <c r="K563" s="79" t="str">
        <f t="shared" si="96"/>
        <v/>
      </c>
      <c r="L563" s="136"/>
      <c r="M563" s="136">
        <f t="shared" si="97"/>
        <v>0</v>
      </c>
      <c r="N563" s="137">
        <f t="shared" ca="1" si="98"/>
        <v>0</v>
      </c>
      <c r="O563" s="137"/>
      <c r="P563" s="138"/>
      <c r="Q563" s="138"/>
      <c r="R563" s="138"/>
      <c r="S563" s="138"/>
      <c r="T563" s="138"/>
      <c r="U563" s="139">
        <f t="shared" si="99"/>
        <v>0</v>
      </c>
      <c r="V563" s="140"/>
      <c r="W563" s="43"/>
      <c r="X563" s="59"/>
      <c r="Y563" s="59"/>
      <c r="Z563" s="59"/>
      <c r="AA563" s="59"/>
      <c r="AB563" s="59"/>
      <c r="AC563" s="59"/>
      <c r="AD563" s="59"/>
    </row>
    <row r="564" hidden="1">
      <c r="B564" s="145">
        <v>54</v>
      </c>
      <c r="C564" s="146" t="str">
        <f t="shared" ca="1" si="89"/>
        <v>8.1</v>
      </c>
      <c r="D564" s="147" t="str">
        <f t="shared" ca="1" si="90"/>
        <v>c</v>
      </c>
      <c r="E564" s="147" t="s">
        <v>58</v>
      </c>
      <c r="F564" s="148" t="str">
        <f t="shared" ca="1" si="91"/>
        <v>https://demarches-larochelle.test.entrouvert.org/signalements/arbres-espaces-verts-naturels-aires-de-jeux/?cancelurl=https%3A//portail-larochelle.test.entrouvert.org/demarches/signalements/</v>
      </c>
      <c r="G564" s="147" t="str">
        <f t="shared" ca="1" si="92"/>
        <v>A</v>
      </c>
      <c r="H564" s="147" t="str">
        <f t="shared" ca="1" si="93"/>
        <v/>
      </c>
      <c r="I564" s="147">
        <f t="shared" ca="1" si="94"/>
        <v>0</v>
      </c>
      <c r="J564" s="149">
        <f t="shared" ca="1" si="95"/>
        <v>0</v>
      </c>
      <c r="K564" s="79" t="str">
        <f t="shared" si="96"/>
        <v/>
      </c>
      <c r="L564" s="136"/>
      <c r="M564" s="136">
        <f t="shared" si="97"/>
        <v>0</v>
      </c>
      <c r="N564" s="137">
        <f t="shared" ca="1" si="98"/>
        <v>0</v>
      </c>
      <c r="O564" s="137"/>
      <c r="P564" s="138"/>
      <c r="Q564" s="138"/>
      <c r="R564" s="138"/>
      <c r="S564" s="138"/>
      <c r="T564" s="138"/>
      <c r="U564" s="139">
        <f t="shared" si="99"/>
        <v>0</v>
      </c>
      <c r="V564" s="140"/>
      <c r="W564" s="43"/>
      <c r="X564" s="59"/>
      <c r="Y564" s="59"/>
      <c r="Z564" s="59"/>
      <c r="AA564" s="59"/>
      <c r="AB564" s="59"/>
      <c r="AC564" s="59"/>
      <c r="AD564" s="59"/>
    </row>
    <row r="565" hidden="1">
      <c r="B565" s="145">
        <v>54</v>
      </c>
      <c r="C565" s="146" t="str">
        <f t="shared" ca="1" si="89"/>
        <v>8.1</v>
      </c>
      <c r="D565" s="147" t="str">
        <f t="shared" ca="1" si="90"/>
        <v>c</v>
      </c>
      <c r="E565" s="147" t="s">
        <v>61</v>
      </c>
      <c r="F565" s="148" t="str">
        <f t="shared" ca="1" si="91"/>
        <v>https://demarches-larochelle.test.entrouvert.org/signalements/proprete-urbaine/118/</v>
      </c>
      <c r="G565" s="147" t="str">
        <f t="shared" ca="1" si="92"/>
        <v>A</v>
      </c>
      <c r="H565" s="147" t="str">
        <f t="shared" ca="1" si="93"/>
        <v/>
      </c>
      <c r="I565" s="147">
        <f t="shared" ca="1" si="94"/>
        <v>0</v>
      </c>
      <c r="J565" s="149">
        <f t="shared" ca="1" si="95"/>
        <v>0</v>
      </c>
      <c r="K565" s="79" t="str">
        <f t="shared" si="96"/>
        <v/>
      </c>
      <c r="L565" s="136"/>
      <c r="M565" s="136">
        <f t="shared" si="97"/>
        <v>0</v>
      </c>
      <c r="N565" s="137">
        <f t="shared" ca="1" si="98"/>
        <v>0</v>
      </c>
      <c r="O565" s="137"/>
      <c r="P565" s="138"/>
      <c r="Q565" s="138"/>
      <c r="R565" s="138"/>
      <c r="S565" s="138"/>
      <c r="T565" s="138"/>
      <c r="U565" s="139">
        <f t="shared" si="99"/>
        <v>0</v>
      </c>
      <c r="V565" s="140"/>
      <c r="W565" s="43"/>
      <c r="X565" s="59"/>
      <c r="Y565" s="59"/>
      <c r="Z565" s="59"/>
      <c r="AA565" s="59"/>
      <c r="AB565" s="59"/>
      <c r="AC565" s="59"/>
      <c r="AD565" s="59"/>
    </row>
    <row r="566" hidden="1">
      <c r="B566" s="145">
        <v>54</v>
      </c>
      <c r="C566" s="146" t="str">
        <f t="shared" ca="1" si="89"/>
        <v>8.1</v>
      </c>
      <c r="D566" s="147" t="str">
        <f t="shared" ca="1" si="90"/>
        <v>c</v>
      </c>
      <c r="E566" s="147" t="s">
        <v>64</v>
      </c>
      <c r="F566" s="148" t="str">
        <f t="shared" ca="1" si="91"/>
        <v>https://connexion-larochelle.test.entrouvert.org/accounts/password/change/</v>
      </c>
      <c r="G566" s="147" t="str">
        <f t="shared" ca="1" si="92"/>
        <v>A</v>
      </c>
      <c r="H566" s="147" t="str">
        <f t="shared" ca="1" si="93"/>
        <v/>
      </c>
      <c r="I566" s="147">
        <f t="shared" ca="1" si="94"/>
        <v>0</v>
      </c>
      <c r="J566" s="149">
        <f t="shared" ca="1" si="95"/>
        <v>0</v>
      </c>
      <c r="K566" s="79" t="str">
        <f t="shared" si="96"/>
        <v/>
      </c>
      <c r="L566" s="136"/>
      <c r="M566" s="136">
        <f t="shared" si="97"/>
        <v>0</v>
      </c>
      <c r="N566" s="137">
        <f t="shared" ca="1" si="98"/>
        <v>0</v>
      </c>
      <c r="O566" s="137"/>
      <c r="P566" s="138"/>
      <c r="Q566" s="138"/>
      <c r="R566" s="138"/>
      <c r="S566" s="138"/>
      <c r="T566" s="138"/>
      <c r="U566" s="139">
        <f t="shared" si="99"/>
        <v>0</v>
      </c>
      <c r="V566" s="140"/>
      <c r="W566" s="43"/>
      <c r="X566" s="59"/>
      <c r="Y566" s="59"/>
      <c r="Z566" s="59"/>
      <c r="AA566" s="59"/>
      <c r="AB566" s="59"/>
      <c r="AC566" s="59"/>
      <c r="AD566" s="59"/>
    </row>
    <row r="567" hidden="1">
      <c r="B567" s="145">
        <v>55</v>
      </c>
      <c r="C567" s="146" t="str">
        <f t="shared" ca="1" si="89"/>
        <v>8.2</v>
      </c>
      <c r="D567" s="147" t="str">
        <f t="shared" ca="1" si="90"/>
        <v>na</v>
      </c>
      <c r="E567" s="147" t="s">
        <v>28</v>
      </c>
      <c r="F567" s="148" t="str">
        <f t="shared" ca="1" si="91"/>
        <v>https://portail-larochelle.test.entrouvert.org/demarches/</v>
      </c>
      <c r="G567" s="147" t="str">
        <f t="shared" ca="1" si="92"/>
        <v>A</v>
      </c>
      <c r="H567" s="147" t="str">
        <f t="shared" ca="1" si="93"/>
        <v/>
      </c>
      <c r="I567" s="147">
        <f t="shared" ca="1" si="94"/>
        <v>0</v>
      </c>
      <c r="J567" s="149">
        <f t="shared" ca="1" si="95"/>
        <v>0</v>
      </c>
      <c r="K567" s="79" t="str">
        <f t="shared" si="96"/>
        <v/>
      </c>
      <c r="L567" s="136"/>
      <c r="M567" s="136">
        <f t="shared" si="97"/>
        <v>0</v>
      </c>
      <c r="N567" s="137">
        <f t="shared" ca="1" si="98"/>
        <v>0</v>
      </c>
      <c r="O567" s="137"/>
      <c r="P567" s="138"/>
      <c r="Q567" s="138"/>
      <c r="R567" s="138"/>
      <c r="S567" s="138"/>
      <c r="T567" s="138"/>
      <c r="U567" s="139">
        <f t="shared" si="99"/>
        <v>0</v>
      </c>
      <c r="V567" s="140"/>
      <c r="W567" s="43"/>
      <c r="X567" s="59"/>
      <c r="Y567" s="59"/>
      <c r="Z567" s="59"/>
      <c r="AA567" s="59"/>
      <c r="AB567" s="59"/>
      <c r="AC567" s="59"/>
      <c r="AD567" s="59"/>
    </row>
    <row r="568" hidden="1">
      <c r="B568" s="145">
        <v>55</v>
      </c>
      <c r="C568" s="146" t="str">
        <f t="shared" ca="1" si="89"/>
        <v>8.2</v>
      </c>
      <c r="D568" s="147" t="str">
        <f t="shared" ca="1" si="90"/>
        <v>na</v>
      </c>
      <c r="E568" s="147" t="s">
        <v>31</v>
      </c>
      <c r="F568" s="148" t="str">
        <f t="shared" ca="1" si="91"/>
        <v>https://portail-larochelle.test.entrouvert.org/liens-footer/accessibilite/</v>
      </c>
      <c r="G568" s="147" t="str">
        <f t="shared" ca="1" si="92"/>
        <v>A</v>
      </c>
      <c r="H568" s="147" t="str">
        <f t="shared" ca="1" si="93"/>
        <v/>
      </c>
      <c r="I568" s="147">
        <f t="shared" ca="1" si="94"/>
        <v>0</v>
      </c>
      <c r="J568" s="149">
        <f t="shared" ca="1" si="95"/>
        <v>0</v>
      </c>
      <c r="K568" s="79" t="str">
        <f t="shared" si="96"/>
        <v/>
      </c>
      <c r="L568" s="136"/>
      <c r="M568" s="136">
        <f t="shared" si="97"/>
        <v>0</v>
      </c>
      <c r="N568" s="137">
        <f t="shared" ca="1" si="98"/>
        <v>0</v>
      </c>
      <c r="O568" s="137"/>
      <c r="P568" s="138"/>
      <c r="Q568" s="138"/>
      <c r="R568" s="138"/>
      <c r="S568" s="138"/>
      <c r="T568" s="138"/>
      <c r="U568" s="139">
        <f t="shared" si="99"/>
        <v>0</v>
      </c>
      <c r="V568" s="140"/>
      <c r="W568" s="43"/>
      <c r="X568" s="59"/>
      <c r="Y568" s="59"/>
      <c r="Z568" s="59"/>
      <c r="AA568" s="59"/>
      <c r="AB568" s="59"/>
      <c r="AC568" s="59"/>
      <c r="AD568" s="59"/>
    </row>
    <row r="569" hidden="1">
      <c r="B569" s="145">
        <v>55</v>
      </c>
      <c r="C569" s="146" t="str">
        <f t="shared" ca="1" si="89"/>
        <v>8.2</v>
      </c>
      <c r="D569" s="147" t="str">
        <f t="shared" ca="1" si="90"/>
        <v>na</v>
      </c>
      <c r="E569" s="147" t="s">
        <v>34</v>
      </c>
      <c r="F569" s="148" t="str">
        <f t="shared" ca="1" si="91"/>
        <v>https://portail-larochelle.test.entrouvert.org/liens-footer/mentions-legales/</v>
      </c>
      <c r="G569" s="147" t="str">
        <f t="shared" ca="1" si="92"/>
        <v>A</v>
      </c>
      <c r="H569" s="147" t="str">
        <f t="shared" ca="1" si="93"/>
        <v/>
      </c>
      <c r="I569" s="147">
        <f t="shared" ca="1" si="94"/>
        <v>0</v>
      </c>
      <c r="J569" s="149">
        <f t="shared" ca="1" si="95"/>
        <v>0</v>
      </c>
      <c r="K569" s="79" t="str">
        <f t="shared" si="96"/>
        <v/>
      </c>
      <c r="L569" s="136"/>
      <c r="M569" s="136">
        <f t="shared" si="97"/>
        <v>0</v>
      </c>
      <c r="N569" s="137">
        <f t="shared" ca="1" si="98"/>
        <v>0</v>
      </c>
      <c r="O569" s="137"/>
      <c r="P569" s="138"/>
      <c r="Q569" s="138"/>
      <c r="R569" s="138"/>
      <c r="S569" s="138"/>
      <c r="T569" s="138"/>
      <c r="U569" s="139">
        <f t="shared" si="99"/>
        <v>0</v>
      </c>
      <c r="V569" s="140"/>
      <c r="W569" s="43"/>
      <c r="X569" s="59"/>
      <c r="Y569" s="59"/>
      <c r="Z569" s="59"/>
      <c r="AA569" s="59"/>
      <c r="AB569" s="59"/>
      <c r="AC569" s="59"/>
      <c r="AD569" s="59"/>
    </row>
    <row r="570" hidden="1">
      <c r="B570" s="145">
        <v>55</v>
      </c>
      <c r="C570" s="146" t="str">
        <f t="shared" ca="1" si="89"/>
        <v>8.2</v>
      </c>
      <c r="D570" s="147" t="str">
        <f t="shared" ca="1" si="90"/>
        <v>na</v>
      </c>
      <c r="E570" s="147" t="s">
        <v>37</v>
      </c>
      <c r="F570" s="148" t="str">
        <f t="shared" ca="1" si="91"/>
        <v>https://portail-larochelle.test.entrouvert.org/aide/</v>
      </c>
      <c r="G570" s="147" t="str">
        <f t="shared" ca="1" si="92"/>
        <v>A</v>
      </c>
      <c r="H570" s="147" t="str">
        <f t="shared" ca="1" si="93"/>
        <v/>
      </c>
      <c r="I570" s="147">
        <f t="shared" ca="1" si="94"/>
        <v>0</v>
      </c>
      <c r="J570" s="149">
        <f t="shared" ca="1" si="95"/>
        <v>0</v>
      </c>
      <c r="K570" s="79" t="str">
        <f t="shared" si="96"/>
        <v/>
      </c>
      <c r="L570" s="136"/>
      <c r="M570" s="136">
        <f t="shared" si="97"/>
        <v>0</v>
      </c>
      <c r="N570" s="137">
        <f t="shared" ca="1" si="98"/>
        <v>0</v>
      </c>
      <c r="O570" s="137"/>
      <c r="P570" s="138"/>
      <c r="Q570" s="138"/>
      <c r="R570" s="138"/>
      <c r="S570" s="138"/>
      <c r="T570" s="138"/>
      <c r="U570" s="139">
        <f t="shared" si="99"/>
        <v>0</v>
      </c>
      <c r="V570" s="140"/>
      <c r="W570" s="43"/>
      <c r="X570" s="59"/>
      <c r="Y570" s="59"/>
      <c r="Z570" s="59"/>
      <c r="AA570" s="59"/>
      <c r="AB570" s="59"/>
      <c r="AC570" s="59"/>
      <c r="AD570" s="59"/>
    </row>
    <row r="571" hidden="1">
      <c r="B571" s="145">
        <v>55</v>
      </c>
      <c r="C571" s="146" t="str">
        <f t="shared" ca="1" si="89"/>
        <v>8.2</v>
      </c>
      <c r="D571" s="147" t="str">
        <f t="shared" ca="1" si="90"/>
        <v>na</v>
      </c>
      <c r="E571" s="147" t="s">
        <v>40</v>
      </c>
      <c r="F571" s="148" t="str">
        <f t="shared" ca="1" si="91"/>
        <v>https://connexion-larochelle.test.entrouvert.org/login/?nonce=_0DC01D458CED32F23A64CDA251907A6D&amp;next=/idp/saml2/continue%3Fnonce%3D_0DC01D458CED32F23A64CDA251907A6D</v>
      </c>
      <c r="G571" s="147" t="str">
        <f t="shared" ca="1" si="92"/>
        <v>A</v>
      </c>
      <c r="H571" s="147" t="str">
        <f t="shared" ca="1" si="93"/>
        <v/>
      </c>
      <c r="I571" s="147">
        <f t="shared" ca="1" si="94"/>
        <v>0</v>
      </c>
      <c r="J571" s="149">
        <f t="shared" ca="1" si="95"/>
        <v>0</v>
      </c>
      <c r="K571" s="79" t="str">
        <f t="shared" si="96"/>
        <v/>
      </c>
      <c r="L571" s="136"/>
      <c r="M571" s="136">
        <f t="shared" si="97"/>
        <v>0</v>
      </c>
      <c r="N571" s="137">
        <f t="shared" ca="1" si="98"/>
        <v>0</v>
      </c>
      <c r="O571" s="137"/>
      <c r="P571" s="138"/>
      <c r="Q571" s="138"/>
      <c r="R571" s="138"/>
      <c r="S571" s="138"/>
      <c r="T571" s="138"/>
      <c r="U571" s="139">
        <f t="shared" si="99"/>
        <v>0</v>
      </c>
      <c r="V571" s="140"/>
      <c r="W571" s="43"/>
      <c r="X571" s="59"/>
      <c r="Y571" s="59"/>
      <c r="Z571" s="59"/>
      <c r="AA571" s="59"/>
      <c r="AB571" s="59"/>
      <c r="AC571" s="59"/>
      <c r="AD571" s="59"/>
    </row>
    <row r="572" hidden="1">
      <c r="B572" s="145">
        <v>55</v>
      </c>
      <c r="C572" s="146" t="str">
        <f t="shared" ca="1" si="89"/>
        <v>8.2</v>
      </c>
      <c r="D572" s="147" t="str">
        <f t="shared" ca="1" si="90"/>
        <v>na</v>
      </c>
      <c r="E572" s="147" t="s">
        <v>43</v>
      </c>
      <c r="F572" s="148" t="str">
        <f t="shared" ca="1" si="91"/>
        <v>https://portail-larochelle.test.entrouvert.org/demarches/signalements/</v>
      </c>
      <c r="G572" s="147" t="str">
        <f t="shared" ca="1" si="92"/>
        <v>A</v>
      </c>
      <c r="H572" s="147" t="str">
        <f t="shared" ca="1" si="93"/>
        <v/>
      </c>
      <c r="I572" s="147">
        <f t="shared" ca="1" si="94"/>
        <v>0</v>
      </c>
      <c r="J572" s="149">
        <f t="shared" ca="1" si="95"/>
        <v>0</v>
      </c>
      <c r="K572" s="79" t="str">
        <f t="shared" si="96"/>
        <v/>
      </c>
      <c r="L572" s="136"/>
      <c r="M572" s="136">
        <f t="shared" si="97"/>
        <v>0</v>
      </c>
      <c r="N572" s="137">
        <f t="shared" ca="1" si="98"/>
        <v>0</v>
      </c>
      <c r="O572" s="137"/>
      <c r="P572" s="138"/>
      <c r="Q572" s="138"/>
      <c r="R572" s="138"/>
      <c r="S572" s="138"/>
      <c r="T572" s="138"/>
      <c r="U572" s="139">
        <f t="shared" si="99"/>
        <v>0</v>
      </c>
      <c r="V572" s="140"/>
      <c r="W572" s="43"/>
      <c r="X572" s="59"/>
      <c r="Y572" s="59"/>
      <c r="Z572" s="59"/>
      <c r="AA572" s="59"/>
      <c r="AB572" s="59"/>
      <c r="AC572" s="59"/>
      <c r="AD572" s="59"/>
    </row>
    <row r="573" hidden="1">
      <c r="B573" s="145">
        <v>55</v>
      </c>
      <c r="C573" s="146" t="str">
        <f t="shared" ca="1" si="89"/>
        <v>8.2</v>
      </c>
      <c r="D573" s="147" t="str">
        <f t="shared" ca="1" si="90"/>
        <v>na</v>
      </c>
      <c r="E573" s="147" t="s">
        <v>46</v>
      </c>
      <c r="F573" s="148" t="str">
        <f t="shared" ca="1" si="91"/>
        <v>https://connexion-larochelle.test.entrouvert.org/accounts/</v>
      </c>
      <c r="G573" s="147" t="str">
        <f t="shared" ca="1" si="92"/>
        <v>A</v>
      </c>
      <c r="H573" s="147" t="str">
        <f t="shared" ca="1" si="93"/>
        <v/>
      </c>
      <c r="I573" s="147">
        <f t="shared" ca="1" si="94"/>
        <v>0</v>
      </c>
      <c r="J573" s="149">
        <f t="shared" ca="1" si="95"/>
        <v>0</v>
      </c>
      <c r="K573" s="79" t="str">
        <f t="shared" si="96"/>
        <v/>
      </c>
      <c r="L573" s="136"/>
      <c r="M573" s="136">
        <f t="shared" si="97"/>
        <v>0</v>
      </c>
      <c r="N573" s="137">
        <f t="shared" ca="1" si="98"/>
        <v>0</v>
      </c>
      <c r="O573" s="137"/>
      <c r="P573" s="138"/>
      <c r="Q573" s="138"/>
      <c r="R573" s="138"/>
      <c r="S573" s="138"/>
      <c r="T573" s="138"/>
      <c r="U573" s="139">
        <f t="shared" si="99"/>
        <v>0</v>
      </c>
      <c r="V573" s="140"/>
      <c r="W573" s="43"/>
      <c r="X573" s="59"/>
      <c r="Y573" s="59"/>
      <c r="Z573" s="59"/>
      <c r="AA573" s="59"/>
      <c r="AB573" s="59"/>
      <c r="AC573" s="59"/>
      <c r="AD573" s="59"/>
    </row>
    <row r="574" hidden="1">
      <c r="B574" s="145">
        <v>55</v>
      </c>
      <c r="C574" s="146" t="str">
        <f t="shared" ca="1" si="89"/>
        <v>8.2</v>
      </c>
      <c r="D574" s="147" t="str">
        <f t="shared" ca="1" si="90"/>
        <v>na</v>
      </c>
      <c r="E574" s="147" t="s">
        <v>49</v>
      </c>
      <c r="F574" s="148" t="str">
        <f t="shared" ca="1" si="91"/>
        <v>https://portail-larochelle.test.entrouvert.org/a-propos/page-editoriale-type/</v>
      </c>
      <c r="G574" s="147" t="str">
        <f t="shared" ca="1" si="92"/>
        <v>A</v>
      </c>
      <c r="H574" s="147" t="str">
        <f t="shared" ca="1" si="93"/>
        <v/>
      </c>
      <c r="I574" s="147">
        <f t="shared" ca="1" si="94"/>
        <v>0</v>
      </c>
      <c r="J574" s="149">
        <f t="shared" ca="1" si="95"/>
        <v>0</v>
      </c>
      <c r="K574" s="79" t="str">
        <f t="shared" si="96"/>
        <v/>
      </c>
      <c r="L574" s="136"/>
      <c r="M574" s="136">
        <f t="shared" si="97"/>
        <v>0</v>
      </c>
      <c r="N574" s="137">
        <f t="shared" ca="1" si="98"/>
        <v>0</v>
      </c>
      <c r="O574" s="137"/>
      <c r="P574" s="138"/>
      <c r="Q574" s="138"/>
      <c r="R574" s="138"/>
      <c r="S574" s="138"/>
      <c r="T574" s="138"/>
      <c r="U574" s="139">
        <f t="shared" si="99"/>
        <v>0</v>
      </c>
      <c r="V574" s="140"/>
      <c r="W574" s="43"/>
      <c r="X574" s="59"/>
      <c r="Y574" s="59"/>
      <c r="Z574" s="59"/>
      <c r="AA574" s="59"/>
      <c r="AB574" s="59"/>
      <c r="AC574" s="59"/>
      <c r="AD574" s="59"/>
    </row>
    <row r="575" hidden="1">
      <c r="B575" s="145">
        <v>55</v>
      </c>
      <c r="C575" s="146" t="str">
        <f t="shared" ca="1" si="89"/>
        <v>8.2</v>
      </c>
      <c r="D575" s="147" t="str">
        <f t="shared" ca="1" si="90"/>
        <v>na</v>
      </c>
      <c r="E575" s="147" t="s">
        <v>52</v>
      </c>
      <c r="F575" s="148" t="str">
        <f t="shared" ca="1" si="91"/>
        <v>https://demarches-larochelle.test.entrouvert.org/old-temp/modele-de-formulaire-avec-tous-les-champs/</v>
      </c>
      <c r="G575" s="147" t="str">
        <f t="shared" ca="1" si="92"/>
        <v>A</v>
      </c>
      <c r="H575" s="147" t="str">
        <f t="shared" ca="1" si="93"/>
        <v/>
      </c>
      <c r="I575" s="147">
        <f t="shared" ca="1" si="94"/>
        <v>0</v>
      </c>
      <c r="J575" s="149">
        <f t="shared" ca="1" si="95"/>
        <v>0</v>
      </c>
      <c r="K575" s="79" t="str">
        <f t="shared" si="96"/>
        <v/>
      </c>
      <c r="L575" s="136"/>
      <c r="M575" s="136">
        <f t="shared" si="97"/>
        <v>0</v>
      </c>
      <c r="N575" s="137">
        <f t="shared" ca="1" si="98"/>
        <v>0</v>
      </c>
      <c r="O575" s="137"/>
      <c r="P575" s="138"/>
      <c r="Q575" s="138"/>
      <c r="R575" s="138"/>
      <c r="S575" s="138"/>
      <c r="T575" s="138"/>
      <c r="U575" s="139">
        <f t="shared" si="99"/>
        <v>0</v>
      </c>
      <c r="V575" s="140"/>
      <c r="W575" s="43"/>
      <c r="X575" s="59"/>
      <c r="Y575" s="59"/>
      <c r="Z575" s="59"/>
      <c r="AA575" s="59"/>
      <c r="AB575" s="59"/>
      <c r="AC575" s="59"/>
      <c r="AD575" s="59"/>
    </row>
    <row r="576" hidden="1">
      <c r="B576" s="145">
        <v>55</v>
      </c>
      <c r="C576" s="146" t="str">
        <f t="shared" ca="1" si="89"/>
        <v>8.2</v>
      </c>
      <c r="D576" s="147" t="str">
        <f t="shared" ca="1" si="90"/>
        <v>na</v>
      </c>
      <c r="E576" s="147" t="s">
        <v>55</v>
      </c>
      <c r="F576" s="148" t="str">
        <f t="shared" ca="1" si="91"/>
        <v>https://portail-larochelle.test.entrouvert.org/mon-espace/mes-demandes/</v>
      </c>
      <c r="G576" s="147" t="str">
        <f t="shared" ca="1" si="92"/>
        <v>A</v>
      </c>
      <c r="H576" s="147" t="str">
        <f t="shared" ca="1" si="93"/>
        <v/>
      </c>
      <c r="I576" s="147">
        <f t="shared" ca="1" si="94"/>
        <v>0</v>
      </c>
      <c r="J576" s="149">
        <f t="shared" ca="1" si="95"/>
        <v>0</v>
      </c>
      <c r="K576" s="79" t="str">
        <f t="shared" si="96"/>
        <v/>
      </c>
      <c r="L576" s="136"/>
      <c r="M576" s="136">
        <f t="shared" si="97"/>
        <v>0</v>
      </c>
      <c r="N576" s="137">
        <f t="shared" ca="1" si="98"/>
        <v>0</v>
      </c>
      <c r="O576" s="137"/>
      <c r="P576" s="138"/>
      <c r="Q576" s="138"/>
      <c r="R576" s="138"/>
      <c r="S576" s="138"/>
      <c r="T576" s="138"/>
      <c r="U576" s="139">
        <f t="shared" si="99"/>
        <v>0</v>
      </c>
      <c r="V576" s="140"/>
      <c r="W576" s="43"/>
      <c r="X576" s="59"/>
      <c r="Y576" s="59"/>
      <c r="Z576" s="59"/>
      <c r="AA576" s="59"/>
      <c r="AB576" s="59"/>
      <c r="AC576" s="59"/>
      <c r="AD576" s="59"/>
    </row>
    <row r="577" hidden="1">
      <c r="B577" s="145">
        <v>55</v>
      </c>
      <c r="C577" s="146" t="str">
        <f t="shared" ca="1" si="89"/>
        <v>8.2</v>
      </c>
      <c r="D577" s="147" t="str">
        <f t="shared" ca="1" si="90"/>
        <v>na</v>
      </c>
      <c r="E577" s="147" t="s">
        <v>58</v>
      </c>
      <c r="F577" s="148" t="str">
        <f t="shared" ca="1" si="91"/>
        <v>https://demarches-larochelle.test.entrouvert.org/signalements/arbres-espaces-verts-naturels-aires-de-jeux/?cancelurl=https%3A//portail-larochelle.test.entrouvert.org/demarches/signalements/</v>
      </c>
      <c r="G577" s="147" t="str">
        <f t="shared" ca="1" si="92"/>
        <v>A</v>
      </c>
      <c r="H577" s="147" t="str">
        <f t="shared" ca="1" si="93"/>
        <v/>
      </c>
      <c r="I577" s="147">
        <f t="shared" ca="1" si="94"/>
        <v>0</v>
      </c>
      <c r="J577" s="149">
        <f t="shared" ca="1" si="95"/>
        <v>0</v>
      </c>
      <c r="K577" s="79" t="str">
        <f t="shared" si="96"/>
        <v/>
      </c>
      <c r="L577" s="136"/>
      <c r="M577" s="136">
        <f t="shared" si="97"/>
        <v>0</v>
      </c>
      <c r="N577" s="137">
        <f t="shared" ca="1" si="98"/>
        <v>0</v>
      </c>
      <c r="O577" s="137"/>
      <c r="P577" s="138"/>
      <c r="Q577" s="138"/>
      <c r="R577" s="138"/>
      <c r="S577" s="138"/>
      <c r="T577" s="138"/>
      <c r="U577" s="139">
        <f t="shared" si="99"/>
        <v>0</v>
      </c>
      <c r="V577" s="140"/>
      <c r="W577" s="43"/>
      <c r="X577" s="59"/>
      <c r="Y577" s="59"/>
      <c r="Z577" s="59"/>
      <c r="AA577" s="59"/>
      <c r="AB577" s="59"/>
      <c r="AC577" s="59"/>
      <c r="AD577" s="59"/>
    </row>
    <row r="578" hidden="1">
      <c r="B578" s="145">
        <v>55</v>
      </c>
      <c r="C578" s="146" t="str">
        <f t="shared" ca="1" si="89"/>
        <v>8.2</v>
      </c>
      <c r="D578" s="147" t="str">
        <f t="shared" ca="1" si="90"/>
        <v>na</v>
      </c>
      <c r="E578" s="147" t="s">
        <v>61</v>
      </c>
      <c r="F578" s="148" t="str">
        <f t="shared" ca="1" si="91"/>
        <v>https://demarches-larochelle.test.entrouvert.org/signalements/proprete-urbaine/118/</v>
      </c>
      <c r="G578" s="147" t="str">
        <f t="shared" ca="1" si="92"/>
        <v>A</v>
      </c>
      <c r="H578" s="147" t="str">
        <f t="shared" ca="1" si="93"/>
        <v/>
      </c>
      <c r="I578" s="147">
        <f t="shared" ca="1" si="94"/>
        <v>0</v>
      </c>
      <c r="J578" s="149">
        <f t="shared" ca="1" si="95"/>
        <v>0</v>
      </c>
      <c r="K578" s="79" t="str">
        <f t="shared" si="96"/>
        <v/>
      </c>
      <c r="L578" s="136"/>
      <c r="M578" s="136">
        <f t="shared" si="97"/>
        <v>0</v>
      </c>
      <c r="N578" s="137">
        <f t="shared" ca="1" si="98"/>
        <v>0</v>
      </c>
      <c r="O578" s="137"/>
      <c r="P578" s="138"/>
      <c r="Q578" s="138"/>
      <c r="R578" s="138"/>
      <c r="S578" s="138"/>
      <c r="T578" s="138"/>
      <c r="U578" s="139">
        <f t="shared" si="99"/>
        <v>0</v>
      </c>
      <c r="V578" s="140"/>
      <c r="W578" s="43"/>
      <c r="X578" s="59"/>
      <c r="Y578" s="59"/>
      <c r="Z578" s="59"/>
      <c r="AA578" s="59"/>
      <c r="AB578" s="59"/>
      <c r="AC578" s="59"/>
      <c r="AD578" s="59"/>
    </row>
    <row r="579" hidden="1">
      <c r="B579" s="145">
        <v>55</v>
      </c>
      <c r="C579" s="146" t="str">
        <f t="shared" ca="1" si="89"/>
        <v>8.2</v>
      </c>
      <c r="D579" s="147" t="str">
        <f t="shared" ca="1" si="90"/>
        <v>na</v>
      </c>
      <c r="E579" s="147" t="s">
        <v>64</v>
      </c>
      <c r="F579" s="148" t="str">
        <f t="shared" ca="1" si="91"/>
        <v>https://connexion-larochelle.test.entrouvert.org/accounts/password/change/</v>
      </c>
      <c r="G579" s="147" t="str">
        <f t="shared" ca="1" si="92"/>
        <v>A</v>
      </c>
      <c r="H579" s="147" t="str">
        <f t="shared" ca="1" si="93"/>
        <v/>
      </c>
      <c r="I579" s="147">
        <f t="shared" ca="1" si="94"/>
        <v>0</v>
      </c>
      <c r="J579" s="149">
        <f t="shared" ca="1" si="95"/>
        <v>0</v>
      </c>
      <c r="K579" s="79" t="str">
        <f t="shared" si="96"/>
        <v/>
      </c>
      <c r="L579" s="136"/>
      <c r="M579" s="136">
        <f t="shared" si="97"/>
        <v>0</v>
      </c>
      <c r="N579" s="137">
        <f t="shared" ca="1" si="98"/>
        <v>0</v>
      </c>
      <c r="O579" s="137"/>
      <c r="P579" s="138"/>
      <c r="Q579" s="138"/>
      <c r="R579" s="138"/>
      <c r="S579" s="138"/>
      <c r="T579" s="138"/>
      <c r="U579" s="139">
        <f t="shared" si="99"/>
        <v>0</v>
      </c>
      <c r="V579" s="140"/>
      <c r="W579" s="43"/>
      <c r="X579" s="59"/>
      <c r="Y579" s="59"/>
      <c r="Z579" s="59"/>
      <c r="AA579" s="59"/>
      <c r="AB579" s="59"/>
      <c r="AC579" s="59"/>
      <c r="AD579" s="59"/>
    </row>
    <row r="580" hidden="1">
      <c r="B580" s="145">
        <v>56</v>
      </c>
      <c r="C580" s="146" t="str">
        <f t="shared" ca="1" si="89"/>
        <v>8.3</v>
      </c>
      <c r="D580" s="147" t="str">
        <f t="shared" ca="1" si="90"/>
        <v>c</v>
      </c>
      <c r="E580" s="147" t="s">
        <v>28</v>
      </c>
      <c r="F580" s="148" t="str">
        <f t="shared" ca="1" si="91"/>
        <v>https://portail-larochelle.test.entrouvert.org/demarches/</v>
      </c>
      <c r="G580" s="147" t="str">
        <f t="shared" ca="1" si="92"/>
        <v>A</v>
      </c>
      <c r="H580" s="147" t="str">
        <f t="shared" ca="1" si="93"/>
        <v>x</v>
      </c>
      <c r="I580" s="147">
        <f t="shared" ca="1" si="94"/>
        <v>0</v>
      </c>
      <c r="J580" s="149">
        <f t="shared" ca="1" si="95"/>
        <v>0</v>
      </c>
      <c r="K580" s="79" t="str">
        <f t="shared" si="96"/>
        <v/>
      </c>
      <c r="L580" s="136"/>
      <c r="M580" s="136">
        <f t="shared" si="97"/>
        <v>0</v>
      </c>
      <c r="N580" s="137">
        <f t="shared" ca="1" si="98"/>
        <v>0</v>
      </c>
      <c r="O580" s="137"/>
      <c r="P580" s="138"/>
      <c r="Q580" s="138"/>
      <c r="R580" s="138"/>
      <c r="S580" s="138"/>
      <c r="T580" s="138"/>
      <c r="U580" s="139">
        <f t="shared" si="99"/>
        <v>0</v>
      </c>
      <c r="V580" s="140"/>
      <c r="W580" s="43"/>
      <c r="X580" s="59"/>
      <c r="Y580" s="59"/>
      <c r="Z580" s="59"/>
      <c r="AA580" s="59"/>
      <c r="AB580" s="59"/>
      <c r="AC580" s="59"/>
      <c r="AD580" s="59"/>
    </row>
    <row r="581" hidden="1">
      <c r="B581" s="145">
        <v>56</v>
      </c>
      <c r="C581" s="146" t="str">
        <f t="shared" ca="1" si="89"/>
        <v>8.3</v>
      </c>
      <c r="D581" s="147" t="str">
        <f t="shared" ca="1" si="90"/>
        <v>c</v>
      </c>
      <c r="E581" s="147" t="s">
        <v>31</v>
      </c>
      <c r="F581" s="148" t="str">
        <f t="shared" ca="1" si="91"/>
        <v>https://portail-larochelle.test.entrouvert.org/liens-footer/accessibilite/</v>
      </c>
      <c r="G581" s="147" t="str">
        <f t="shared" ca="1" si="92"/>
        <v>A</v>
      </c>
      <c r="H581" s="147" t="str">
        <f t="shared" ca="1" si="93"/>
        <v>x</v>
      </c>
      <c r="I581" s="147">
        <f t="shared" ca="1" si="94"/>
        <v>0</v>
      </c>
      <c r="J581" s="149">
        <f t="shared" ca="1" si="95"/>
        <v>0</v>
      </c>
      <c r="K581" s="79" t="str">
        <f t="shared" si="96"/>
        <v/>
      </c>
      <c r="L581" s="136"/>
      <c r="M581" s="136">
        <f t="shared" si="97"/>
        <v>0</v>
      </c>
      <c r="N581" s="137">
        <f t="shared" ca="1" si="98"/>
        <v>0</v>
      </c>
      <c r="O581" s="137"/>
      <c r="P581" s="138"/>
      <c r="Q581" s="138"/>
      <c r="R581" s="138"/>
      <c r="S581" s="138"/>
      <c r="T581" s="138"/>
      <c r="U581" s="139">
        <f t="shared" si="99"/>
        <v>0</v>
      </c>
      <c r="V581" s="140"/>
      <c r="W581" s="43"/>
      <c r="X581" s="59"/>
      <c r="Y581" s="59"/>
      <c r="Z581" s="59"/>
      <c r="AA581" s="59"/>
      <c r="AB581" s="59"/>
      <c r="AC581" s="59"/>
      <c r="AD581" s="59"/>
    </row>
    <row r="582" hidden="1">
      <c r="B582" s="145">
        <v>56</v>
      </c>
      <c r="C582" s="146" t="str">
        <f t="shared" ca="1" si="89"/>
        <v>8.3</v>
      </c>
      <c r="D582" s="147" t="str">
        <f t="shared" ca="1" si="90"/>
        <v>c</v>
      </c>
      <c r="E582" s="147" t="s">
        <v>34</v>
      </c>
      <c r="F582" s="148" t="str">
        <f t="shared" ca="1" si="91"/>
        <v>https://portail-larochelle.test.entrouvert.org/liens-footer/mentions-legales/</v>
      </c>
      <c r="G582" s="147" t="str">
        <f t="shared" ca="1" si="92"/>
        <v>A</v>
      </c>
      <c r="H582" s="147" t="str">
        <f t="shared" ca="1" si="93"/>
        <v>x</v>
      </c>
      <c r="I582" s="147">
        <f t="shared" ca="1" si="94"/>
        <v>0</v>
      </c>
      <c r="J582" s="149">
        <f t="shared" ca="1" si="95"/>
        <v>0</v>
      </c>
      <c r="K582" s="79" t="str">
        <f t="shared" si="96"/>
        <v/>
      </c>
      <c r="L582" s="136"/>
      <c r="M582" s="136">
        <f t="shared" si="97"/>
        <v>0</v>
      </c>
      <c r="N582" s="137">
        <f t="shared" ca="1" si="98"/>
        <v>0</v>
      </c>
      <c r="O582" s="137"/>
      <c r="P582" s="138"/>
      <c r="Q582" s="138"/>
      <c r="R582" s="138"/>
      <c r="S582" s="138"/>
      <c r="T582" s="138"/>
      <c r="U582" s="139">
        <f t="shared" si="99"/>
        <v>0</v>
      </c>
      <c r="V582" s="140"/>
      <c r="W582" s="43"/>
      <c r="X582" s="59"/>
      <c r="Y582" s="59"/>
      <c r="Z582" s="59"/>
      <c r="AA582" s="59"/>
      <c r="AB582" s="59"/>
      <c r="AC582" s="59"/>
      <c r="AD582" s="59"/>
    </row>
    <row r="583" hidden="1">
      <c r="B583" s="145">
        <v>56</v>
      </c>
      <c r="C583" s="146" t="str">
        <f t="shared" ca="1" si="89"/>
        <v>8.3</v>
      </c>
      <c r="D583" s="147" t="str">
        <f t="shared" ca="1" si="90"/>
        <v>c</v>
      </c>
      <c r="E583" s="147" t="s">
        <v>37</v>
      </c>
      <c r="F583" s="148" t="str">
        <f t="shared" ca="1" si="91"/>
        <v>https://portail-larochelle.test.entrouvert.org/aide/</v>
      </c>
      <c r="G583" s="147" t="str">
        <f t="shared" ca="1" si="92"/>
        <v>A</v>
      </c>
      <c r="H583" s="147" t="str">
        <f t="shared" ca="1" si="93"/>
        <v>x</v>
      </c>
      <c r="I583" s="147">
        <f t="shared" ca="1" si="94"/>
        <v>0</v>
      </c>
      <c r="J583" s="149">
        <f t="shared" ca="1" si="95"/>
        <v>0</v>
      </c>
      <c r="K583" s="79" t="str">
        <f t="shared" si="96"/>
        <v/>
      </c>
      <c r="L583" s="136"/>
      <c r="M583" s="136">
        <f t="shared" si="97"/>
        <v>0</v>
      </c>
      <c r="N583" s="137">
        <f t="shared" ca="1" si="98"/>
        <v>0</v>
      </c>
      <c r="O583" s="137"/>
      <c r="P583" s="138"/>
      <c r="Q583" s="138"/>
      <c r="R583" s="138"/>
      <c r="S583" s="138"/>
      <c r="T583" s="138"/>
      <c r="U583" s="139">
        <f t="shared" si="99"/>
        <v>0</v>
      </c>
      <c r="V583" s="140"/>
      <c r="W583" s="43"/>
      <c r="X583" s="59"/>
      <c r="Y583" s="59"/>
      <c r="Z583" s="59"/>
      <c r="AA583" s="59"/>
      <c r="AB583" s="59"/>
      <c r="AC583" s="59"/>
      <c r="AD583" s="59"/>
    </row>
    <row r="584" hidden="1">
      <c r="B584" s="145">
        <v>56</v>
      </c>
      <c r="C584" s="146" t="str">
        <f t="shared" ref="C584:C647" ca="1" si="100">INDIRECT($E584&amp;"!B"&amp;$B584)</f>
        <v>8.3</v>
      </c>
      <c r="D584" s="147" t="str">
        <f t="shared" ref="D584:D647" ca="1" si="101">INDIRECT($E584&amp;"!F"&amp;$B584)</f>
        <v>c</v>
      </c>
      <c r="E584" s="147" t="s">
        <v>40</v>
      </c>
      <c r="F584" s="148" t="str">
        <f t="shared" ref="F584:F647" ca="1" si="102">INDIRECT($E584&amp;"!C3")</f>
        <v>https://connexion-larochelle.test.entrouvert.org/login/?nonce=_0DC01D458CED32F23A64CDA251907A6D&amp;next=/idp/saml2/continue%3Fnonce%3D_0DC01D458CED32F23A64CDA251907A6D</v>
      </c>
      <c r="G584" s="147" t="str">
        <f t="shared" ref="G584:G647" ca="1" si="103">INDIRECT($E584&amp;"!C"&amp;$B584)</f>
        <v>A</v>
      </c>
      <c r="H584" s="147" t="str">
        <f t="shared" ref="H584:H647" ca="1" si="104">INDIRECT($E584&amp;"!D"&amp;$B584)</f>
        <v>x</v>
      </c>
      <c r="I584" s="147">
        <f t="shared" ref="I584:I647" ca="1" si="105">INDIRECT($E584&amp;"!H"&amp;$B584)</f>
        <v>0</v>
      </c>
      <c r="J584" s="149">
        <f t="shared" ref="J584:J647" ca="1" si="106">INDIRECT($E584&amp;"!I"&amp;$B584)</f>
        <v>0</v>
      </c>
      <c r="K584" s="79" t="str">
        <f t="shared" ref="K584:K647" si="107">IFERROR(VLOOKUP($J584,$W$1:$AA$4,(MATCH($I584,$X$5:$AA$5,0))+1,FALSE),"")</f>
        <v/>
      </c>
      <c r="L584" s="136"/>
      <c r="M584" s="136">
        <f t="shared" ref="M584:M647" si="108">COUNTIFS($C$7:$C$1378,$C584,$D$7:$D$1378,"nc")</f>
        <v>0</v>
      </c>
      <c r="N584" s="137">
        <f t="shared" ref="N584:N647" ca="1" si="109">INDIRECT($E584&amp;"!J"&amp;$B584)</f>
        <v>0</v>
      </c>
      <c r="O584" s="137"/>
      <c r="P584" s="138"/>
      <c r="Q584" s="138"/>
      <c r="R584" s="138"/>
      <c r="S584" s="138"/>
      <c r="T584" s="138"/>
      <c r="U584" s="139">
        <f t="shared" ref="U584:U647" si="110">SUM($P584:$T584)</f>
        <v>0</v>
      </c>
      <c r="V584" s="140"/>
      <c r="W584" s="43"/>
      <c r="X584" s="59"/>
      <c r="Y584" s="59"/>
      <c r="Z584" s="59"/>
      <c r="AA584" s="59"/>
      <c r="AB584" s="59"/>
      <c r="AC584" s="59"/>
      <c r="AD584" s="59"/>
    </row>
    <row r="585" hidden="1">
      <c r="B585" s="145">
        <v>56</v>
      </c>
      <c r="C585" s="146" t="str">
        <f t="shared" ca="1" si="100"/>
        <v>8.3</v>
      </c>
      <c r="D585" s="147" t="str">
        <f t="shared" ca="1" si="101"/>
        <v>c</v>
      </c>
      <c r="E585" s="147" t="s">
        <v>43</v>
      </c>
      <c r="F585" s="148" t="str">
        <f t="shared" ca="1" si="102"/>
        <v>https://portail-larochelle.test.entrouvert.org/demarches/signalements/</v>
      </c>
      <c r="G585" s="147" t="str">
        <f t="shared" ca="1" si="103"/>
        <v>A</v>
      </c>
      <c r="H585" s="147" t="str">
        <f t="shared" ca="1" si="104"/>
        <v>x</v>
      </c>
      <c r="I585" s="147">
        <f t="shared" ca="1" si="105"/>
        <v>0</v>
      </c>
      <c r="J585" s="149">
        <f t="shared" ca="1" si="106"/>
        <v>0</v>
      </c>
      <c r="K585" s="79" t="str">
        <f t="shared" si="107"/>
        <v/>
      </c>
      <c r="L585" s="136"/>
      <c r="M585" s="136">
        <f t="shared" si="108"/>
        <v>0</v>
      </c>
      <c r="N585" s="137">
        <f t="shared" ca="1" si="109"/>
        <v>0</v>
      </c>
      <c r="O585" s="137"/>
      <c r="P585" s="138"/>
      <c r="Q585" s="138"/>
      <c r="R585" s="138"/>
      <c r="S585" s="138"/>
      <c r="T585" s="138"/>
      <c r="U585" s="139">
        <f t="shared" si="110"/>
        <v>0</v>
      </c>
      <c r="V585" s="140"/>
      <c r="W585" s="43"/>
      <c r="X585" s="59"/>
      <c r="Y585" s="59"/>
      <c r="Z585" s="59"/>
      <c r="AA585" s="59"/>
      <c r="AB585" s="59"/>
      <c r="AC585" s="59"/>
      <c r="AD585" s="59"/>
    </row>
    <row r="586" hidden="1">
      <c r="B586" s="145">
        <v>56</v>
      </c>
      <c r="C586" s="146" t="str">
        <f t="shared" ca="1" si="100"/>
        <v>8.3</v>
      </c>
      <c r="D586" s="147" t="str">
        <f t="shared" ca="1" si="101"/>
        <v>c</v>
      </c>
      <c r="E586" s="147" t="s">
        <v>46</v>
      </c>
      <c r="F586" s="148" t="str">
        <f t="shared" ca="1" si="102"/>
        <v>https://connexion-larochelle.test.entrouvert.org/accounts/</v>
      </c>
      <c r="G586" s="147" t="str">
        <f t="shared" ca="1" si="103"/>
        <v>A</v>
      </c>
      <c r="H586" s="147" t="str">
        <f t="shared" ca="1" si="104"/>
        <v>x</v>
      </c>
      <c r="I586" s="147">
        <f t="shared" ca="1" si="105"/>
        <v>0</v>
      </c>
      <c r="J586" s="149">
        <f t="shared" ca="1" si="106"/>
        <v>0</v>
      </c>
      <c r="K586" s="79" t="str">
        <f t="shared" si="107"/>
        <v/>
      </c>
      <c r="L586" s="136"/>
      <c r="M586" s="136">
        <f t="shared" si="108"/>
        <v>0</v>
      </c>
      <c r="N586" s="137">
        <f t="shared" ca="1" si="109"/>
        <v>0</v>
      </c>
      <c r="O586" s="137"/>
      <c r="P586" s="138"/>
      <c r="Q586" s="138"/>
      <c r="R586" s="138"/>
      <c r="S586" s="138"/>
      <c r="T586" s="138"/>
      <c r="U586" s="139">
        <f t="shared" si="110"/>
        <v>0</v>
      </c>
      <c r="V586" s="140"/>
      <c r="W586" s="43"/>
      <c r="X586" s="59"/>
      <c r="Y586" s="59"/>
      <c r="Z586" s="59"/>
      <c r="AA586" s="59"/>
      <c r="AB586" s="59"/>
      <c r="AC586" s="59"/>
      <c r="AD586" s="59"/>
    </row>
    <row r="587" hidden="1">
      <c r="B587" s="145">
        <v>56</v>
      </c>
      <c r="C587" s="146" t="str">
        <f t="shared" ca="1" si="100"/>
        <v>8.3</v>
      </c>
      <c r="D587" s="147" t="str">
        <f t="shared" ca="1" si="101"/>
        <v>c</v>
      </c>
      <c r="E587" s="147" t="s">
        <v>49</v>
      </c>
      <c r="F587" s="148" t="str">
        <f t="shared" ca="1" si="102"/>
        <v>https://portail-larochelle.test.entrouvert.org/a-propos/page-editoriale-type/</v>
      </c>
      <c r="G587" s="147" t="str">
        <f t="shared" ca="1" si="103"/>
        <v>A</v>
      </c>
      <c r="H587" s="147" t="str">
        <f t="shared" ca="1" si="104"/>
        <v>x</v>
      </c>
      <c r="I587" s="147">
        <f t="shared" ca="1" si="105"/>
        <v>0</v>
      </c>
      <c r="J587" s="149">
        <f t="shared" ca="1" si="106"/>
        <v>0</v>
      </c>
      <c r="K587" s="79" t="str">
        <f t="shared" si="107"/>
        <v/>
      </c>
      <c r="L587" s="136"/>
      <c r="M587" s="136">
        <f t="shared" si="108"/>
        <v>0</v>
      </c>
      <c r="N587" s="137">
        <f t="shared" ca="1" si="109"/>
        <v>0</v>
      </c>
      <c r="O587" s="137"/>
      <c r="P587" s="138"/>
      <c r="Q587" s="138"/>
      <c r="R587" s="138"/>
      <c r="S587" s="138"/>
      <c r="T587" s="138"/>
      <c r="U587" s="139">
        <f t="shared" si="110"/>
        <v>0</v>
      </c>
      <c r="V587" s="140"/>
      <c r="W587" s="43"/>
      <c r="X587" s="59"/>
      <c r="Y587" s="59"/>
      <c r="Z587" s="59"/>
      <c r="AA587" s="59"/>
      <c r="AB587" s="59"/>
      <c r="AC587" s="59"/>
      <c r="AD587" s="59"/>
    </row>
    <row r="588" hidden="1">
      <c r="B588" s="145">
        <v>56</v>
      </c>
      <c r="C588" s="146" t="str">
        <f t="shared" ca="1" si="100"/>
        <v>8.3</v>
      </c>
      <c r="D588" s="147" t="str">
        <f t="shared" ca="1" si="101"/>
        <v>c</v>
      </c>
      <c r="E588" s="147" t="s">
        <v>52</v>
      </c>
      <c r="F588" s="148" t="str">
        <f t="shared" ca="1" si="102"/>
        <v>https://demarches-larochelle.test.entrouvert.org/old-temp/modele-de-formulaire-avec-tous-les-champs/</v>
      </c>
      <c r="G588" s="147" t="str">
        <f t="shared" ca="1" si="103"/>
        <v>A</v>
      </c>
      <c r="H588" s="147" t="str">
        <f t="shared" ca="1" si="104"/>
        <v>x</v>
      </c>
      <c r="I588" s="147">
        <f t="shared" ca="1" si="105"/>
        <v>0</v>
      </c>
      <c r="J588" s="149">
        <f t="shared" ca="1" si="106"/>
        <v>0</v>
      </c>
      <c r="K588" s="79" t="str">
        <f t="shared" si="107"/>
        <v/>
      </c>
      <c r="L588" s="136"/>
      <c r="M588" s="136">
        <f t="shared" si="108"/>
        <v>0</v>
      </c>
      <c r="N588" s="137">
        <f t="shared" ca="1" si="109"/>
        <v>0</v>
      </c>
      <c r="O588" s="137"/>
      <c r="P588" s="138"/>
      <c r="Q588" s="138"/>
      <c r="R588" s="138"/>
      <c r="S588" s="138"/>
      <c r="T588" s="138"/>
      <c r="U588" s="139">
        <f t="shared" si="110"/>
        <v>0</v>
      </c>
      <c r="V588" s="140"/>
      <c r="W588" s="43"/>
      <c r="X588" s="59"/>
      <c r="Y588" s="59"/>
      <c r="Z588" s="59"/>
      <c r="AA588" s="59"/>
      <c r="AB588" s="59"/>
      <c r="AC588" s="59"/>
      <c r="AD588" s="59"/>
    </row>
    <row r="589" hidden="1">
      <c r="B589" s="145">
        <v>56</v>
      </c>
      <c r="C589" s="146" t="str">
        <f t="shared" ca="1" si="100"/>
        <v>8.3</v>
      </c>
      <c r="D589" s="147" t="str">
        <f t="shared" ca="1" si="101"/>
        <v>c</v>
      </c>
      <c r="E589" s="147" t="s">
        <v>55</v>
      </c>
      <c r="F589" s="148" t="str">
        <f t="shared" ca="1" si="102"/>
        <v>https://portail-larochelle.test.entrouvert.org/mon-espace/mes-demandes/</v>
      </c>
      <c r="G589" s="147" t="str">
        <f t="shared" ca="1" si="103"/>
        <v>A</v>
      </c>
      <c r="H589" s="147" t="str">
        <f t="shared" ca="1" si="104"/>
        <v>x</v>
      </c>
      <c r="I589" s="147">
        <f t="shared" ca="1" si="105"/>
        <v>0</v>
      </c>
      <c r="J589" s="149">
        <f t="shared" ca="1" si="106"/>
        <v>0</v>
      </c>
      <c r="K589" s="79" t="str">
        <f t="shared" si="107"/>
        <v/>
      </c>
      <c r="L589" s="136"/>
      <c r="M589" s="136">
        <f t="shared" si="108"/>
        <v>0</v>
      </c>
      <c r="N589" s="137">
        <f t="shared" ca="1" si="109"/>
        <v>0</v>
      </c>
      <c r="O589" s="137"/>
      <c r="P589" s="138"/>
      <c r="Q589" s="138"/>
      <c r="R589" s="138"/>
      <c r="S589" s="138"/>
      <c r="T589" s="138"/>
      <c r="U589" s="139">
        <f t="shared" si="110"/>
        <v>0</v>
      </c>
      <c r="V589" s="140"/>
      <c r="W589" s="43"/>
      <c r="X589" s="59"/>
      <c r="Y589" s="59"/>
      <c r="Z589" s="59"/>
      <c r="AA589" s="59"/>
      <c r="AB589" s="59"/>
      <c r="AC589" s="59"/>
      <c r="AD589" s="59"/>
    </row>
    <row r="590" hidden="1">
      <c r="B590" s="145">
        <v>56</v>
      </c>
      <c r="C590" s="146" t="str">
        <f t="shared" ca="1" si="100"/>
        <v>8.3</v>
      </c>
      <c r="D590" s="147" t="str">
        <f t="shared" ca="1" si="101"/>
        <v>c</v>
      </c>
      <c r="E590" s="147" t="s">
        <v>58</v>
      </c>
      <c r="F590" s="148" t="str">
        <f t="shared" ca="1" si="102"/>
        <v>https://demarches-larochelle.test.entrouvert.org/signalements/arbres-espaces-verts-naturels-aires-de-jeux/?cancelurl=https%3A//portail-larochelle.test.entrouvert.org/demarches/signalements/</v>
      </c>
      <c r="G590" s="147" t="str">
        <f t="shared" ca="1" si="103"/>
        <v>A</v>
      </c>
      <c r="H590" s="147" t="str">
        <f t="shared" ca="1" si="104"/>
        <v>x</v>
      </c>
      <c r="I590" s="147">
        <f t="shared" ca="1" si="105"/>
        <v>0</v>
      </c>
      <c r="J590" s="149">
        <f t="shared" ca="1" si="106"/>
        <v>0</v>
      </c>
      <c r="K590" s="79" t="str">
        <f t="shared" si="107"/>
        <v/>
      </c>
      <c r="L590" s="136"/>
      <c r="M590" s="136">
        <f t="shared" si="108"/>
        <v>0</v>
      </c>
      <c r="N590" s="137">
        <f t="shared" ca="1" si="109"/>
        <v>0</v>
      </c>
      <c r="O590" s="137"/>
      <c r="P590" s="138"/>
      <c r="Q590" s="138"/>
      <c r="R590" s="138"/>
      <c r="S590" s="138"/>
      <c r="T590" s="138"/>
      <c r="U590" s="139">
        <f t="shared" si="110"/>
        <v>0</v>
      </c>
      <c r="V590" s="140"/>
      <c r="W590" s="43"/>
      <c r="X590" s="59"/>
      <c r="Y590" s="59"/>
      <c r="Z590" s="59"/>
      <c r="AA590" s="59"/>
      <c r="AB590" s="59"/>
      <c r="AC590" s="59"/>
      <c r="AD590" s="59"/>
    </row>
    <row r="591" hidden="1">
      <c r="B591" s="145">
        <v>56</v>
      </c>
      <c r="C591" s="146" t="str">
        <f t="shared" ca="1" si="100"/>
        <v>8.3</v>
      </c>
      <c r="D591" s="147" t="str">
        <f t="shared" ca="1" si="101"/>
        <v>c</v>
      </c>
      <c r="E591" s="147" t="s">
        <v>61</v>
      </c>
      <c r="F591" s="148" t="str">
        <f t="shared" ca="1" si="102"/>
        <v>https://demarches-larochelle.test.entrouvert.org/signalements/proprete-urbaine/118/</v>
      </c>
      <c r="G591" s="147" t="str">
        <f t="shared" ca="1" si="103"/>
        <v>A</v>
      </c>
      <c r="H591" s="147" t="str">
        <f t="shared" ca="1" si="104"/>
        <v>x</v>
      </c>
      <c r="I591" s="147">
        <f t="shared" ca="1" si="105"/>
        <v>0</v>
      </c>
      <c r="J591" s="149">
        <f t="shared" ca="1" si="106"/>
        <v>0</v>
      </c>
      <c r="K591" s="79" t="str">
        <f t="shared" si="107"/>
        <v/>
      </c>
      <c r="L591" s="136"/>
      <c r="M591" s="136">
        <f t="shared" si="108"/>
        <v>0</v>
      </c>
      <c r="N591" s="137">
        <f t="shared" ca="1" si="109"/>
        <v>0</v>
      </c>
      <c r="O591" s="137"/>
      <c r="P591" s="138"/>
      <c r="Q591" s="138"/>
      <c r="R591" s="138"/>
      <c r="S591" s="138"/>
      <c r="T591" s="138"/>
      <c r="U591" s="139">
        <f t="shared" si="110"/>
        <v>0</v>
      </c>
      <c r="V591" s="140"/>
      <c r="W591" s="43"/>
      <c r="X591" s="59"/>
      <c r="Y591" s="59"/>
      <c r="Z591" s="59"/>
      <c r="AA591" s="59"/>
      <c r="AB591" s="59"/>
      <c r="AC591" s="59"/>
      <c r="AD591" s="59"/>
    </row>
    <row r="592" hidden="1">
      <c r="B592" s="145">
        <v>56</v>
      </c>
      <c r="C592" s="146" t="str">
        <f t="shared" ca="1" si="100"/>
        <v>8.3</v>
      </c>
      <c r="D592" s="147" t="str">
        <f t="shared" ca="1" si="101"/>
        <v>c</v>
      </c>
      <c r="E592" s="147" t="s">
        <v>64</v>
      </c>
      <c r="F592" s="148" t="str">
        <f t="shared" ca="1" si="102"/>
        <v>https://connexion-larochelle.test.entrouvert.org/accounts/password/change/</v>
      </c>
      <c r="G592" s="147" t="str">
        <f t="shared" ca="1" si="103"/>
        <v>A</v>
      </c>
      <c r="H592" s="147" t="str">
        <f t="shared" ca="1" si="104"/>
        <v>x</v>
      </c>
      <c r="I592" s="147">
        <f t="shared" ca="1" si="105"/>
        <v>0</v>
      </c>
      <c r="J592" s="149">
        <f t="shared" ca="1" si="106"/>
        <v>0</v>
      </c>
      <c r="K592" s="79" t="str">
        <f t="shared" si="107"/>
        <v/>
      </c>
      <c r="L592" s="136"/>
      <c r="M592" s="136">
        <f t="shared" si="108"/>
        <v>0</v>
      </c>
      <c r="N592" s="137">
        <f t="shared" ca="1" si="109"/>
        <v>0</v>
      </c>
      <c r="O592" s="137"/>
      <c r="P592" s="138"/>
      <c r="Q592" s="138"/>
      <c r="R592" s="138"/>
      <c r="S592" s="138"/>
      <c r="T592" s="138"/>
      <c r="U592" s="139">
        <f t="shared" si="110"/>
        <v>0</v>
      </c>
      <c r="V592" s="140"/>
      <c r="W592" s="43"/>
      <c r="X592" s="59"/>
      <c r="Y592" s="59"/>
      <c r="Z592" s="59"/>
      <c r="AA592" s="59"/>
      <c r="AB592" s="59"/>
      <c r="AC592" s="59"/>
      <c r="AD592" s="59"/>
    </row>
    <row r="593" hidden="1">
      <c r="B593" s="145">
        <v>57</v>
      </c>
      <c r="C593" s="146" t="str">
        <f t="shared" ca="1" si="100"/>
        <v>8.4</v>
      </c>
      <c r="D593" s="147" t="str">
        <f t="shared" ca="1" si="101"/>
        <v>c</v>
      </c>
      <c r="E593" s="147" t="s">
        <v>28</v>
      </c>
      <c r="F593" s="148" t="str">
        <f t="shared" ca="1" si="102"/>
        <v>https://portail-larochelle.test.entrouvert.org/demarches/</v>
      </c>
      <c r="G593" s="147" t="str">
        <f t="shared" ca="1" si="103"/>
        <v>A</v>
      </c>
      <c r="H593" s="147" t="str">
        <f t="shared" ca="1" si="104"/>
        <v>x</v>
      </c>
      <c r="I593" s="147">
        <f t="shared" ca="1" si="105"/>
        <v>0</v>
      </c>
      <c r="J593" s="149">
        <f t="shared" ca="1" si="106"/>
        <v>0</v>
      </c>
      <c r="K593" s="79" t="str">
        <f t="shared" si="107"/>
        <v/>
      </c>
      <c r="L593" s="136"/>
      <c r="M593" s="136">
        <f t="shared" si="108"/>
        <v>0</v>
      </c>
      <c r="N593" s="137">
        <f t="shared" ca="1" si="109"/>
        <v>0</v>
      </c>
      <c r="O593" s="137"/>
      <c r="P593" s="138"/>
      <c r="Q593" s="138"/>
      <c r="R593" s="138"/>
      <c r="S593" s="138"/>
      <c r="T593" s="138"/>
      <c r="U593" s="139">
        <f t="shared" si="110"/>
        <v>0</v>
      </c>
      <c r="V593" s="140"/>
      <c r="W593" s="43"/>
      <c r="X593" s="59"/>
      <c r="Y593" s="59"/>
      <c r="Z593" s="59"/>
      <c r="AA593" s="59"/>
      <c r="AB593" s="59"/>
      <c r="AC593" s="59"/>
      <c r="AD593" s="59"/>
    </row>
    <row r="594" hidden="1">
      <c r="B594" s="145">
        <v>57</v>
      </c>
      <c r="C594" s="146" t="str">
        <f t="shared" ca="1" si="100"/>
        <v>8.4</v>
      </c>
      <c r="D594" s="147" t="str">
        <f t="shared" ca="1" si="101"/>
        <v>c</v>
      </c>
      <c r="E594" s="147" t="s">
        <v>31</v>
      </c>
      <c r="F594" s="148" t="str">
        <f t="shared" ca="1" si="102"/>
        <v>https://portail-larochelle.test.entrouvert.org/liens-footer/accessibilite/</v>
      </c>
      <c r="G594" s="147" t="str">
        <f t="shared" ca="1" si="103"/>
        <v>A</v>
      </c>
      <c r="H594" s="147" t="str">
        <f t="shared" ca="1" si="104"/>
        <v>x</v>
      </c>
      <c r="I594" s="147">
        <f t="shared" ca="1" si="105"/>
        <v>0</v>
      </c>
      <c r="J594" s="149">
        <f t="shared" ca="1" si="106"/>
        <v>0</v>
      </c>
      <c r="K594" s="79" t="str">
        <f t="shared" si="107"/>
        <v/>
      </c>
      <c r="L594" s="136"/>
      <c r="M594" s="136">
        <f t="shared" si="108"/>
        <v>0</v>
      </c>
      <c r="N594" s="137">
        <f t="shared" ca="1" si="109"/>
        <v>0</v>
      </c>
      <c r="O594" s="137"/>
      <c r="P594" s="138"/>
      <c r="Q594" s="138"/>
      <c r="R594" s="138"/>
      <c r="S594" s="138"/>
      <c r="T594" s="138"/>
      <c r="U594" s="139">
        <f t="shared" si="110"/>
        <v>0</v>
      </c>
      <c r="V594" s="140"/>
      <c r="W594" s="43"/>
      <c r="X594" s="59"/>
      <c r="Y594" s="59"/>
      <c r="Z594" s="59"/>
      <c r="AA594" s="59"/>
      <c r="AB594" s="59"/>
      <c r="AC594" s="59"/>
      <c r="AD594" s="59"/>
    </row>
    <row r="595" hidden="1">
      <c r="B595" s="145">
        <v>57</v>
      </c>
      <c r="C595" s="146" t="str">
        <f t="shared" ca="1" si="100"/>
        <v>8.4</v>
      </c>
      <c r="D595" s="147" t="str">
        <f t="shared" ca="1" si="101"/>
        <v>c</v>
      </c>
      <c r="E595" s="147" t="s">
        <v>34</v>
      </c>
      <c r="F595" s="148" t="str">
        <f t="shared" ca="1" si="102"/>
        <v>https://portail-larochelle.test.entrouvert.org/liens-footer/mentions-legales/</v>
      </c>
      <c r="G595" s="147" t="str">
        <f t="shared" ca="1" si="103"/>
        <v>A</v>
      </c>
      <c r="H595" s="147" t="str">
        <f t="shared" ca="1" si="104"/>
        <v>x</v>
      </c>
      <c r="I595" s="147">
        <f t="shared" ca="1" si="105"/>
        <v>0</v>
      </c>
      <c r="J595" s="149">
        <f t="shared" ca="1" si="106"/>
        <v>0</v>
      </c>
      <c r="K595" s="79" t="str">
        <f t="shared" si="107"/>
        <v/>
      </c>
      <c r="L595" s="136"/>
      <c r="M595" s="136">
        <f t="shared" si="108"/>
        <v>0</v>
      </c>
      <c r="N595" s="137">
        <f t="shared" ca="1" si="109"/>
        <v>0</v>
      </c>
      <c r="O595" s="137"/>
      <c r="P595" s="138"/>
      <c r="Q595" s="138"/>
      <c r="R595" s="138"/>
      <c r="S595" s="138"/>
      <c r="T595" s="138"/>
      <c r="U595" s="139">
        <f t="shared" si="110"/>
        <v>0</v>
      </c>
      <c r="V595" s="140"/>
      <c r="W595" s="43"/>
      <c r="X595" s="59"/>
      <c r="Y595" s="59"/>
      <c r="Z595" s="59"/>
      <c r="AA595" s="59"/>
      <c r="AB595" s="59"/>
      <c r="AC595" s="59"/>
      <c r="AD595" s="59"/>
    </row>
    <row r="596" hidden="1">
      <c r="B596" s="145">
        <v>57</v>
      </c>
      <c r="C596" s="146" t="str">
        <f t="shared" ca="1" si="100"/>
        <v>8.4</v>
      </c>
      <c r="D596" s="147" t="str">
        <f t="shared" ca="1" si="101"/>
        <v>c</v>
      </c>
      <c r="E596" s="147" t="s">
        <v>37</v>
      </c>
      <c r="F596" s="148" t="str">
        <f t="shared" ca="1" si="102"/>
        <v>https://portail-larochelle.test.entrouvert.org/aide/</v>
      </c>
      <c r="G596" s="147" t="str">
        <f t="shared" ca="1" si="103"/>
        <v>A</v>
      </c>
      <c r="H596" s="147" t="str">
        <f t="shared" ca="1" si="104"/>
        <v>x</v>
      </c>
      <c r="I596" s="147">
        <f t="shared" ca="1" si="105"/>
        <v>0</v>
      </c>
      <c r="J596" s="149">
        <f t="shared" ca="1" si="106"/>
        <v>0</v>
      </c>
      <c r="K596" s="79" t="str">
        <f t="shared" si="107"/>
        <v/>
      </c>
      <c r="L596" s="136"/>
      <c r="M596" s="136">
        <f t="shared" si="108"/>
        <v>0</v>
      </c>
      <c r="N596" s="137">
        <f t="shared" ca="1" si="109"/>
        <v>0</v>
      </c>
      <c r="O596" s="137"/>
      <c r="P596" s="138"/>
      <c r="Q596" s="138"/>
      <c r="R596" s="138"/>
      <c r="S596" s="138"/>
      <c r="T596" s="138"/>
      <c r="U596" s="139">
        <f t="shared" si="110"/>
        <v>0</v>
      </c>
      <c r="V596" s="140"/>
      <c r="W596" s="43"/>
      <c r="X596" s="59"/>
      <c r="Y596" s="59"/>
      <c r="Z596" s="59"/>
      <c r="AA596" s="59"/>
      <c r="AB596" s="59"/>
      <c r="AC596" s="59"/>
      <c r="AD596" s="59"/>
    </row>
    <row r="597" hidden="1">
      <c r="B597" s="145">
        <v>57</v>
      </c>
      <c r="C597" s="146" t="str">
        <f t="shared" ca="1" si="100"/>
        <v>8.4</v>
      </c>
      <c r="D597" s="147" t="str">
        <f t="shared" ca="1" si="101"/>
        <v>c</v>
      </c>
      <c r="E597" s="147" t="s">
        <v>40</v>
      </c>
      <c r="F597" s="148" t="str">
        <f t="shared" ca="1" si="102"/>
        <v>https://connexion-larochelle.test.entrouvert.org/login/?nonce=_0DC01D458CED32F23A64CDA251907A6D&amp;next=/idp/saml2/continue%3Fnonce%3D_0DC01D458CED32F23A64CDA251907A6D</v>
      </c>
      <c r="G597" s="147" t="str">
        <f t="shared" ca="1" si="103"/>
        <v>A</v>
      </c>
      <c r="H597" s="147" t="str">
        <f t="shared" ca="1" si="104"/>
        <v>x</v>
      </c>
      <c r="I597" s="147">
        <f t="shared" ca="1" si="105"/>
        <v>0</v>
      </c>
      <c r="J597" s="149">
        <f t="shared" ca="1" si="106"/>
        <v>0</v>
      </c>
      <c r="K597" s="79" t="str">
        <f t="shared" si="107"/>
        <v/>
      </c>
      <c r="L597" s="136"/>
      <c r="M597" s="136">
        <f t="shared" si="108"/>
        <v>0</v>
      </c>
      <c r="N597" s="137">
        <f t="shared" ca="1" si="109"/>
        <v>0</v>
      </c>
      <c r="O597" s="137"/>
      <c r="P597" s="138"/>
      <c r="Q597" s="138"/>
      <c r="R597" s="138"/>
      <c r="S597" s="138"/>
      <c r="T597" s="138"/>
      <c r="U597" s="139">
        <f t="shared" si="110"/>
        <v>0</v>
      </c>
      <c r="V597" s="140"/>
      <c r="W597" s="43"/>
      <c r="X597" s="59"/>
      <c r="Y597" s="59"/>
      <c r="Z597" s="59"/>
      <c r="AA597" s="59"/>
      <c r="AB597" s="59"/>
      <c r="AC597" s="59"/>
      <c r="AD597" s="59"/>
    </row>
    <row r="598" hidden="1">
      <c r="B598" s="145">
        <v>57</v>
      </c>
      <c r="C598" s="146" t="str">
        <f t="shared" ca="1" si="100"/>
        <v>8.4</v>
      </c>
      <c r="D598" s="147" t="str">
        <f t="shared" ca="1" si="101"/>
        <v>c</v>
      </c>
      <c r="E598" s="147" t="s">
        <v>43</v>
      </c>
      <c r="F598" s="148" t="str">
        <f t="shared" ca="1" si="102"/>
        <v>https://portail-larochelle.test.entrouvert.org/demarches/signalements/</v>
      </c>
      <c r="G598" s="147" t="str">
        <f t="shared" ca="1" si="103"/>
        <v>A</v>
      </c>
      <c r="H598" s="147" t="str">
        <f t="shared" ca="1" si="104"/>
        <v>x</v>
      </c>
      <c r="I598" s="147">
        <f t="shared" ca="1" si="105"/>
        <v>0</v>
      </c>
      <c r="J598" s="149">
        <f t="shared" ca="1" si="106"/>
        <v>0</v>
      </c>
      <c r="K598" s="79" t="str">
        <f t="shared" si="107"/>
        <v/>
      </c>
      <c r="L598" s="136"/>
      <c r="M598" s="136">
        <f t="shared" si="108"/>
        <v>0</v>
      </c>
      <c r="N598" s="137">
        <f t="shared" ca="1" si="109"/>
        <v>0</v>
      </c>
      <c r="O598" s="137"/>
      <c r="P598" s="138"/>
      <c r="Q598" s="138"/>
      <c r="R598" s="138"/>
      <c r="S598" s="138"/>
      <c r="T598" s="138"/>
      <c r="U598" s="139">
        <f t="shared" si="110"/>
        <v>0</v>
      </c>
      <c r="V598" s="140"/>
      <c r="W598" s="43"/>
      <c r="X598" s="59"/>
      <c r="Y598" s="59"/>
      <c r="Z598" s="59"/>
      <c r="AA598" s="59"/>
      <c r="AB598" s="59"/>
      <c r="AC598" s="59"/>
      <c r="AD598" s="59"/>
    </row>
    <row r="599" hidden="1">
      <c r="B599" s="145">
        <v>57</v>
      </c>
      <c r="C599" s="146" t="str">
        <f t="shared" ca="1" si="100"/>
        <v>8.4</v>
      </c>
      <c r="D599" s="147" t="str">
        <f t="shared" ca="1" si="101"/>
        <v>c</v>
      </c>
      <c r="E599" s="147" t="s">
        <v>46</v>
      </c>
      <c r="F599" s="148" t="str">
        <f t="shared" ca="1" si="102"/>
        <v>https://connexion-larochelle.test.entrouvert.org/accounts/</v>
      </c>
      <c r="G599" s="147" t="str">
        <f t="shared" ca="1" si="103"/>
        <v>A</v>
      </c>
      <c r="H599" s="147" t="str">
        <f t="shared" ca="1" si="104"/>
        <v>x</v>
      </c>
      <c r="I599" s="147">
        <f t="shared" ca="1" si="105"/>
        <v>0</v>
      </c>
      <c r="J599" s="149">
        <f t="shared" ca="1" si="106"/>
        <v>0</v>
      </c>
      <c r="K599" s="79" t="str">
        <f t="shared" si="107"/>
        <v/>
      </c>
      <c r="L599" s="136"/>
      <c r="M599" s="136">
        <f t="shared" si="108"/>
        <v>0</v>
      </c>
      <c r="N599" s="137">
        <f t="shared" ca="1" si="109"/>
        <v>0</v>
      </c>
      <c r="O599" s="137"/>
      <c r="P599" s="138"/>
      <c r="Q599" s="138"/>
      <c r="R599" s="138"/>
      <c r="S599" s="138"/>
      <c r="T599" s="138"/>
      <c r="U599" s="139">
        <f t="shared" si="110"/>
        <v>0</v>
      </c>
      <c r="V599" s="140"/>
      <c r="W599" s="43"/>
      <c r="X599" s="59"/>
      <c r="Y599" s="59"/>
      <c r="Z599" s="59"/>
      <c r="AA599" s="59"/>
      <c r="AB599" s="59"/>
      <c r="AC599" s="59"/>
      <c r="AD599" s="59"/>
    </row>
    <row r="600" hidden="1">
      <c r="B600" s="145">
        <v>57</v>
      </c>
      <c r="C600" s="146" t="str">
        <f t="shared" ca="1" si="100"/>
        <v>8.4</v>
      </c>
      <c r="D600" s="147" t="str">
        <f t="shared" ca="1" si="101"/>
        <v>c</v>
      </c>
      <c r="E600" s="147" t="s">
        <v>49</v>
      </c>
      <c r="F600" s="148" t="str">
        <f t="shared" ca="1" si="102"/>
        <v>https://portail-larochelle.test.entrouvert.org/a-propos/page-editoriale-type/</v>
      </c>
      <c r="G600" s="147" t="str">
        <f t="shared" ca="1" si="103"/>
        <v>A</v>
      </c>
      <c r="H600" s="147" t="str">
        <f t="shared" ca="1" si="104"/>
        <v>x</v>
      </c>
      <c r="I600" s="147">
        <f t="shared" ca="1" si="105"/>
        <v>0</v>
      </c>
      <c r="J600" s="149">
        <f t="shared" ca="1" si="106"/>
        <v>0</v>
      </c>
      <c r="K600" s="79" t="str">
        <f t="shared" si="107"/>
        <v/>
      </c>
      <c r="L600" s="136"/>
      <c r="M600" s="136">
        <f t="shared" si="108"/>
        <v>0</v>
      </c>
      <c r="N600" s="137">
        <f t="shared" ca="1" si="109"/>
        <v>0</v>
      </c>
      <c r="O600" s="137"/>
      <c r="P600" s="138"/>
      <c r="Q600" s="138"/>
      <c r="R600" s="138"/>
      <c r="S600" s="138"/>
      <c r="T600" s="138"/>
      <c r="U600" s="139">
        <f t="shared" si="110"/>
        <v>0</v>
      </c>
      <c r="V600" s="140"/>
      <c r="W600" s="43"/>
      <c r="X600" s="59"/>
      <c r="Y600" s="59"/>
      <c r="Z600" s="59"/>
      <c r="AA600" s="59"/>
      <c r="AB600" s="59"/>
      <c r="AC600" s="59"/>
      <c r="AD600" s="59"/>
    </row>
    <row r="601" hidden="1">
      <c r="B601" s="145">
        <v>57</v>
      </c>
      <c r="C601" s="146" t="str">
        <f t="shared" ca="1" si="100"/>
        <v>8.4</v>
      </c>
      <c r="D601" s="147" t="str">
        <f t="shared" ca="1" si="101"/>
        <v>c</v>
      </c>
      <c r="E601" s="147" t="s">
        <v>52</v>
      </c>
      <c r="F601" s="148" t="str">
        <f t="shared" ca="1" si="102"/>
        <v>https://demarches-larochelle.test.entrouvert.org/old-temp/modele-de-formulaire-avec-tous-les-champs/</v>
      </c>
      <c r="G601" s="147" t="str">
        <f t="shared" ca="1" si="103"/>
        <v>A</v>
      </c>
      <c r="H601" s="147" t="str">
        <f t="shared" ca="1" si="104"/>
        <v>x</v>
      </c>
      <c r="I601" s="147">
        <f t="shared" ca="1" si="105"/>
        <v>0</v>
      </c>
      <c r="J601" s="149">
        <f t="shared" ca="1" si="106"/>
        <v>0</v>
      </c>
      <c r="K601" s="79" t="str">
        <f t="shared" si="107"/>
        <v/>
      </c>
      <c r="L601" s="136"/>
      <c r="M601" s="136">
        <f t="shared" si="108"/>
        <v>0</v>
      </c>
      <c r="N601" s="137">
        <f t="shared" ca="1" si="109"/>
        <v>0</v>
      </c>
      <c r="O601" s="137"/>
      <c r="P601" s="138"/>
      <c r="Q601" s="138"/>
      <c r="R601" s="138"/>
      <c r="S601" s="138"/>
      <c r="T601" s="138"/>
      <c r="U601" s="139">
        <f t="shared" si="110"/>
        <v>0</v>
      </c>
      <c r="V601" s="140"/>
      <c r="W601" s="43"/>
      <c r="X601" s="59"/>
      <c r="Y601" s="59"/>
      <c r="Z601" s="59"/>
      <c r="AA601" s="59"/>
      <c r="AB601" s="59"/>
      <c r="AC601" s="59"/>
      <c r="AD601" s="59"/>
    </row>
    <row r="602" hidden="1">
      <c r="B602" s="145">
        <v>57</v>
      </c>
      <c r="C602" s="146" t="str">
        <f t="shared" ca="1" si="100"/>
        <v>8.4</v>
      </c>
      <c r="D602" s="147" t="str">
        <f t="shared" ca="1" si="101"/>
        <v>c</v>
      </c>
      <c r="E602" s="147" t="s">
        <v>55</v>
      </c>
      <c r="F602" s="148" t="str">
        <f t="shared" ca="1" si="102"/>
        <v>https://portail-larochelle.test.entrouvert.org/mon-espace/mes-demandes/</v>
      </c>
      <c r="G602" s="147" t="str">
        <f t="shared" ca="1" si="103"/>
        <v>A</v>
      </c>
      <c r="H602" s="147" t="str">
        <f t="shared" ca="1" si="104"/>
        <v>x</v>
      </c>
      <c r="I602" s="147">
        <f t="shared" ca="1" si="105"/>
        <v>0</v>
      </c>
      <c r="J602" s="149">
        <f t="shared" ca="1" si="106"/>
        <v>0</v>
      </c>
      <c r="K602" s="79" t="str">
        <f t="shared" si="107"/>
        <v/>
      </c>
      <c r="L602" s="136"/>
      <c r="M602" s="136">
        <f t="shared" si="108"/>
        <v>0</v>
      </c>
      <c r="N602" s="137">
        <f t="shared" ca="1" si="109"/>
        <v>0</v>
      </c>
      <c r="O602" s="137"/>
      <c r="P602" s="138"/>
      <c r="Q602" s="138"/>
      <c r="R602" s="138"/>
      <c r="S602" s="138"/>
      <c r="T602" s="138"/>
      <c r="U602" s="139">
        <f t="shared" si="110"/>
        <v>0</v>
      </c>
      <c r="V602" s="140"/>
      <c r="W602" s="43"/>
      <c r="X602" s="59"/>
      <c r="Y602" s="59"/>
      <c r="Z602" s="59"/>
      <c r="AA602" s="59"/>
      <c r="AB602" s="59"/>
      <c r="AC602" s="59"/>
      <c r="AD602" s="59"/>
    </row>
    <row r="603" hidden="1">
      <c r="B603" s="145">
        <v>57</v>
      </c>
      <c r="C603" s="146" t="str">
        <f t="shared" ca="1" si="100"/>
        <v>8.4</v>
      </c>
      <c r="D603" s="147" t="str">
        <f t="shared" ca="1" si="101"/>
        <v>c</v>
      </c>
      <c r="E603" s="147" t="s">
        <v>58</v>
      </c>
      <c r="F603" s="148" t="str">
        <f t="shared" ca="1" si="102"/>
        <v>https://demarches-larochelle.test.entrouvert.org/signalements/arbres-espaces-verts-naturels-aires-de-jeux/?cancelurl=https%3A//portail-larochelle.test.entrouvert.org/demarches/signalements/</v>
      </c>
      <c r="G603" s="147" t="str">
        <f t="shared" ca="1" si="103"/>
        <v>A</v>
      </c>
      <c r="H603" s="147" t="str">
        <f t="shared" ca="1" si="104"/>
        <v>x</v>
      </c>
      <c r="I603" s="147">
        <f t="shared" ca="1" si="105"/>
        <v>0</v>
      </c>
      <c r="J603" s="149">
        <f t="shared" ca="1" si="106"/>
        <v>0</v>
      </c>
      <c r="K603" s="79" t="str">
        <f t="shared" si="107"/>
        <v/>
      </c>
      <c r="L603" s="136"/>
      <c r="M603" s="136">
        <f t="shared" si="108"/>
        <v>0</v>
      </c>
      <c r="N603" s="137">
        <f t="shared" ca="1" si="109"/>
        <v>0</v>
      </c>
      <c r="O603" s="137"/>
      <c r="P603" s="138"/>
      <c r="Q603" s="138"/>
      <c r="R603" s="138"/>
      <c r="S603" s="138"/>
      <c r="T603" s="138"/>
      <c r="U603" s="139">
        <f t="shared" si="110"/>
        <v>0</v>
      </c>
      <c r="V603" s="140"/>
      <c r="W603" s="43"/>
      <c r="X603" s="59"/>
      <c r="Y603" s="59"/>
      <c r="Z603" s="59"/>
      <c r="AA603" s="59"/>
      <c r="AB603" s="59"/>
      <c r="AC603" s="59"/>
      <c r="AD603" s="59"/>
    </row>
    <row r="604" hidden="1">
      <c r="B604" s="145">
        <v>57</v>
      </c>
      <c r="C604" s="146" t="str">
        <f t="shared" ca="1" si="100"/>
        <v>8.4</v>
      </c>
      <c r="D604" s="147" t="str">
        <f t="shared" ca="1" si="101"/>
        <v>c</v>
      </c>
      <c r="E604" s="147" t="s">
        <v>61</v>
      </c>
      <c r="F604" s="148" t="str">
        <f t="shared" ca="1" si="102"/>
        <v>https://demarches-larochelle.test.entrouvert.org/signalements/proprete-urbaine/118/</v>
      </c>
      <c r="G604" s="147" t="str">
        <f t="shared" ca="1" si="103"/>
        <v>A</v>
      </c>
      <c r="H604" s="147" t="str">
        <f t="shared" ca="1" si="104"/>
        <v>x</v>
      </c>
      <c r="I604" s="147">
        <f t="shared" ca="1" si="105"/>
        <v>0</v>
      </c>
      <c r="J604" s="149">
        <f t="shared" ca="1" si="106"/>
        <v>0</v>
      </c>
      <c r="K604" s="79" t="str">
        <f t="shared" si="107"/>
        <v/>
      </c>
      <c r="L604" s="136"/>
      <c r="M604" s="136">
        <f t="shared" si="108"/>
        <v>0</v>
      </c>
      <c r="N604" s="137">
        <f t="shared" ca="1" si="109"/>
        <v>0</v>
      </c>
      <c r="O604" s="137"/>
      <c r="P604" s="138"/>
      <c r="Q604" s="138"/>
      <c r="R604" s="138"/>
      <c r="S604" s="138"/>
      <c r="T604" s="138"/>
      <c r="U604" s="139">
        <f t="shared" si="110"/>
        <v>0</v>
      </c>
      <c r="V604" s="140"/>
      <c r="W604" s="43"/>
      <c r="X604" s="59"/>
      <c r="Y604" s="59"/>
      <c r="Z604" s="59"/>
      <c r="AA604" s="59"/>
      <c r="AB604" s="59"/>
      <c r="AC604" s="59"/>
      <c r="AD604" s="59"/>
    </row>
    <row r="605" hidden="1">
      <c r="B605" s="145">
        <v>57</v>
      </c>
      <c r="C605" s="146" t="str">
        <f t="shared" ca="1" si="100"/>
        <v>8.4</v>
      </c>
      <c r="D605" s="147" t="str">
        <f t="shared" ca="1" si="101"/>
        <v>c</v>
      </c>
      <c r="E605" s="147" t="s">
        <v>64</v>
      </c>
      <c r="F605" s="148" t="str">
        <f t="shared" ca="1" si="102"/>
        <v>https://connexion-larochelle.test.entrouvert.org/accounts/password/change/</v>
      </c>
      <c r="G605" s="147" t="str">
        <f t="shared" ca="1" si="103"/>
        <v>A</v>
      </c>
      <c r="H605" s="147" t="str">
        <f t="shared" ca="1" si="104"/>
        <v>x</v>
      </c>
      <c r="I605" s="147">
        <f t="shared" ca="1" si="105"/>
        <v>0</v>
      </c>
      <c r="J605" s="149">
        <f t="shared" ca="1" si="106"/>
        <v>0</v>
      </c>
      <c r="K605" s="79" t="str">
        <f t="shared" si="107"/>
        <v/>
      </c>
      <c r="L605" s="136"/>
      <c r="M605" s="136">
        <f t="shared" si="108"/>
        <v>0</v>
      </c>
      <c r="N605" s="137">
        <f t="shared" ca="1" si="109"/>
        <v>0</v>
      </c>
      <c r="O605" s="137"/>
      <c r="P605" s="138"/>
      <c r="Q605" s="138"/>
      <c r="R605" s="138"/>
      <c r="S605" s="138"/>
      <c r="T605" s="138"/>
      <c r="U605" s="139">
        <f t="shared" si="110"/>
        <v>0</v>
      </c>
      <c r="V605" s="140"/>
      <c r="W605" s="43"/>
      <c r="X605" s="59"/>
      <c r="Y605" s="59"/>
      <c r="Z605" s="59"/>
      <c r="AA605" s="59"/>
      <c r="AB605" s="59"/>
      <c r="AC605" s="59"/>
      <c r="AD605" s="59"/>
    </row>
    <row r="606" hidden="1">
      <c r="B606" s="145">
        <v>58</v>
      </c>
      <c r="C606" s="146" t="str">
        <f t="shared" ca="1" si="100"/>
        <v>8.5</v>
      </c>
      <c r="D606" s="147" t="str">
        <f t="shared" ca="1" si="101"/>
        <v>c</v>
      </c>
      <c r="E606" s="147" t="s">
        <v>28</v>
      </c>
      <c r="F606" s="148" t="str">
        <f t="shared" ca="1" si="102"/>
        <v>https://portail-larochelle.test.entrouvert.org/demarches/</v>
      </c>
      <c r="G606" s="147" t="str">
        <f t="shared" ca="1" si="103"/>
        <v>A</v>
      </c>
      <c r="H606" s="147" t="str">
        <f t="shared" ca="1" si="104"/>
        <v>x</v>
      </c>
      <c r="I606" s="147">
        <f t="shared" ca="1" si="105"/>
        <v>0</v>
      </c>
      <c r="J606" s="149">
        <f t="shared" ca="1" si="106"/>
        <v>0</v>
      </c>
      <c r="K606" s="79" t="str">
        <f t="shared" si="107"/>
        <v/>
      </c>
      <c r="L606" s="136"/>
      <c r="M606" s="136">
        <f t="shared" si="108"/>
        <v>0</v>
      </c>
      <c r="N606" s="137">
        <f t="shared" ca="1" si="109"/>
        <v>0</v>
      </c>
      <c r="O606" s="137"/>
      <c r="P606" s="138"/>
      <c r="Q606" s="138"/>
      <c r="R606" s="138"/>
      <c r="S606" s="138"/>
      <c r="T606" s="138"/>
      <c r="U606" s="139">
        <f t="shared" si="110"/>
        <v>0</v>
      </c>
      <c r="V606" s="140"/>
      <c r="W606" s="43"/>
      <c r="X606" s="59"/>
      <c r="Y606" s="59"/>
      <c r="Z606" s="59"/>
      <c r="AA606" s="59"/>
      <c r="AB606" s="59"/>
      <c r="AC606" s="59"/>
      <c r="AD606" s="59"/>
    </row>
    <row r="607" hidden="1">
      <c r="B607" s="145">
        <v>58</v>
      </c>
      <c r="C607" s="146" t="str">
        <f t="shared" ca="1" si="100"/>
        <v>8.5</v>
      </c>
      <c r="D607" s="147" t="str">
        <f t="shared" ca="1" si="101"/>
        <v>c</v>
      </c>
      <c r="E607" s="147" t="s">
        <v>31</v>
      </c>
      <c r="F607" s="148" t="str">
        <f t="shared" ca="1" si="102"/>
        <v>https://portail-larochelle.test.entrouvert.org/liens-footer/accessibilite/</v>
      </c>
      <c r="G607" s="147" t="str">
        <f t="shared" ca="1" si="103"/>
        <v>A</v>
      </c>
      <c r="H607" s="147" t="str">
        <f t="shared" ca="1" si="104"/>
        <v>x</v>
      </c>
      <c r="I607" s="147">
        <f t="shared" ca="1" si="105"/>
        <v>0</v>
      </c>
      <c r="J607" s="149">
        <f t="shared" ca="1" si="106"/>
        <v>0</v>
      </c>
      <c r="K607" s="79" t="str">
        <f t="shared" si="107"/>
        <v/>
      </c>
      <c r="L607" s="136"/>
      <c r="M607" s="136">
        <f t="shared" si="108"/>
        <v>0</v>
      </c>
      <c r="N607" s="137">
        <f t="shared" ca="1" si="109"/>
        <v>0</v>
      </c>
      <c r="O607" s="137"/>
      <c r="P607" s="138"/>
      <c r="Q607" s="138"/>
      <c r="R607" s="138"/>
      <c r="S607" s="138"/>
      <c r="T607" s="138"/>
      <c r="U607" s="139">
        <f t="shared" si="110"/>
        <v>0</v>
      </c>
      <c r="V607" s="140"/>
      <c r="W607" s="43"/>
      <c r="X607" s="59"/>
      <c r="Y607" s="59"/>
      <c r="Z607" s="59"/>
      <c r="AA607" s="59"/>
      <c r="AB607" s="59"/>
      <c r="AC607" s="59"/>
      <c r="AD607" s="59"/>
    </row>
    <row r="608" hidden="1">
      <c r="B608" s="145">
        <v>58</v>
      </c>
      <c r="C608" s="146" t="str">
        <f t="shared" ca="1" si="100"/>
        <v>8.5</v>
      </c>
      <c r="D608" s="147" t="str">
        <f t="shared" ca="1" si="101"/>
        <v>c</v>
      </c>
      <c r="E608" s="147" t="s">
        <v>34</v>
      </c>
      <c r="F608" s="148" t="str">
        <f t="shared" ca="1" si="102"/>
        <v>https://portail-larochelle.test.entrouvert.org/liens-footer/mentions-legales/</v>
      </c>
      <c r="G608" s="147" t="str">
        <f t="shared" ca="1" si="103"/>
        <v>A</v>
      </c>
      <c r="H608" s="147" t="str">
        <f t="shared" ca="1" si="104"/>
        <v>x</v>
      </c>
      <c r="I608" s="147">
        <f t="shared" ca="1" si="105"/>
        <v>0</v>
      </c>
      <c r="J608" s="149">
        <f t="shared" ca="1" si="106"/>
        <v>0</v>
      </c>
      <c r="K608" s="79" t="str">
        <f t="shared" si="107"/>
        <v/>
      </c>
      <c r="L608" s="136"/>
      <c r="M608" s="136">
        <f t="shared" si="108"/>
        <v>0</v>
      </c>
      <c r="N608" s="137">
        <f t="shared" ca="1" si="109"/>
        <v>0</v>
      </c>
      <c r="O608" s="137"/>
      <c r="P608" s="138"/>
      <c r="Q608" s="138"/>
      <c r="R608" s="138"/>
      <c r="S608" s="138"/>
      <c r="T608" s="138"/>
      <c r="U608" s="139">
        <f t="shared" si="110"/>
        <v>0</v>
      </c>
      <c r="V608" s="140"/>
      <c r="W608" s="43"/>
      <c r="X608" s="59"/>
      <c r="Y608" s="59"/>
      <c r="Z608" s="59"/>
      <c r="AA608" s="59"/>
      <c r="AB608" s="59"/>
      <c r="AC608" s="59"/>
      <c r="AD608" s="59"/>
    </row>
    <row r="609" hidden="1">
      <c r="B609" s="145">
        <v>58</v>
      </c>
      <c r="C609" s="146" t="str">
        <f t="shared" ca="1" si="100"/>
        <v>8.5</v>
      </c>
      <c r="D609" s="147" t="str">
        <f t="shared" ca="1" si="101"/>
        <v>c</v>
      </c>
      <c r="E609" s="147" t="s">
        <v>37</v>
      </c>
      <c r="F609" s="148" t="str">
        <f t="shared" ca="1" si="102"/>
        <v>https://portail-larochelle.test.entrouvert.org/aide/</v>
      </c>
      <c r="G609" s="147" t="str">
        <f t="shared" ca="1" si="103"/>
        <v>A</v>
      </c>
      <c r="H609" s="147" t="str">
        <f t="shared" ca="1" si="104"/>
        <v>x</v>
      </c>
      <c r="I609" s="147">
        <f t="shared" ca="1" si="105"/>
        <v>0</v>
      </c>
      <c r="J609" s="149">
        <f t="shared" ca="1" si="106"/>
        <v>0</v>
      </c>
      <c r="K609" s="79" t="str">
        <f t="shared" si="107"/>
        <v/>
      </c>
      <c r="L609" s="136"/>
      <c r="M609" s="136">
        <f t="shared" si="108"/>
        <v>0</v>
      </c>
      <c r="N609" s="137">
        <f t="shared" ca="1" si="109"/>
        <v>0</v>
      </c>
      <c r="O609" s="137"/>
      <c r="P609" s="138"/>
      <c r="Q609" s="138"/>
      <c r="R609" s="138"/>
      <c r="S609" s="138"/>
      <c r="T609" s="138"/>
      <c r="U609" s="139">
        <f t="shared" si="110"/>
        <v>0</v>
      </c>
      <c r="V609" s="140"/>
      <c r="W609" s="43"/>
      <c r="X609" s="59"/>
      <c r="Y609" s="59"/>
      <c r="Z609" s="59"/>
      <c r="AA609" s="59"/>
      <c r="AB609" s="59"/>
      <c r="AC609" s="59"/>
      <c r="AD609" s="59"/>
    </row>
    <row r="610" hidden="1">
      <c r="B610" s="145">
        <v>58</v>
      </c>
      <c r="C610" s="146" t="str">
        <f t="shared" ca="1" si="100"/>
        <v>8.5</v>
      </c>
      <c r="D610" s="147" t="str">
        <f t="shared" ca="1" si="101"/>
        <v>c</v>
      </c>
      <c r="E610" s="147" t="s">
        <v>40</v>
      </c>
      <c r="F610" s="148" t="str">
        <f t="shared" ca="1" si="102"/>
        <v>https://connexion-larochelle.test.entrouvert.org/login/?nonce=_0DC01D458CED32F23A64CDA251907A6D&amp;next=/idp/saml2/continue%3Fnonce%3D_0DC01D458CED32F23A64CDA251907A6D</v>
      </c>
      <c r="G610" s="147" t="str">
        <f t="shared" ca="1" si="103"/>
        <v>A</v>
      </c>
      <c r="H610" s="147" t="str">
        <f t="shared" ca="1" si="104"/>
        <v>x</v>
      </c>
      <c r="I610" s="147">
        <f t="shared" ca="1" si="105"/>
        <v>0</v>
      </c>
      <c r="J610" s="149">
        <f t="shared" ca="1" si="106"/>
        <v>0</v>
      </c>
      <c r="K610" s="79" t="str">
        <f t="shared" si="107"/>
        <v/>
      </c>
      <c r="L610" s="136"/>
      <c r="M610" s="136">
        <f t="shared" si="108"/>
        <v>0</v>
      </c>
      <c r="N610" s="137">
        <f t="shared" ca="1" si="109"/>
        <v>0</v>
      </c>
      <c r="O610" s="137"/>
      <c r="P610" s="138"/>
      <c r="Q610" s="138"/>
      <c r="R610" s="138"/>
      <c r="S610" s="138"/>
      <c r="T610" s="138"/>
      <c r="U610" s="139">
        <f t="shared" si="110"/>
        <v>0</v>
      </c>
      <c r="V610" s="140"/>
      <c r="W610" s="43"/>
      <c r="X610" s="59"/>
      <c r="Y610" s="59"/>
      <c r="Z610" s="59"/>
      <c r="AA610" s="59"/>
      <c r="AB610" s="59"/>
      <c r="AC610" s="59"/>
      <c r="AD610" s="59"/>
    </row>
    <row r="611" hidden="1">
      <c r="B611" s="145">
        <v>58</v>
      </c>
      <c r="C611" s="146" t="str">
        <f t="shared" ca="1" si="100"/>
        <v>8.5</v>
      </c>
      <c r="D611" s="147" t="str">
        <f t="shared" ca="1" si="101"/>
        <v>c</v>
      </c>
      <c r="E611" s="147" t="s">
        <v>43</v>
      </c>
      <c r="F611" s="148" t="str">
        <f t="shared" ca="1" si="102"/>
        <v>https://portail-larochelle.test.entrouvert.org/demarches/signalements/</v>
      </c>
      <c r="G611" s="147" t="str">
        <f t="shared" ca="1" si="103"/>
        <v>A</v>
      </c>
      <c r="H611" s="147" t="str">
        <f t="shared" ca="1" si="104"/>
        <v>x</v>
      </c>
      <c r="I611" s="147">
        <f t="shared" ca="1" si="105"/>
        <v>0</v>
      </c>
      <c r="J611" s="149">
        <f t="shared" ca="1" si="106"/>
        <v>0</v>
      </c>
      <c r="K611" s="79" t="str">
        <f t="shared" si="107"/>
        <v/>
      </c>
      <c r="L611" s="136"/>
      <c r="M611" s="136">
        <f t="shared" si="108"/>
        <v>0</v>
      </c>
      <c r="N611" s="137">
        <f t="shared" ca="1" si="109"/>
        <v>0</v>
      </c>
      <c r="O611" s="137"/>
      <c r="P611" s="138"/>
      <c r="Q611" s="138"/>
      <c r="R611" s="138"/>
      <c r="S611" s="138"/>
      <c r="T611" s="138"/>
      <c r="U611" s="139">
        <f t="shared" si="110"/>
        <v>0</v>
      </c>
      <c r="V611" s="140"/>
      <c r="W611" s="43"/>
      <c r="X611" s="59"/>
      <c r="Y611" s="59"/>
      <c r="Z611" s="59"/>
      <c r="AA611" s="59"/>
      <c r="AB611" s="59"/>
      <c r="AC611" s="59"/>
      <c r="AD611" s="59"/>
    </row>
    <row r="612" hidden="1">
      <c r="B612" s="145">
        <v>58</v>
      </c>
      <c r="C612" s="146" t="str">
        <f t="shared" ca="1" si="100"/>
        <v>8.5</v>
      </c>
      <c r="D612" s="147" t="str">
        <f t="shared" ca="1" si="101"/>
        <v>c</v>
      </c>
      <c r="E612" s="147" t="s">
        <v>46</v>
      </c>
      <c r="F612" s="148" t="str">
        <f t="shared" ca="1" si="102"/>
        <v>https://connexion-larochelle.test.entrouvert.org/accounts/</v>
      </c>
      <c r="G612" s="147" t="str">
        <f t="shared" ca="1" si="103"/>
        <v>A</v>
      </c>
      <c r="H612" s="147" t="str">
        <f t="shared" ca="1" si="104"/>
        <v>x</v>
      </c>
      <c r="I612" s="147">
        <f t="shared" ca="1" si="105"/>
        <v>0</v>
      </c>
      <c r="J612" s="149">
        <f t="shared" ca="1" si="106"/>
        <v>0</v>
      </c>
      <c r="K612" s="79" t="str">
        <f t="shared" si="107"/>
        <v/>
      </c>
      <c r="L612" s="136"/>
      <c r="M612" s="136">
        <f t="shared" si="108"/>
        <v>0</v>
      </c>
      <c r="N612" s="137">
        <f t="shared" ca="1" si="109"/>
        <v>0</v>
      </c>
      <c r="O612" s="137"/>
      <c r="P612" s="138"/>
      <c r="Q612" s="138"/>
      <c r="R612" s="138"/>
      <c r="S612" s="138"/>
      <c r="T612" s="138"/>
      <c r="U612" s="139">
        <f t="shared" si="110"/>
        <v>0</v>
      </c>
      <c r="V612" s="140"/>
      <c r="W612" s="43"/>
      <c r="X612" s="59"/>
      <c r="Y612" s="59"/>
      <c r="Z612" s="59"/>
      <c r="AA612" s="59"/>
      <c r="AB612" s="59"/>
      <c r="AC612" s="59"/>
      <c r="AD612" s="59"/>
    </row>
    <row r="613" hidden="1">
      <c r="B613" s="145">
        <v>58</v>
      </c>
      <c r="C613" s="146" t="str">
        <f t="shared" ca="1" si="100"/>
        <v>8.5</v>
      </c>
      <c r="D613" s="147" t="str">
        <f t="shared" ca="1" si="101"/>
        <v>c</v>
      </c>
      <c r="E613" s="147" t="s">
        <v>49</v>
      </c>
      <c r="F613" s="148" t="str">
        <f t="shared" ca="1" si="102"/>
        <v>https://portail-larochelle.test.entrouvert.org/a-propos/page-editoriale-type/</v>
      </c>
      <c r="G613" s="147" t="str">
        <f t="shared" ca="1" si="103"/>
        <v>A</v>
      </c>
      <c r="H613" s="147" t="str">
        <f t="shared" ca="1" si="104"/>
        <v>x</v>
      </c>
      <c r="I613" s="147">
        <f t="shared" ca="1" si="105"/>
        <v>0</v>
      </c>
      <c r="J613" s="149">
        <f t="shared" ca="1" si="106"/>
        <v>0</v>
      </c>
      <c r="K613" s="79" t="str">
        <f t="shared" si="107"/>
        <v/>
      </c>
      <c r="L613" s="136"/>
      <c r="M613" s="136">
        <f t="shared" si="108"/>
        <v>0</v>
      </c>
      <c r="N613" s="137">
        <f t="shared" ca="1" si="109"/>
        <v>0</v>
      </c>
      <c r="O613" s="137"/>
      <c r="P613" s="138"/>
      <c r="Q613" s="138"/>
      <c r="R613" s="138"/>
      <c r="S613" s="138"/>
      <c r="T613" s="138"/>
      <c r="U613" s="139">
        <f t="shared" si="110"/>
        <v>0</v>
      </c>
      <c r="V613" s="140"/>
      <c r="W613" s="43"/>
      <c r="X613" s="59"/>
      <c r="Y613" s="59"/>
      <c r="Z613" s="59"/>
      <c r="AA613" s="59"/>
      <c r="AB613" s="59"/>
      <c r="AC613" s="59"/>
      <c r="AD613" s="59"/>
    </row>
    <row r="614" hidden="1">
      <c r="B614" s="145">
        <v>58</v>
      </c>
      <c r="C614" s="146" t="str">
        <f t="shared" ca="1" si="100"/>
        <v>8.5</v>
      </c>
      <c r="D614" s="147" t="str">
        <f t="shared" ca="1" si="101"/>
        <v>c</v>
      </c>
      <c r="E614" s="147" t="s">
        <v>52</v>
      </c>
      <c r="F614" s="148" t="str">
        <f t="shared" ca="1" si="102"/>
        <v>https://demarches-larochelle.test.entrouvert.org/old-temp/modele-de-formulaire-avec-tous-les-champs/</v>
      </c>
      <c r="G614" s="147" t="str">
        <f t="shared" ca="1" si="103"/>
        <v>A</v>
      </c>
      <c r="H614" s="147" t="str">
        <f t="shared" ca="1" si="104"/>
        <v>x</v>
      </c>
      <c r="I614" s="147">
        <f t="shared" ca="1" si="105"/>
        <v>0</v>
      </c>
      <c r="J614" s="149">
        <f t="shared" ca="1" si="106"/>
        <v>0</v>
      </c>
      <c r="K614" s="79" t="str">
        <f t="shared" si="107"/>
        <v/>
      </c>
      <c r="L614" s="136"/>
      <c r="M614" s="136">
        <f t="shared" si="108"/>
        <v>0</v>
      </c>
      <c r="N614" s="137">
        <f t="shared" ca="1" si="109"/>
        <v>0</v>
      </c>
      <c r="O614" s="137"/>
      <c r="P614" s="138"/>
      <c r="Q614" s="138"/>
      <c r="R614" s="138"/>
      <c r="S614" s="138"/>
      <c r="T614" s="138"/>
      <c r="U614" s="139">
        <f t="shared" si="110"/>
        <v>0</v>
      </c>
      <c r="V614" s="140"/>
      <c r="W614" s="43"/>
      <c r="X614" s="59"/>
      <c r="Y614" s="59"/>
      <c r="Z614" s="59"/>
      <c r="AA614" s="59"/>
      <c r="AB614" s="59"/>
      <c r="AC614" s="59"/>
      <c r="AD614" s="59"/>
    </row>
    <row r="615" hidden="1">
      <c r="B615" s="145">
        <v>58</v>
      </c>
      <c r="C615" s="146" t="str">
        <f t="shared" ca="1" si="100"/>
        <v>8.5</v>
      </c>
      <c r="D615" s="147" t="str">
        <f t="shared" ca="1" si="101"/>
        <v>c</v>
      </c>
      <c r="E615" s="147" t="s">
        <v>55</v>
      </c>
      <c r="F615" s="148" t="str">
        <f t="shared" ca="1" si="102"/>
        <v>https://portail-larochelle.test.entrouvert.org/mon-espace/mes-demandes/</v>
      </c>
      <c r="G615" s="147" t="str">
        <f t="shared" ca="1" si="103"/>
        <v>A</v>
      </c>
      <c r="H615" s="147" t="str">
        <f t="shared" ca="1" si="104"/>
        <v>x</v>
      </c>
      <c r="I615" s="147">
        <f t="shared" ca="1" si="105"/>
        <v>0</v>
      </c>
      <c r="J615" s="149">
        <f t="shared" ca="1" si="106"/>
        <v>0</v>
      </c>
      <c r="K615" s="79" t="str">
        <f t="shared" si="107"/>
        <v/>
      </c>
      <c r="L615" s="136"/>
      <c r="M615" s="136">
        <f t="shared" si="108"/>
        <v>0</v>
      </c>
      <c r="N615" s="137">
        <f t="shared" ca="1" si="109"/>
        <v>0</v>
      </c>
      <c r="O615" s="137"/>
      <c r="P615" s="138"/>
      <c r="Q615" s="138"/>
      <c r="R615" s="138"/>
      <c r="S615" s="138"/>
      <c r="T615" s="138"/>
      <c r="U615" s="139">
        <f t="shared" si="110"/>
        <v>0</v>
      </c>
      <c r="V615" s="140"/>
      <c r="W615" s="43"/>
      <c r="X615" s="59"/>
      <c r="Y615" s="59"/>
      <c r="Z615" s="59"/>
      <c r="AA615" s="59"/>
      <c r="AB615" s="59"/>
      <c r="AC615" s="59"/>
      <c r="AD615" s="59"/>
    </row>
    <row r="616" hidden="1">
      <c r="B616" s="145">
        <v>58</v>
      </c>
      <c r="C616" s="146" t="str">
        <f t="shared" ca="1" si="100"/>
        <v>8.5</v>
      </c>
      <c r="D616" s="147" t="str">
        <f t="shared" ca="1" si="101"/>
        <v>c</v>
      </c>
      <c r="E616" s="147" t="s">
        <v>58</v>
      </c>
      <c r="F616" s="148" t="str">
        <f t="shared" ca="1" si="102"/>
        <v>https://demarches-larochelle.test.entrouvert.org/signalements/arbres-espaces-verts-naturels-aires-de-jeux/?cancelurl=https%3A//portail-larochelle.test.entrouvert.org/demarches/signalements/</v>
      </c>
      <c r="G616" s="147" t="str">
        <f t="shared" ca="1" si="103"/>
        <v>A</v>
      </c>
      <c r="H616" s="147" t="str">
        <f t="shared" ca="1" si="104"/>
        <v>x</v>
      </c>
      <c r="I616" s="147">
        <f t="shared" ca="1" si="105"/>
        <v>0</v>
      </c>
      <c r="J616" s="149">
        <f t="shared" ca="1" si="106"/>
        <v>0</v>
      </c>
      <c r="K616" s="79" t="str">
        <f t="shared" si="107"/>
        <v/>
      </c>
      <c r="L616" s="136"/>
      <c r="M616" s="136">
        <f t="shared" si="108"/>
        <v>0</v>
      </c>
      <c r="N616" s="137">
        <f t="shared" ca="1" si="109"/>
        <v>0</v>
      </c>
      <c r="O616" s="137"/>
      <c r="P616" s="138"/>
      <c r="Q616" s="138"/>
      <c r="R616" s="138"/>
      <c r="S616" s="138"/>
      <c r="T616" s="138"/>
      <c r="U616" s="139">
        <f t="shared" si="110"/>
        <v>0</v>
      </c>
      <c r="V616" s="140"/>
      <c r="W616" s="43"/>
      <c r="X616" s="59"/>
      <c r="Y616" s="59"/>
      <c r="Z616" s="59"/>
      <c r="AA616" s="59"/>
      <c r="AB616" s="59"/>
      <c r="AC616" s="59"/>
      <c r="AD616" s="59"/>
    </row>
    <row r="617" hidden="1">
      <c r="B617" s="145">
        <v>58</v>
      </c>
      <c r="C617" s="146" t="str">
        <f t="shared" ca="1" si="100"/>
        <v>8.5</v>
      </c>
      <c r="D617" s="147" t="str">
        <f t="shared" ca="1" si="101"/>
        <v>c</v>
      </c>
      <c r="E617" s="147" t="s">
        <v>61</v>
      </c>
      <c r="F617" s="148" t="str">
        <f t="shared" ca="1" si="102"/>
        <v>https://demarches-larochelle.test.entrouvert.org/signalements/proprete-urbaine/118/</v>
      </c>
      <c r="G617" s="147" t="str">
        <f t="shared" ca="1" si="103"/>
        <v>A</v>
      </c>
      <c r="H617" s="147" t="str">
        <f t="shared" ca="1" si="104"/>
        <v>x</v>
      </c>
      <c r="I617" s="147">
        <f t="shared" ca="1" si="105"/>
        <v>0</v>
      </c>
      <c r="J617" s="149">
        <f t="shared" ca="1" si="106"/>
        <v>0</v>
      </c>
      <c r="K617" s="79" t="str">
        <f t="shared" si="107"/>
        <v/>
      </c>
      <c r="L617" s="136"/>
      <c r="M617" s="136">
        <f t="shared" si="108"/>
        <v>0</v>
      </c>
      <c r="N617" s="137">
        <f t="shared" ca="1" si="109"/>
        <v>0</v>
      </c>
      <c r="O617" s="137"/>
      <c r="P617" s="138"/>
      <c r="Q617" s="138"/>
      <c r="R617" s="138"/>
      <c r="S617" s="138"/>
      <c r="T617" s="138"/>
      <c r="U617" s="139">
        <f t="shared" si="110"/>
        <v>0</v>
      </c>
      <c r="V617" s="140"/>
      <c r="W617" s="43"/>
      <c r="X617" s="59"/>
      <c r="Y617" s="59"/>
      <c r="Z617" s="59"/>
      <c r="AA617" s="59"/>
      <c r="AB617" s="59"/>
      <c r="AC617" s="59"/>
      <c r="AD617" s="59"/>
    </row>
    <row r="618" hidden="1">
      <c r="B618" s="145">
        <v>58</v>
      </c>
      <c r="C618" s="146" t="str">
        <f t="shared" ca="1" si="100"/>
        <v>8.5</v>
      </c>
      <c r="D618" s="147" t="str">
        <f t="shared" ca="1" si="101"/>
        <v>c</v>
      </c>
      <c r="E618" s="147" t="s">
        <v>64</v>
      </c>
      <c r="F618" s="148" t="str">
        <f t="shared" ca="1" si="102"/>
        <v>https://connexion-larochelle.test.entrouvert.org/accounts/password/change/</v>
      </c>
      <c r="G618" s="147" t="str">
        <f t="shared" ca="1" si="103"/>
        <v>A</v>
      </c>
      <c r="H618" s="147" t="str">
        <f t="shared" ca="1" si="104"/>
        <v>x</v>
      </c>
      <c r="I618" s="147">
        <f t="shared" ca="1" si="105"/>
        <v>0</v>
      </c>
      <c r="J618" s="149">
        <f t="shared" ca="1" si="106"/>
        <v>0</v>
      </c>
      <c r="K618" s="79" t="str">
        <f t="shared" si="107"/>
        <v/>
      </c>
      <c r="L618" s="136"/>
      <c r="M618" s="136">
        <f t="shared" si="108"/>
        <v>0</v>
      </c>
      <c r="N618" s="137">
        <f t="shared" ca="1" si="109"/>
        <v>0</v>
      </c>
      <c r="O618" s="137"/>
      <c r="P618" s="138"/>
      <c r="Q618" s="138"/>
      <c r="R618" s="138"/>
      <c r="S618" s="138"/>
      <c r="T618" s="138"/>
      <c r="U618" s="139">
        <f t="shared" si="110"/>
        <v>0</v>
      </c>
      <c r="V618" s="140"/>
      <c r="W618" s="43"/>
      <c r="X618" s="59"/>
      <c r="Y618" s="59"/>
      <c r="Z618" s="59"/>
      <c r="AA618" s="59"/>
      <c r="AB618" s="59"/>
      <c r="AC618" s="59"/>
      <c r="AD618" s="59"/>
    </row>
    <row r="619" hidden="1">
      <c r="B619" s="145">
        <v>59</v>
      </c>
      <c r="C619" s="146" t="str">
        <f t="shared" ca="1" si="100"/>
        <v>8.6</v>
      </c>
      <c r="D619" s="147" t="str">
        <f t="shared" ca="1" si="101"/>
        <v>c</v>
      </c>
      <c r="E619" s="147" t="s">
        <v>28</v>
      </c>
      <c r="F619" s="148" t="str">
        <f t="shared" ca="1" si="102"/>
        <v>https://portail-larochelle.test.entrouvert.org/demarches/</v>
      </c>
      <c r="G619" s="147" t="str">
        <f t="shared" ca="1" si="103"/>
        <v>A</v>
      </c>
      <c r="H619" s="147" t="str">
        <f t="shared" ca="1" si="104"/>
        <v/>
      </c>
      <c r="I619" s="147">
        <f t="shared" ca="1" si="105"/>
        <v>0</v>
      </c>
      <c r="J619" s="149">
        <f t="shared" ca="1" si="106"/>
        <v>0</v>
      </c>
      <c r="K619" s="79" t="str">
        <f t="shared" si="107"/>
        <v/>
      </c>
      <c r="L619" s="136"/>
      <c r="M619" s="136">
        <f t="shared" si="108"/>
        <v>0</v>
      </c>
      <c r="N619" s="137">
        <f t="shared" ca="1" si="109"/>
        <v>0</v>
      </c>
      <c r="O619" s="137"/>
      <c r="P619" s="138"/>
      <c r="Q619" s="138"/>
      <c r="R619" s="138"/>
      <c r="S619" s="138"/>
      <c r="T619" s="138"/>
      <c r="U619" s="139">
        <f t="shared" si="110"/>
        <v>0</v>
      </c>
      <c r="V619" s="140"/>
      <c r="W619" s="43"/>
      <c r="X619" s="59"/>
      <c r="Y619" s="59"/>
      <c r="Z619" s="59"/>
      <c r="AA619" s="59"/>
      <c r="AB619" s="59"/>
      <c r="AC619" s="59"/>
      <c r="AD619" s="59"/>
    </row>
    <row r="620" hidden="1">
      <c r="B620" s="145">
        <v>59</v>
      </c>
      <c r="C620" s="146" t="str">
        <f t="shared" ca="1" si="100"/>
        <v>8.6</v>
      </c>
      <c r="D620" s="147" t="str">
        <f t="shared" ca="1" si="101"/>
        <v>na</v>
      </c>
      <c r="E620" s="147" t="s">
        <v>31</v>
      </c>
      <c r="F620" s="148" t="str">
        <f t="shared" ca="1" si="102"/>
        <v>https://portail-larochelle.test.entrouvert.org/liens-footer/accessibilite/</v>
      </c>
      <c r="G620" s="147" t="str">
        <f t="shared" ca="1" si="103"/>
        <v>A</v>
      </c>
      <c r="H620" s="147" t="str">
        <f t="shared" ca="1" si="104"/>
        <v/>
      </c>
      <c r="I620" s="147">
        <f t="shared" ca="1" si="105"/>
        <v>0</v>
      </c>
      <c r="J620" s="149">
        <f t="shared" ca="1" si="106"/>
        <v>0</v>
      </c>
      <c r="K620" s="79" t="str">
        <f t="shared" si="107"/>
        <v/>
      </c>
      <c r="L620" s="136"/>
      <c r="M620" s="136">
        <f t="shared" si="108"/>
        <v>0</v>
      </c>
      <c r="N620" s="137">
        <f t="shared" ca="1" si="109"/>
        <v>0</v>
      </c>
      <c r="O620" s="137"/>
      <c r="P620" s="138"/>
      <c r="Q620" s="138"/>
      <c r="R620" s="138"/>
      <c r="S620" s="138"/>
      <c r="T620" s="138"/>
      <c r="U620" s="139">
        <f t="shared" si="110"/>
        <v>0</v>
      </c>
      <c r="V620" s="140"/>
      <c r="W620" s="43"/>
      <c r="X620" s="59"/>
      <c r="Y620" s="59"/>
      <c r="Z620" s="59"/>
      <c r="AA620" s="59"/>
      <c r="AB620" s="59"/>
      <c r="AC620" s="59"/>
      <c r="AD620" s="59"/>
    </row>
    <row r="621" hidden="1">
      <c r="B621" s="145">
        <v>59</v>
      </c>
      <c r="C621" s="146" t="str">
        <f t="shared" ca="1" si="100"/>
        <v>8.6</v>
      </c>
      <c r="D621" s="147" t="str">
        <f t="shared" ca="1" si="101"/>
        <v>na</v>
      </c>
      <c r="E621" s="147" t="s">
        <v>34</v>
      </c>
      <c r="F621" s="148" t="str">
        <f t="shared" ca="1" si="102"/>
        <v>https://portail-larochelle.test.entrouvert.org/liens-footer/mentions-legales/</v>
      </c>
      <c r="G621" s="147" t="str">
        <f t="shared" ca="1" si="103"/>
        <v>A</v>
      </c>
      <c r="H621" s="147" t="str">
        <f t="shared" ca="1" si="104"/>
        <v/>
      </c>
      <c r="I621" s="147">
        <f t="shared" ca="1" si="105"/>
        <v>0</v>
      </c>
      <c r="J621" s="149">
        <f t="shared" ca="1" si="106"/>
        <v>0</v>
      </c>
      <c r="K621" s="79" t="str">
        <f t="shared" si="107"/>
        <v/>
      </c>
      <c r="L621" s="136"/>
      <c r="M621" s="136">
        <f t="shared" si="108"/>
        <v>0</v>
      </c>
      <c r="N621" s="137">
        <f t="shared" ca="1" si="109"/>
        <v>0</v>
      </c>
      <c r="O621" s="137"/>
      <c r="P621" s="138"/>
      <c r="Q621" s="138"/>
      <c r="R621" s="138"/>
      <c r="S621" s="138"/>
      <c r="T621" s="138"/>
      <c r="U621" s="139">
        <f t="shared" si="110"/>
        <v>0</v>
      </c>
      <c r="V621" s="140"/>
      <c r="W621" s="43"/>
      <c r="X621" s="59"/>
      <c r="Y621" s="59"/>
      <c r="Z621" s="59"/>
      <c r="AA621" s="59"/>
      <c r="AB621" s="59"/>
      <c r="AC621" s="59"/>
      <c r="AD621" s="59"/>
    </row>
    <row r="622" hidden="1">
      <c r="B622" s="145">
        <v>59</v>
      </c>
      <c r="C622" s="146" t="str">
        <f t="shared" ca="1" si="100"/>
        <v>8.6</v>
      </c>
      <c r="D622" s="147" t="str">
        <f t="shared" ca="1" si="101"/>
        <v>na</v>
      </c>
      <c r="E622" s="147" t="s">
        <v>37</v>
      </c>
      <c r="F622" s="148" t="str">
        <f t="shared" ca="1" si="102"/>
        <v>https://portail-larochelle.test.entrouvert.org/aide/</v>
      </c>
      <c r="G622" s="147" t="str">
        <f t="shared" ca="1" si="103"/>
        <v>A</v>
      </c>
      <c r="H622" s="147" t="str">
        <f t="shared" ca="1" si="104"/>
        <v/>
      </c>
      <c r="I622" s="147">
        <f t="shared" ca="1" si="105"/>
        <v>0</v>
      </c>
      <c r="J622" s="149">
        <f t="shared" ca="1" si="106"/>
        <v>0</v>
      </c>
      <c r="K622" s="79" t="str">
        <f t="shared" si="107"/>
        <v/>
      </c>
      <c r="L622" s="136"/>
      <c r="M622" s="136">
        <f t="shared" si="108"/>
        <v>0</v>
      </c>
      <c r="N622" s="137">
        <f t="shared" ca="1" si="109"/>
        <v>0</v>
      </c>
      <c r="O622" s="137"/>
      <c r="P622" s="138"/>
      <c r="Q622" s="138"/>
      <c r="R622" s="138"/>
      <c r="S622" s="138"/>
      <c r="T622" s="138"/>
      <c r="U622" s="139">
        <f t="shared" si="110"/>
        <v>0</v>
      </c>
      <c r="V622" s="140"/>
      <c r="W622" s="43"/>
      <c r="X622" s="59"/>
      <c r="Y622" s="59"/>
      <c r="Z622" s="59"/>
      <c r="AA622" s="59"/>
      <c r="AB622" s="59"/>
      <c r="AC622" s="59"/>
      <c r="AD622" s="59"/>
    </row>
    <row r="623" hidden="1">
      <c r="B623" s="145">
        <v>59</v>
      </c>
      <c r="C623" s="146" t="str">
        <f t="shared" ca="1" si="100"/>
        <v>8.6</v>
      </c>
      <c r="D623" s="147" t="str">
        <f t="shared" ca="1" si="101"/>
        <v>na</v>
      </c>
      <c r="E623" s="147" t="s">
        <v>40</v>
      </c>
      <c r="F623" s="148" t="str">
        <f t="shared" ca="1" si="102"/>
        <v>https://connexion-larochelle.test.entrouvert.org/login/?nonce=_0DC01D458CED32F23A64CDA251907A6D&amp;next=/idp/saml2/continue%3Fnonce%3D_0DC01D458CED32F23A64CDA251907A6D</v>
      </c>
      <c r="G623" s="147" t="str">
        <f t="shared" ca="1" si="103"/>
        <v>A</v>
      </c>
      <c r="H623" s="147" t="str">
        <f t="shared" ca="1" si="104"/>
        <v/>
      </c>
      <c r="I623" s="147">
        <f t="shared" ca="1" si="105"/>
        <v>0</v>
      </c>
      <c r="J623" s="149">
        <f t="shared" ca="1" si="106"/>
        <v>0</v>
      </c>
      <c r="K623" s="79" t="str">
        <f t="shared" si="107"/>
        <v/>
      </c>
      <c r="L623" s="136"/>
      <c r="M623" s="136">
        <f t="shared" si="108"/>
        <v>0</v>
      </c>
      <c r="N623" s="137">
        <f t="shared" ca="1" si="109"/>
        <v>0</v>
      </c>
      <c r="O623" s="137"/>
      <c r="P623" s="138"/>
      <c r="Q623" s="138"/>
      <c r="R623" s="138"/>
      <c r="S623" s="138"/>
      <c r="T623" s="138"/>
      <c r="U623" s="139">
        <f t="shared" si="110"/>
        <v>0</v>
      </c>
      <c r="V623" s="140"/>
      <c r="W623" s="43"/>
      <c r="X623" s="59"/>
      <c r="Y623" s="59"/>
      <c r="Z623" s="59"/>
      <c r="AA623" s="59"/>
      <c r="AB623" s="59"/>
      <c r="AC623" s="59"/>
      <c r="AD623" s="59"/>
    </row>
    <row r="624" hidden="1">
      <c r="B624" s="145">
        <v>59</v>
      </c>
      <c r="C624" s="146" t="str">
        <f t="shared" ca="1" si="100"/>
        <v>8.6</v>
      </c>
      <c r="D624" s="147" t="str">
        <f t="shared" ca="1" si="101"/>
        <v>c</v>
      </c>
      <c r="E624" s="147" t="s">
        <v>43</v>
      </c>
      <c r="F624" s="148" t="str">
        <f t="shared" ca="1" si="102"/>
        <v>https://portail-larochelle.test.entrouvert.org/demarches/signalements/</v>
      </c>
      <c r="G624" s="147" t="str">
        <f t="shared" ca="1" si="103"/>
        <v>A</v>
      </c>
      <c r="H624" s="147" t="str">
        <f t="shared" ca="1" si="104"/>
        <v/>
      </c>
      <c r="I624" s="147">
        <f t="shared" ca="1" si="105"/>
        <v>0</v>
      </c>
      <c r="J624" s="149">
        <f t="shared" ca="1" si="106"/>
        <v>0</v>
      </c>
      <c r="K624" s="79" t="str">
        <f t="shared" si="107"/>
        <v/>
      </c>
      <c r="L624" s="136"/>
      <c r="M624" s="136">
        <f t="shared" si="108"/>
        <v>0</v>
      </c>
      <c r="N624" s="137">
        <f t="shared" ca="1" si="109"/>
        <v>0</v>
      </c>
      <c r="O624" s="137"/>
      <c r="P624" s="138"/>
      <c r="Q624" s="138"/>
      <c r="R624" s="138"/>
      <c r="S624" s="138"/>
      <c r="T624" s="138"/>
      <c r="U624" s="139">
        <f t="shared" si="110"/>
        <v>0</v>
      </c>
      <c r="V624" s="140"/>
      <c r="W624" s="43"/>
      <c r="X624" s="59"/>
      <c r="Y624" s="59"/>
      <c r="Z624" s="59"/>
      <c r="AA624" s="59"/>
      <c r="AB624" s="59"/>
      <c r="AC624" s="59"/>
      <c r="AD624" s="59"/>
    </row>
    <row r="625" hidden="1">
      <c r="B625" s="145">
        <v>59</v>
      </c>
      <c r="C625" s="146" t="str">
        <f t="shared" ca="1" si="100"/>
        <v>8.6</v>
      </c>
      <c r="D625" s="147" t="str">
        <f t="shared" ca="1" si="101"/>
        <v>c</v>
      </c>
      <c r="E625" s="147" t="s">
        <v>46</v>
      </c>
      <c r="F625" s="148" t="str">
        <f t="shared" ca="1" si="102"/>
        <v>https://connexion-larochelle.test.entrouvert.org/accounts/</v>
      </c>
      <c r="G625" s="147" t="str">
        <f t="shared" ca="1" si="103"/>
        <v>A</v>
      </c>
      <c r="H625" s="147" t="str">
        <f t="shared" ca="1" si="104"/>
        <v/>
      </c>
      <c r="I625" s="147">
        <f t="shared" ca="1" si="105"/>
        <v>0</v>
      </c>
      <c r="J625" s="149">
        <f t="shared" ca="1" si="106"/>
        <v>0</v>
      </c>
      <c r="K625" s="79" t="str">
        <f t="shared" si="107"/>
        <v/>
      </c>
      <c r="L625" s="136"/>
      <c r="M625" s="136">
        <f t="shared" si="108"/>
        <v>0</v>
      </c>
      <c r="N625" s="137">
        <f t="shared" ca="1" si="109"/>
        <v>0</v>
      </c>
      <c r="O625" s="137"/>
      <c r="P625" s="138"/>
      <c r="Q625" s="138"/>
      <c r="R625" s="138"/>
      <c r="S625" s="138"/>
      <c r="T625" s="138"/>
      <c r="U625" s="139">
        <f t="shared" si="110"/>
        <v>0</v>
      </c>
      <c r="V625" s="140"/>
      <c r="W625" s="43"/>
      <c r="X625" s="59"/>
      <c r="Y625" s="59"/>
      <c r="Z625" s="59"/>
      <c r="AA625" s="59"/>
      <c r="AB625" s="59"/>
      <c r="AC625" s="59"/>
      <c r="AD625" s="59"/>
    </row>
    <row r="626" hidden="1">
      <c r="B626" s="145">
        <v>59</v>
      </c>
      <c r="C626" s="146" t="str">
        <f t="shared" ca="1" si="100"/>
        <v>8.6</v>
      </c>
      <c r="D626" s="147" t="str">
        <f t="shared" ca="1" si="101"/>
        <v>c</v>
      </c>
      <c r="E626" s="147" t="s">
        <v>49</v>
      </c>
      <c r="F626" s="148" t="str">
        <f t="shared" ca="1" si="102"/>
        <v>https://portail-larochelle.test.entrouvert.org/a-propos/page-editoriale-type/</v>
      </c>
      <c r="G626" s="147" t="str">
        <f t="shared" ca="1" si="103"/>
        <v>A</v>
      </c>
      <c r="H626" s="147" t="str">
        <f t="shared" ca="1" si="104"/>
        <v/>
      </c>
      <c r="I626" s="147">
        <f t="shared" ca="1" si="105"/>
        <v>0</v>
      </c>
      <c r="J626" s="149">
        <f t="shared" ca="1" si="106"/>
        <v>0</v>
      </c>
      <c r="K626" s="79" t="str">
        <f t="shared" si="107"/>
        <v/>
      </c>
      <c r="L626" s="136"/>
      <c r="M626" s="136">
        <f t="shared" si="108"/>
        <v>0</v>
      </c>
      <c r="N626" s="137">
        <f t="shared" ca="1" si="109"/>
        <v>0</v>
      </c>
      <c r="O626" s="137"/>
      <c r="P626" s="138"/>
      <c r="Q626" s="138"/>
      <c r="R626" s="138"/>
      <c r="S626" s="138"/>
      <c r="T626" s="138"/>
      <c r="U626" s="139">
        <f t="shared" si="110"/>
        <v>0</v>
      </c>
      <c r="V626" s="140"/>
      <c r="W626" s="43"/>
      <c r="X626" s="59"/>
      <c r="Y626" s="59"/>
      <c r="Z626" s="59"/>
      <c r="AA626" s="59"/>
      <c r="AB626" s="59"/>
      <c r="AC626" s="59"/>
      <c r="AD626" s="59"/>
    </row>
    <row r="627" hidden="1">
      <c r="B627" s="145">
        <v>59</v>
      </c>
      <c r="C627" s="146" t="str">
        <f t="shared" ca="1" si="100"/>
        <v>8.6</v>
      </c>
      <c r="D627" s="147" t="str">
        <f t="shared" ca="1" si="101"/>
        <v>c</v>
      </c>
      <c r="E627" s="147" t="s">
        <v>52</v>
      </c>
      <c r="F627" s="148" t="str">
        <f t="shared" ca="1" si="102"/>
        <v>https://demarches-larochelle.test.entrouvert.org/old-temp/modele-de-formulaire-avec-tous-les-champs/</v>
      </c>
      <c r="G627" s="147" t="str">
        <f t="shared" ca="1" si="103"/>
        <v>A</v>
      </c>
      <c r="H627" s="147" t="str">
        <f t="shared" ca="1" si="104"/>
        <v/>
      </c>
      <c r="I627" s="147">
        <f t="shared" ca="1" si="105"/>
        <v>0</v>
      </c>
      <c r="J627" s="149">
        <f t="shared" ca="1" si="106"/>
        <v>0</v>
      </c>
      <c r="K627" s="79" t="str">
        <f t="shared" si="107"/>
        <v/>
      </c>
      <c r="L627" s="136"/>
      <c r="M627" s="136">
        <f t="shared" si="108"/>
        <v>0</v>
      </c>
      <c r="N627" s="137">
        <f t="shared" ca="1" si="109"/>
        <v>0</v>
      </c>
      <c r="O627" s="137"/>
      <c r="P627" s="138"/>
      <c r="Q627" s="138"/>
      <c r="R627" s="138"/>
      <c r="S627" s="138"/>
      <c r="T627" s="138"/>
      <c r="U627" s="139">
        <f t="shared" si="110"/>
        <v>0</v>
      </c>
      <c r="V627" s="140"/>
      <c r="W627" s="43"/>
      <c r="X627" s="59"/>
      <c r="Y627" s="59"/>
      <c r="Z627" s="59"/>
      <c r="AA627" s="59"/>
      <c r="AB627" s="59"/>
      <c r="AC627" s="59"/>
      <c r="AD627" s="59"/>
    </row>
    <row r="628" hidden="1">
      <c r="B628" s="145">
        <v>59</v>
      </c>
      <c r="C628" s="146" t="str">
        <f t="shared" ca="1" si="100"/>
        <v>8.6</v>
      </c>
      <c r="D628" s="147" t="str">
        <f t="shared" ca="1" si="101"/>
        <v>c</v>
      </c>
      <c r="E628" s="147" t="s">
        <v>55</v>
      </c>
      <c r="F628" s="148" t="str">
        <f t="shared" ca="1" si="102"/>
        <v>https://portail-larochelle.test.entrouvert.org/mon-espace/mes-demandes/</v>
      </c>
      <c r="G628" s="147" t="str">
        <f t="shared" ca="1" si="103"/>
        <v>A</v>
      </c>
      <c r="H628" s="147" t="str">
        <f t="shared" ca="1" si="104"/>
        <v/>
      </c>
      <c r="I628" s="147">
        <f t="shared" ca="1" si="105"/>
        <v>0</v>
      </c>
      <c r="J628" s="149">
        <f t="shared" ca="1" si="106"/>
        <v>0</v>
      </c>
      <c r="K628" s="79" t="str">
        <f t="shared" si="107"/>
        <v/>
      </c>
      <c r="L628" s="136"/>
      <c r="M628" s="136">
        <f t="shared" si="108"/>
        <v>0</v>
      </c>
      <c r="N628" s="137">
        <f t="shared" ca="1" si="109"/>
        <v>0</v>
      </c>
      <c r="O628" s="137"/>
      <c r="P628" s="138"/>
      <c r="Q628" s="138"/>
      <c r="R628" s="138"/>
      <c r="S628" s="138"/>
      <c r="T628" s="138"/>
      <c r="U628" s="139">
        <f t="shared" si="110"/>
        <v>0</v>
      </c>
      <c r="V628" s="140"/>
      <c r="W628" s="43"/>
      <c r="X628" s="59"/>
      <c r="Y628" s="59"/>
      <c r="Z628" s="59"/>
      <c r="AA628" s="59"/>
      <c r="AB628" s="59"/>
      <c r="AC628" s="59"/>
      <c r="AD628" s="59"/>
    </row>
    <row r="629" hidden="1">
      <c r="B629" s="145">
        <v>59</v>
      </c>
      <c r="C629" s="146" t="str">
        <f t="shared" ca="1" si="100"/>
        <v>8.6</v>
      </c>
      <c r="D629" s="147" t="str">
        <f t="shared" ca="1" si="101"/>
        <v>c</v>
      </c>
      <c r="E629" s="147" t="s">
        <v>58</v>
      </c>
      <c r="F629" s="148" t="str">
        <f t="shared" ca="1" si="102"/>
        <v>https://demarches-larochelle.test.entrouvert.org/signalements/arbres-espaces-verts-naturels-aires-de-jeux/?cancelurl=https%3A//portail-larochelle.test.entrouvert.org/demarches/signalements/</v>
      </c>
      <c r="G629" s="147" t="str">
        <f t="shared" ca="1" si="103"/>
        <v>A</v>
      </c>
      <c r="H629" s="147" t="str">
        <f t="shared" ca="1" si="104"/>
        <v/>
      </c>
      <c r="I629" s="147">
        <f t="shared" ca="1" si="105"/>
        <v>0</v>
      </c>
      <c r="J629" s="149">
        <f t="shared" ca="1" si="106"/>
        <v>0</v>
      </c>
      <c r="K629" s="79" t="str">
        <f t="shared" si="107"/>
        <v/>
      </c>
      <c r="L629" s="136"/>
      <c r="M629" s="136">
        <f t="shared" si="108"/>
        <v>0</v>
      </c>
      <c r="N629" s="137">
        <f t="shared" ca="1" si="109"/>
        <v>0</v>
      </c>
      <c r="O629" s="137"/>
      <c r="P629" s="138"/>
      <c r="Q629" s="138"/>
      <c r="R629" s="138"/>
      <c r="S629" s="138"/>
      <c r="T629" s="138"/>
      <c r="U629" s="139">
        <f t="shared" si="110"/>
        <v>0</v>
      </c>
      <c r="V629" s="140"/>
      <c r="W629" s="43"/>
      <c r="X629" s="59"/>
      <c r="Y629" s="59"/>
      <c r="Z629" s="59"/>
      <c r="AA629" s="59"/>
      <c r="AB629" s="59"/>
      <c r="AC629" s="59"/>
      <c r="AD629" s="59"/>
    </row>
    <row r="630" hidden="1">
      <c r="B630" s="145">
        <v>59</v>
      </c>
      <c r="C630" s="146" t="str">
        <f t="shared" ca="1" si="100"/>
        <v>8.6</v>
      </c>
      <c r="D630" s="147" t="str">
        <f t="shared" ca="1" si="101"/>
        <v>c</v>
      </c>
      <c r="E630" s="147" t="s">
        <v>61</v>
      </c>
      <c r="F630" s="148" t="str">
        <f t="shared" ca="1" si="102"/>
        <v>https://demarches-larochelle.test.entrouvert.org/signalements/proprete-urbaine/118/</v>
      </c>
      <c r="G630" s="147" t="str">
        <f t="shared" ca="1" si="103"/>
        <v>A</v>
      </c>
      <c r="H630" s="147" t="str">
        <f t="shared" ca="1" si="104"/>
        <v/>
      </c>
      <c r="I630" s="147">
        <f t="shared" ca="1" si="105"/>
        <v>0</v>
      </c>
      <c r="J630" s="149">
        <f t="shared" ca="1" si="106"/>
        <v>0</v>
      </c>
      <c r="K630" s="79" t="str">
        <f t="shared" si="107"/>
        <v/>
      </c>
      <c r="L630" s="136"/>
      <c r="M630" s="136">
        <f t="shared" si="108"/>
        <v>0</v>
      </c>
      <c r="N630" s="137">
        <f t="shared" ca="1" si="109"/>
        <v>0</v>
      </c>
      <c r="O630" s="137"/>
      <c r="P630" s="138"/>
      <c r="Q630" s="138"/>
      <c r="R630" s="138"/>
      <c r="S630" s="138"/>
      <c r="T630" s="138"/>
      <c r="U630" s="139">
        <f t="shared" si="110"/>
        <v>0</v>
      </c>
      <c r="V630" s="140"/>
      <c r="W630" s="43"/>
      <c r="X630" s="59"/>
      <c r="Y630" s="59"/>
      <c r="Z630" s="59"/>
      <c r="AA630" s="59"/>
      <c r="AB630" s="59"/>
      <c r="AC630" s="59"/>
      <c r="AD630" s="59"/>
    </row>
    <row r="631" hidden="1">
      <c r="B631" s="145">
        <v>59</v>
      </c>
      <c r="C631" s="146" t="str">
        <f t="shared" ca="1" si="100"/>
        <v>8.6</v>
      </c>
      <c r="D631" s="147" t="str">
        <f t="shared" ca="1" si="101"/>
        <v>c</v>
      </c>
      <c r="E631" s="147" t="s">
        <v>64</v>
      </c>
      <c r="F631" s="148" t="str">
        <f t="shared" ca="1" si="102"/>
        <v>https://connexion-larochelle.test.entrouvert.org/accounts/password/change/</v>
      </c>
      <c r="G631" s="147" t="str">
        <f t="shared" ca="1" si="103"/>
        <v>A</v>
      </c>
      <c r="H631" s="147" t="str">
        <f t="shared" ca="1" si="104"/>
        <v/>
      </c>
      <c r="I631" s="147">
        <f t="shared" ca="1" si="105"/>
        <v>0</v>
      </c>
      <c r="J631" s="149">
        <f t="shared" ca="1" si="106"/>
        <v>0</v>
      </c>
      <c r="K631" s="79" t="str">
        <f t="shared" si="107"/>
        <v/>
      </c>
      <c r="L631" s="136"/>
      <c r="M631" s="136">
        <f t="shared" si="108"/>
        <v>0</v>
      </c>
      <c r="N631" s="137">
        <f t="shared" ca="1" si="109"/>
        <v>0</v>
      </c>
      <c r="O631" s="137"/>
      <c r="P631" s="138"/>
      <c r="Q631" s="138"/>
      <c r="R631" s="138"/>
      <c r="S631" s="138"/>
      <c r="T631" s="138"/>
      <c r="U631" s="139">
        <f t="shared" si="110"/>
        <v>0</v>
      </c>
      <c r="V631" s="140"/>
      <c r="W631" s="43"/>
      <c r="X631" s="59"/>
      <c r="Y631" s="59"/>
      <c r="Z631" s="59"/>
      <c r="AA631" s="59"/>
      <c r="AB631" s="59"/>
      <c r="AC631" s="59"/>
      <c r="AD631" s="59"/>
    </row>
    <row r="632" hidden="1">
      <c r="B632" s="145">
        <v>60</v>
      </c>
      <c r="C632" s="146" t="str">
        <f t="shared" ca="1" si="100"/>
        <v>8.7</v>
      </c>
      <c r="D632" s="147" t="str">
        <f t="shared" ca="1" si="101"/>
        <v>na</v>
      </c>
      <c r="E632" s="147" t="s">
        <v>28</v>
      </c>
      <c r="F632" s="148" t="str">
        <f t="shared" ca="1" si="102"/>
        <v>https://portail-larochelle.test.entrouvert.org/demarches/</v>
      </c>
      <c r="G632" s="147" t="str">
        <f t="shared" ca="1" si="103"/>
        <v>AA</v>
      </c>
      <c r="H632" s="147" t="str">
        <f t="shared" ca="1" si="104"/>
        <v/>
      </c>
      <c r="I632" s="147">
        <f t="shared" ca="1" si="105"/>
        <v>0</v>
      </c>
      <c r="J632" s="149">
        <f t="shared" ca="1" si="106"/>
        <v>0</v>
      </c>
      <c r="K632" s="79" t="str">
        <f t="shared" si="107"/>
        <v/>
      </c>
      <c r="L632" s="136"/>
      <c r="M632" s="136">
        <f t="shared" si="108"/>
        <v>0</v>
      </c>
      <c r="N632" s="137">
        <f t="shared" ca="1" si="109"/>
        <v>0</v>
      </c>
      <c r="O632" s="137"/>
      <c r="P632" s="138"/>
      <c r="Q632" s="138"/>
      <c r="R632" s="138"/>
      <c r="S632" s="138"/>
      <c r="T632" s="138"/>
      <c r="U632" s="139">
        <f t="shared" si="110"/>
        <v>0</v>
      </c>
      <c r="V632" s="140"/>
      <c r="W632" s="43"/>
      <c r="X632" s="59"/>
      <c r="Y632" s="59"/>
      <c r="Z632" s="59"/>
      <c r="AA632" s="59"/>
      <c r="AB632" s="59"/>
      <c r="AC632" s="59"/>
      <c r="AD632" s="59"/>
    </row>
    <row r="633" hidden="1">
      <c r="B633" s="145">
        <v>60</v>
      </c>
      <c r="C633" s="146" t="str">
        <f t="shared" ca="1" si="100"/>
        <v>8.7</v>
      </c>
      <c r="D633" s="147" t="str">
        <f t="shared" ca="1" si="101"/>
        <v>na</v>
      </c>
      <c r="E633" s="147" t="s">
        <v>31</v>
      </c>
      <c r="F633" s="148" t="str">
        <f t="shared" ca="1" si="102"/>
        <v>https://portail-larochelle.test.entrouvert.org/liens-footer/accessibilite/</v>
      </c>
      <c r="G633" s="147" t="str">
        <f t="shared" ca="1" si="103"/>
        <v>AA</v>
      </c>
      <c r="H633" s="147" t="str">
        <f t="shared" ca="1" si="104"/>
        <v/>
      </c>
      <c r="I633" s="147">
        <f t="shared" ca="1" si="105"/>
        <v>0</v>
      </c>
      <c r="J633" s="149">
        <f t="shared" ca="1" si="106"/>
        <v>0</v>
      </c>
      <c r="K633" s="79" t="str">
        <f t="shared" si="107"/>
        <v/>
      </c>
      <c r="L633" s="136"/>
      <c r="M633" s="136">
        <f t="shared" si="108"/>
        <v>0</v>
      </c>
      <c r="N633" s="137">
        <f t="shared" ca="1" si="109"/>
        <v>0</v>
      </c>
      <c r="O633" s="137"/>
      <c r="P633" s="138"/>
      <c r="Q633" s="138"/>
      <c r="R633" s="138"/>
      <c r="S633" s="138"/>
      <c r="T633" s="138"/>
      <c r="U633" s="139">
        <f t="shared" si="110"/>
        <v>0</v>
      </c>
      <c r="V633" s="140"/>
      <c r="W633" s="43"/>
      <c r="X633" s="59"/>
      <c r="Y633" s="59"/>
      <c r="Z633" s="59"/>
      <c r="AA633" s="59"/>
      <c r="AB633" s="59"/>
      <c r="AC633" s="59"/>
      <c r="AD633" s="59"/>
    </row>
    <row r="634" hidden="1">
      <c r="B634" s="145">
        <v>60</v>
      </c>
      <c r="C634" s="146" t="str">
        <f t="shared" ca="1" si="100"/>
        <v>8.7</v>
      </c>
      <c r="D634" s="147" t="str">
        <f t="shared" ca="1" si="101"/>
        <v>na</v>
      </c>
      <c r="E634" s="147" t="s">
        <v>34</v>
      </c>
      <c r="F634" s="148" t="str">
        <f t="shared" ca="1" si="102"/>
        <v>https://portail-larochelle.test.entrouvert.org/liens-footer/mentions-legales/</v>
      </c>
      <c r="G634" s="147" t="str">
        <f t="shared" ca="1" si="103"/>
        <v>AA</v>
      </c>
      <c r="H634" s="147" t="str">
        <f t="shared" ca="1" si="104"/>
        <v/>
      </c>
      <c r="I634" s="147">
        <f t="shared" ca="1" si="105"/>
        <v>0</v>
      </c>
      <c r="J634" s="149">
        <f t="shared" ca="1" si="106"/>
        <v>0</v>
      </c>
      <c r="K634" s="79" t="str">
        <f t="shared" si="107"/>
        <v/>
      </c>
      <c r="L634" s="136"/>
      <c r="M634" s="136">
        <f t="shared" si="108"/>
        <v>0</v>
      </c>
      <c r="N634" s="137">
        <f t="shared" ca="1" si="109"/>
        <v>0</v>
      </c>
      <c r="O634" s="137"/>
      <c r="P634" s="138"/>
      <c r="Q634" s="138"/>
      <c r="R634" s="138"/>
      <c r="S634" s="138"/>
      <c r="T634" s="138"/>
      <c r="U634" s="139">
        <f t="shared" si="110"/>
        <v>0</v>
      </c>
      <c r="V634" s="140"/>
      <c r="W634" s="43"/>
      <c r="X634" s="59"/>
      <c r="Y634" s="59"/>
      <c r="Z634" s="59"/>
      <c r="AA634" s="59"/>
      <c r="AB634" s="59"/>
      <c r="AC634" s="59"/>
      <c r="AD634" s="59"/>
    </row>
    <row r="635" hidden="1">
      <c r="B635" s="145">
        <v>60</v>
      </c>
      <c r="C635" s="146" t="str">
        <f t="shared" ca="1" si="100"/>
        <v>8.7</v>
      </c>
      <c r="D635" s="147" t="str">
        <f t="shared" ca="1" si="101"/>
        <v>na</v>
      </c>
      <c r="E635" s="147" t="s">
        <v>37</v>
      </c>
      <c r="F635" s="148" t="str">
        <f t="shared" ca="1" si="102"/>
        <v>https://portail-larochelle.test.entrouvert.org/aide/</v>
      </c>
      <c r="G635" s="147" t="str">
        <f t="shared" ca="1" si="103"/>
        <v>AA</v>
      </c>
      <c r="H635" s="147" t="str">
        <f t="shared" ca="1" si="104"/>
        <v/>
      </c>
      <c r="I635" s="147">
        <f t="shared" ca="1" si="105"/>
        <v>0</v>
      </c>
      <c r="J635" s="149">
        <f t="shared" ca="1" si="106"/>
        <v>0</v>
      </c>
      <c r="K635" s="79" t="str">
        <f t="shared" si="107"/>
        <v/>
      </c>
      <c r="L635" s="136"/>
      <c r="M635" s="136">
        <f t="shared" si="108"/>
        <v>0</v>
      </c>
      <c r="N635" s="137">
        <f t="shared" ca="1" si="109"/>
        <v>0</v>
      </c>
      <c r="O635" s="137"/>
      <c r="P635" s="138"/>
      <c r="Q635" s="138"/>
      <c r="R635" s="138"/>
      <c r="S635" s="138"/>
      <c r="T635" s="138"/>
      <c r="U635" s="139">
        <f t="shared" si="110"/>
        <v>0</v>
      </c>
      <c r="V635" s="140"/>
      <c r="W635" s="43"/>
      <c r="X635" s="59"/>
      <c r="Y635" s="59"/>
      <c r="Z635" s="59"/>
      <c r="AA635" s="59"/>
      <c r="AB635" s="59"/>
      <c r="AC635" s="59"/>
      <c r="AD635" s="59"/>
    </row>
    <row r="636" hidden="1">
      <c r="B636" s="145">
        <v>60</v>
      </c>
      <c r="C636" s="146" t="str">
        <f t="shared" ca="1" si="100"/>
        <v>8.7</v>
      </c>
      <c r="D636" s="147" t="str">
        <f t="shared" ca="1" si="101"/>
        <v>na</v>
      </c>
      <c r="E636" s="147" t="s">
        <v>40</v>
      </c>
      <c r="F636" s="148" t="str">
        <f t="shared" ca="1" si="102"/>
        <v>https://connexion-larochelle.test.entrouvert.org/login/?nonce=_0DC01D458CED32F23A64CDA251907A6D&amp;next=/idp/saml2/continue%3Fnonce%3D_0DC01D458CED32F23A64CDA251907A6D</v>
      </c>
      <c r="G636" s="147" t="str">
        <f t="shared" ca="1" si="103"/>
        <v>AA</v>
      </c>
      <c r="H636" s="147" t="str">
        <f t="shared" ca="1" si="104"/>
        <v/>
      </c>
      <c r="I636" s="147">
        <f t="shared" ca="1" si="105"/>
        <v>0</v>
      </c>
      <c r="J636" s="149">
        <f t="shared" ca="1" si="106"/>
        <v>0</v>
      </c>
      <c r="K636" s="79" t="str">
        <f t="shared" si="107"/>
        <v/>
      </c>
      <c r="L636" s="136"/>
      <c r="M636" s="136">
        <f t="shared" si="108"/>
        <v>0</v>
      </c>
      <c r="N636" s="137">
        <f t="shared" ca="1" si="109"/>
        <v>0</v>
      </c>
      <c r="O636" s="137"/>
      <c r="P636" s="138"/>
      <c r="Q636" s="138"/>
      <c r="R636" s="138"/>
      <c r="S636" s="138"/>
      <c r="T636" s="138"/>
      <c r="U636" s="139">
        <f t="shared" si="110"/>
        <v>0</v>
      </c>
      <c r="V636" s="140"/>
      <c r="W636" s="43"/>
      <c r="X636" s="59"/>
      <c r="Y636" s="59"/>
      <c r="Z636" s="59"/>
      <c r="AA636" s="59"/>
      <c r="AB636" s="59"/>
      <c r="AC636" s="59"/>
      <c r="AD636" s="59"/>
    </row>
    <row r="637" hidden="1">
      <c r="B637" s="145">
        <v>60</v>
      </c>
      <c r="C637" s="146" t="str">
        <f t="shared" ca="1" si="100"/>
        <v>8.7</v>
      </c>
      <c r="D637" s="147" t="str">
        <f t="shared" ca="1" si="101"/>
        <v>na</v>
      </c>
      <c r="E637" s="147" t="s">
        <v>43</v>
      </c>
      <c r="F637" s="148" t="str">
        <f t="shared" ca="1" si="102"/>
        <v>https://portail-larochelle.test.entrouvert.org/demarches/signalements/</v>
      </c>
      <c r="G637" s="147" t="str">
        <f t="shared" ca="1" si="103"/>
        <v>AA</v>
      </c>
      <c r="H637" s="147" t="str">
        <f t="shared" ca="1" si="104"/>
        <v/>
      </c>
      <c r="I637" s="147">
        <f t="shared" ca="1" si="105"/>
        <v>0</v>
      </c>
      <c r="J637" s="149">
        <f t="shared" ca="1" si="106"/>
        <v>0</v>
      </c>
      <c r="K637" s="79" t="str">
        <f t="shared" si="107"/>
        <v/>
      </c>
      <c r="L637" s="136"/>
      <c r="M637" s="136">
        <f t="shared" si="108"/>
        <v>0</v>
      </c>
      <c r="N637" s="137">
        <f t="shared" ca="1" si="109"/>
        <v>0</v>
      </c>
      <c r="O637" s="137"/>
      <c r="P637" s="138"/>
      <c r="Q637" s="138"/>
      <c r="R637" s="138"/>
      <c r="S637" s="138"/>
      <c r="T637" s="138"/>
      <c r="U637" s="139">
        <f t="shared" si="110"/>
        <v>0</v>
      </c>
      <c r="V637" s="140"/>
      <c r="W637" s="43"/>
      <c r="X637" s="59"/>
      <c r="Y637" s="59"/>
      <c r="Z637" s="59"/>
      <c r="AA637" s="59"/>
      <c r="AB637" s="59"/>
      <c r="AC637" s="59"/>
      <c r="AD637" s="59"/>
    </row>
    <row r="638" hidden="1">
      <c r="B638" s="145">
        <v>60</v>
      </c>
      <c r="C638" s="146" t="str">
        <f t="shared" ca="1" si="100"/>
        <v>8.7</v>
      </c>
      <c r="D638" s="147" t="str">
        <f t="shared" ca="1" si="101"/>
        <v>na</v>
      </c>
      <c r="E638" s="147" t="s">
        <v>46</v>
      </c>
      <c r="F638" s="148" t="str">
        <f t="shared" ca="1" si="102"/>
        <v>https://connexion-larochelle.test.entrouvert.org/accounts/</v>
      </c>
      <c r="G638" s="147" t="str">
        <f t="shared" ca="1" si="103"/>
        <v>AA</v>
      </c>
      <c r="H638" s="147" t="str">
        <f t="shared" ca="1" si="104"/>
        <v/>
      </c>
      <c r="I638" s="147">
        <f t="shared" ca="1" si="105"/>
        <v>0</v>
      </c>
      <c r="J638" s="149">
        <f t="shared" ca="1" si="106"/>
        <v>0</v>
      </c>
      <c r="K638" s="79" t="str">
        <f t="shared" si="107"/>
        <v/>
      </c>
      <c r="L638" s="136"/>
      <c r="M638" s="136">
        <f t="shared" si="108"/>
        <v>0</v>
      </c>
      <c r="N638" s="137">
        <f t="shared" ca="1" si="109"/>
        <v>0</v>
      </c>
      <c r="O638" s="137"/>
      <c r="P638" s="138"/>
      <c r="Q638" s="138"/>
      <c r="R638" s="138"/>
      <c r="S638" s="138"/>
      <c r="T638" s="138"/>
      <c r="U638" s="139">
        <f t="shared" si="110"/>
        <v>0</v>
      </c>
      <c r="V638" s="140"/>
      <c r="W638" s="43"/>
      <c r="X638" s="59"/>
      <c r="Y638" s="59"/>
      <c r="Z638" s="59"/>
      <c r="AA638" s="59"/>
      <c r="AB638" s="59"/>
      <c r="AC638" s="59"/>
      <c r="AD638" s="59"/>
    </row>
    <row r="639" hidden="1">
      <c r="B639" s="145">
        <v>60</v>
      </c>
      <c r="C639" s="146" t="str">
        <f t="shared" ca="1" si="100"/>
        <v>8.7</v>
      </c>
      <c r="D639" s="147" t="str">
        <f t="shared" ca="1" si="101"/>
        <v>na</v>
      </c>
      <c r="E639" s="147" t="s">
        <v>49</v>
      </c>
      <c r="F639" s="148" t="str">
        <f t="shared" ca="1" si="102"/>
        <v>https://portail-larochelle.test.entrouvert.org/a-propos/page-editoriale-type/</v>
      </c>
      <c r="G639" s="147" t="str">
        <f t="shared" ca="1" si="103"/>
        <v>AA</v>
      </c>
      <c r="H639" s="147" t="str">
        <f t="shared" ca="1" si="104"/>
        <v/>
      </c>
      <c r="I639" s="147">
        <f t="shared" ca="1" si="105"/>
        <v>0</v>
      </c>
      <c r="J639" s="149">
        <f t="shared" ca="1" si="106"/>
        <v>0</v>
      </c>
      <c r="K639" s="79" t="str">
        <f t="shared" si="107"/>
        <v/>
      </c>
      <c r="L639" s="136"/>
      <c r="M639" s="136">
        <f t="shared" si="108"/>
        <v>0</v>
      </c>
      <c r="N639" s="137">
        <f t="shared" ca="1" si="109"/>
        <v>0</v>
      </c>
      <c r="O639" s="137"/>
      <c r="P639" s="138"/>
      <c r="Q639" s="138"/>
      <c r="R639" s="138"/>
      <c r="S639" s="138"/>
      <c r="T639" s="138"/>
      <c r="U639" s="139">
        <f t="shared" si="110"/>
        <v>0</v>
      </c>
      <c r="V639" s="140"/>
      <c r="W639" s="43"/>
      <c r="X639" s="59"/>
      <c r="Y639" s="59"/>
      <c r="Z639" s="59"/>
      <c r="AA639" s="59"/>
      <c r="AB639" s="59"/>
      <c r="AC639" s="59"/>
      <c r="AD639" s="59"/>
    </row>
    <row r="640" hidden="1">
      <c r="B640" s="145">
        <v>60</v>
      </c>
      <c r="C640" s="146" t="str">
        <f t="shared" ca="1" si="100"/>
        <v>8.7</v>
      </c>
      <c r="D640" s="147" t="str">
        <f t="shared" ca="1" si="101"/>
        <v>na</v>
      </c>
      <c r="E640" s="147" t="s">
        <v>52</v>
      </c>
      <c r="F640" s="148" t="str">
        <f t="shared" ca="1" si="102"/>
        <v>https://demarches-larochelle.test.entrouvert.org/old-temp/modele-de-formulaire-avec-tous-les-champs/</v>
      </c>
      <c r="G640" s="147" t="str">
        <f t="shared" ca="1" si="103"/>
        <v>AA</v>
      </c>
      <c r="H640" s="147" t="str">
        <f t="shared" ca="1" si="104"/>
        <v/>
      </c>
      <c r="I640" s="147">
        <f t="shared" ca="1" si="105"/>
        <v>0</v>
      </c>
      <c r="J640" s="149">
        <f t="shared" ca="1" si="106"/>
        <v>0</v>
      </c>
      <c r="K640" s="79" t="str">
        <f t="shared" si="107"/>
        <v/>
      </c>
      <c r="L640" s="136"/>
      <c r="M640" s="136">
        <f t="shared" si="108"/>
        <v>0</v>
      </c>
      <c r="N640" s="137">
        <f t="shared" ca="1" si="109"/>
        <v>0</v>
      </c>
      <c r="O640" s="137"/>
      <c r="P640" s="138"/>
      <c r="Q640" s="138"/>
      <c r="R640" s="138"/>
      <c r="S640" s="138"/>
      <c r="T640" s="138"/>
      <c r="U640" s="139">
        <f t="shared" si="110"/>
        <v>0</v>
      </c>
      <c r="V640" s="140"/>
      <c r="W640" s="43"/>
      <c r="X640" s="59"/>
      <c r="Y640" s="59"/>
      <c r="Z640" s="59"/>
      <c r="AA640" s="59"/>
      <c r="AB640" s="59"/>
      <c r="AC640" s="59"/>
      <c r="AD640" s="59"/>
    </row>
    <row r="641" hidden="1">
      <c r="B641" s="145">
        <v>60</v>
      </c>
      <c r="C641" s="146" t="str">
        <f t="shared" ca="1" si="100"/>
        <v>8.7</v>
      </c>
      <c r="D641" s="147" t="str">
        <f t="shared" ca="1" si="101"/>
        <v>na</v>
      </c>
      <c r="E641" s="147" t="s">
        <v>55</v>
      </c>
      <c r="F641" s="148" t="str">
        <f t="shared" ca="1" si="102"/>
        <v>https://portail-larochelle.test.entrouvert.org/mon-espace/mes-demandes/</v>
      </c>
      <c r="G641" s="147" t="str">
        <f t="shared" ca="1" si="103"/>
        <v>AA</v>
      </c>
      <c r="H641" s="147" t="str">
        <f t="shared" ca="1" si="104"/>
        <v/>
      </c>
      <c r="I641" s="147">
        <f t="shared" ca="1" si="105"/>
        <v>0</v>
      </c>
      <c r="J641" s="149">
        <f t="shared" ca="1" si="106"/>
        <v>0</v>
      </c>
      <c r="K641" s="79" t="str">
        <f t="shared" si="107"/>
        <v/>
      </c>
      <c r="L641" s="136"/>
      <c r="M641" s="136">
        <f t="shared" si="108"/>
        <v>0</v>
      </c>
      <c r="N641" s="137">
        <f t="shared" ca="1" si="109"/>
        <v>0</v>
      </c>
      <c r="O641" s="137"/>
      <c r="P641" s="138"/>
      <c r="Q641" s="138"/>
      <c r="R641" s="138"/>
      <c r="S641" s="138"/>
      <c r="T641" s="138"/>
      <c r="U641" s="139">
        <f t="shared" si="110"/>
        <v>0</v>
      </c>
      <c r="V641" s="140"/>
      <c r="W641" s="43"/>
      <c r="X641" s="59"/>
      <c r="Y641" s="59"/>
      <c r="Z641" s="59"/>
      <c r="AA641" s="59"/>
      <c r="AB641" s="59"/>
      <c r="AC641" s="59"/>
      <c r="AD641" s="59"/>
    </row>
    <row r="642" hidden="1">
      <c r="B642" s="145">
        <v>60</v>
      </c>
      <c r="C642" s="146" t="str">
        <f t="shared" ca="1" si="100"/>
        <v>8.7</v>
      </c>
      <c r="D642" s="147" t="str">
        <f t="shared" ca="1" si="101"/>
        <v>na</v>
      </c>
      <c r="E642" s="147" t="s">
        <v>58</v>
      </c>
      <c r="F642" s="148" t="str">
        <f t="shared" ca="1" si="102"/>
        <v>https://demarches-larochelle.test.entrouvert.org/signalements/arbres-espaces-verts-naturels-aires-de-jeux/?cancelurl=https%3A//portail-larochelle.test.entrouvert.org/demarches/signalements/</v>
      </c>
      <c r="G642" s="147" t="str">
        <f t="shared" ca="1" si="103"/>
        <v>AA</v>
      </c>
      <c r="H642" s="147" t="str">
        <f t="shared" ca="1" si="104"/>
        <v/>
      </c>
      <c r="I642" s="147">
        <f t="shared" ca="1" si="105"/>
        <v>0</v>
      </c>
      <c r="J642" s="149">
        <f t="shared" ca="1" si="106"/>
        <v>0</v>
      </c>
      <c r="K642" s="79" t="str">
        <f t="shared" si="107"/>
        <v/>
      </c>
      <c r="L642" s="136"/>
      <c r="M642" s="136">
        <f t="shared" si="108"/>
        <v>0</v>
      </c>
      <c r="N642" s="137">
        <f t="shared" ca="1" si="109"/>
        <v>0</v>
      </c>
      <c r="O642" s="137"/>
      <c r="P642" s="138"/>
      <c r="Q642" s="138"/>
      <c r="R642" s="138"/>
      <c r="S642" s="138"/>
      <c r="T642" s="138"/>
      <c r="U642" s="139">
        <f t="shared" si="110"/>
        <v>0</v>
      </c>
      <c r="V642" s="140"/>
      <c r="W642" s="43"/>
      <c r="X642" s="59"/>
      <c r="Y642" s="59"/>
      <c r="Z642" s="59"/>
      <c r="AA642" s="59"/>
      <c r="AB642" s="59"/>
      <c r="AC642" s="59"/>
      <c r="AD642" s="59"/>
    </row>
    <row r="643" hidden="1">
      <c r="B643" s="145">
        <v>60</v>
      </c>
      <c r="C643" s="146" t="str">
        <f t="shared" ca="1" si="100"/>
        <v>8.7</v>
      </c>
      <c r="D643" s="147" t="str">
        <f t="shared" ca="1" si="101"/>
        <v>na</v>
      </c>
      <c r="E643" s="147" t="s">
        <v>61</v>
      </c>
      <c r="F643" s="148" t="str">
        <f t="shared" ca="1" si="102"/>
        <v>https://demarches-larochelle.test.entrouvert.org/signalements/proprete-urbaine/118/</v>
      </c>
      <c r="G643" s="147" t="str">
        <f t="shared" ca="1" si="103"/>
        <v>AA</v>
      </c>
      <c r="H643" s="147" t="str">
        <f t="shared" ca="1" si="104"/>
        <v/>
      </c>
      <c r="I643" s="147">
        <f t="shared" ca="1" si="105"/>
        <v>0</v>
      </c>
      <c r="J643" s="149">
        <f t="shared" ca="1" si="106"/>
        <v>0</v>
      </c>
      <c r="K643" s="79" t="str">
        <f t="shared" si="107"/>
        <v/>
      </c>
      <c r="L643" s="136"/>
      <c r="M643" s="136">
        <f t="shared" si="108"/>
        <v>0</v>
      </c>
      <c r="N643" s="137">
        <f t="shared" ca="1" si="109"/>
        <v>0</v>
      </c>
      <c r="O643" s="137"/>
      <c r="P643" s="138"/>
      <c r="Q643" s="138"/>
      <c r="R643" s="138"/>
      <c r="S643" s="138"/>
      <c r="T643" s="138"/>
      <c r="U643" s="139">
        <f t="shared" si="110"/>
        <v>0</v>
      </c>
      <c r="V643" s="140"/>
      <c r="W643" s="43"/>
      <c r="X643" s="59"/>
      <c r="Y643" s="59"/>
      <c r="Z643" s="59"/>
      <c r="AA643" s="59"/>
      <c r="AB643" s="59"/>
      <c r="AC643" s="59"/>
      <c r="AD643" s="59"/>
    </row>
    <row r="644" hidden="1">
      <c r="B644" s="145">
        <v>60</v>
      </c>
      <c r="C644" s="146" t="str">
        <f t="shared" ca="1" si="100"/>
        <v>8.7</v>
      </c>
      <c r="D644" s="147" t="str">
        <f t="shared" ca="1" si="101"/>
        <v>na</v>
      </c>
      <c r="E644" s="147" t="s">
        <v>64</v>
      </c>
      <c r="F644" s="148" t="str">
        <f t="shared" ca="1" si="102"/>
        <v>https://connexion-larochelle.test.entrouvert.org/accounts/password/change/</v>
      </c>
      <c r="G644" s="147" t="str">
        <f t="shared" ca="1" si="103"/>
        <v>AA</v>
      </c>
      <c r="H644" s="147" t="str">
        <f t="shared" ca="1" si="104"/>
        <v/>
      </c>
      <c r="I644" s="147">
        <f t="shared" ca="1" si="105"/>
        <v>0</v>
      </c>
      <c r="J644" s="149">
        <f t="shared" ca="1" si="106"/>
        <v>0</v>
      </c>
      <c r="K644" s="79" t="str">
        <f t="shared" si="107"/>
        <v/>
      </c>
      <c r="L644" s="136"/>
      <c r="M644" s="136">
        <f t="shared" si="108"/>
        <v>0</v>
      </c>
      <c r="N644" s="137">
        <f t="shared" ca="1" si="109"/>
        <v>0</v>
      </c>
      <c r="O644" s="137"/>
      <c r="P644" s="138"/>
      <c r="Q644" s="138"/>
      <c r="R644" s="138"/>
      <c r="S644" s="138"/>
      <c r="T644" s="138"/>
      <c r="U644" s="139">
        <f t="shared" si="110"/>
        <v>0</v>
      </c>
      <c r="V644" s="140"/>
      <c r="W644" s="43"/>
      <c r="X644" s="59"/>
      <c r="Y644" s="59"/>
      <c r="Z644" s="59"/>
      <c r="AA644" s="59"/>
      <c r="AB644" s="59"/>
      <c r="AC644" s="59"/>
      <c r="AD644" s="59"/>
    </row>
    <row r="645" hidden="1">
      <c r="B645" s="145">
        <v>61</v>
      </c>
      <c r="C645" s="146" t="str">
        <f t="shared" ca="1" si="100"/>
        <v>8.8</v>
      </c>
      <c r="D645" s="147" t="str">
        <f t="shared" ca="1" si="101"/>
        <v>na</v>
      </c>
      <c r="E645" s="147" t="s">
        <v>28</v>
      </c>
      <c r="F645" s="148" t="str">
        <f t="shared" ca="1" si="102"/>
        <v>https://portail-larochelle.test.entrouvert.org/demarches/</v>
      </c>
      <c r="G645" s="147" t="str">
        <f t="shared" ca="1" si="103"/>
        <v>AA</v>
      </c>
      <c r="H645" s="147" t="str">
        <f t="shared" ca="1" si="104"/>
        <v/>
      </c>
      <c r="I645" s="147">
        <f t="shared" ca="1" si="105"/>
        <v>0</v>
      </c>
      <c r="J645" s="149">
        <f t="shared" ca="1" si="106"/>
        <v>0</v>
      </c>
      <c r="K645" s="79" t="str">
        <f t="shared" si="107"/>
        <v/>
      </c>
      <c r="L645" s="136"/>
      <c r="M645" s="136">
        <f t="shared" si="108"/>
        <v>0</v>
      </c>
      <c r="N645" s="137">
        <f t="shared" ca="1" si="109"/>
        <v>0</v>
      </c>
      <c r="O645" s="137"/>
      <c r="P645" s="138"/>
      <c r="Q645" s="138"/>
      <c r="R645" s="138"/>
      <c r="S645" s="138"/>
      <c r="T645" s="138"/>
      <c r="U645" s="139">
        <f t="shared" si="110"/>
        <v>0</v>
      </c>
      <c r="V645" s="140"/>
      <c r="W645" s="43"/>
      <c r="X645" s="59"/>
      <c r="Y645" s="59"/>
      <c r="Z645" s="59"/>
      <c r="AA645" s="59"/>
      <c r="AB645" s="59"/>
      <c r="AC645" s="59"/>
      <c r="AD645" s="59"/>
    </row>
    <row r="646" hidden="1">
      <c r="B646" s="145">
        <v>61</v>
      </c>
      <c r="C646" s="146" t="str">
        <f t="shared" ca="1" si="100"/>
        <v>8.8</v>
      </c>
      <c r="D646" s="147" t="str">
        <f t="shared" ca="1" si="101"/>
        <v>na</v>
      </c>
      <c r="E646" s="147" t="s">
        <v>31</v>
      </c>
      <c r="F646" s="148" t="str">
        <f t="shared" ca="1" si="102"/>
        <v>https://portail-larochelle.test.entrouvert.org/liens-footer/accessibilite/</v>
      </c>
      <c r="G646" s="147" t="str">
        <f t="shared" ca="1" si="103"/>
        <v>AA</v>
      </c>
      <c r="H646" s="147" t="str">
        <f t="shared" ca="1" si="104"/>
        <v/>
      </c>
      <c r="I646" s="147">
        <f t="shared" ca="1" si="105"/>
        <v>0</v>
      </c>
      <c r="J646" s="149">
        <f t="shared" ca="1" si="106"/>
        <v>0</v>
      </c>
      <c r="K646" s="79" t="str">
        <f t="shared" si="107"/>
        <v/>
      </c>
      <c r="L646" s="136"/>
      <c r="M646" s="136">
        <f t="shared" si="108"/>
        <v>0</v>
      </c>
      <c r="N646" s="137">
        <f t="shared" ca="1" si="109"/>
        <v>0</v>
      </c>
      <c r="O646" s="137"/>
      <c r="P646" s="138"/>
      <c r="Q646" s="138"/>
      <c r="R646" s="138"/>
      <c r="S646" s="138"/>
      <c r="T646" s="138"/>
      <c r="U646" s="139">
        <f t="shared" si="110"/>
        <v>0</v>
      </c>
      <c r="V646" s="140"/>
      <c r="W646" s="43"/>
      <c r="X646" s="59"/>
      <c r="Y646" s="59"/>
      <c r="Z646" s="59"/>
      <c r="AA646" s="59"/>
      <c r="AB646" s="59"/>
      <c r="AC646" s="59"/>
      <c r="AD646" s="59"/>
    </row>
    <row r="647" hidden="1">
      <c r="B647" s="145">
        <v>61</v>
      </c>
      <c r="C647" s="146" t="str">
        <f t="shared" ca="1" si="100"/>
        <v>8.8</v>
      </c>
      <c r="D647" s="147" t="str">
        <f t="shared" ca="1" si="101"/>
        <v>na</v>
      </c>
      <c r="E647" s="147" t="s">
        <v>34</v>
      </c>
      <c r="F647" s="148" t="str">
        <f t="shared" ca="1" si="102"/>
        <v>https://portail-larochelle.test.entrouvert.org/liens-footer/mentions-legales/</v>
      </c>
      <c r="G647" s="147" t="str">
        <f t="shared" ca="1" si="103"/>
        <v>AA</v>
      </c>
      <c r="H647" s="147" t="str">
        <f t="shared" ca="1" si="104"/>
        <v/>
      </c>
      <c r="I647" s="147">
        <f t="shared" ca="1" si="105"/>
        <v>0</v>
      </c>
      <c r="J647" s="149">
        <f t="shared" ca="1" si="106"/>
        <v>0</v>
      </c>
      <c r="K647" s="79" t="str">
        <f t="shared" si="107"/>
        <v/>
      </c>
      <c r="L647" s="136"/>
      <c r="M647" s="136">
        <f t="shared" si="108"/>
        <v>0</v>
      </c>
      <c r="N647" s="137">
        <f t="shared" ca="1" si="109"/>
        <v>0</v>
      </c>
      <c r="O647" s="137"/>
      <c r="P647" s="138"/>
      <c r="Q647" s="138"/>
      <c r="R647" s="138"/>
      <c r="S647" s="138"/>
      <c r="T647" s="138"/>
      <c r="U647" s="139">
        <f t="shared" si="110"/>
        <v>0</v>
      </c>
      <c r="V647" s="140"/>
      <c r="W647" s="43"/>
      <c r="X647" s="59"/>
      <c r="Y647" s="59"/>
      <c r="Z647" s="59"/>
      <c r="AA647" s="59"/>
      <c r="AB647" s="59"/>
      <c r="AC647" s="59"/>
      <c r="AD647" s="59"/>
    </row>
    <row r="648" hidden="1">
      <c r="B648" s="145">
        <v>61</v>
      </c>
      <c r="C648" s="146" t="str">
        <f t="shared" ref="C648:C711" ca="1" si="111">INDIRECT($E648&amp;"!B"&amp;$B648)</f>
        <v>8.8</v>
      </c>
      <c r="D648" s="147" t="str">
        <f t="shared" ref="D648:D711" ca="1" si="112">INDIRECT($E648&amp;"!F"&amp;$B648)</f>
        <v>na</v>
      </c>
      <c r="E648" s="147" t="s">
        <v>37</v>
      </c>
      <c r="F648" s="148" t="str">
        <f t="shared" ref="F648:F711" ca="1" si="113">INDIRECT($E648&amp;"!C3")</f>
        <v>https://portail-larochelle.test.entrouvert.org/aide/</v>
      </c>
      <c r="G648" s="147" t="str">
        <f t="shared" ref="G648:G711" ca="1" si="114">INDIRECT($E648&amp;"!C"&amp;$B648)</f>
        <v>AA</v>
      </c>
      <c r="H648" s="147" t="str">
        <f t="shared" ref="H648:H711" ca="1" si="115">INDIRECT($E648&amp;"!D"&amp;$B648)</f>
        <v/>
      </c>
      <c r="I648" s="147">
        <f t="shared" ref="I648:I711" ca="1" si="116">INDIRECT($E648&amp;"!H"&amp;$B648)</f>
        <v>0</v>
      </c>
      <c r="J648" s="149">
        <f t="shared" ref="J648:J711" ca="1" si="117">INDIRECT($E648&amp;"!I"&amp;$B648)</f>
        <v>0</v>
      </c>
      <c r="K648" s="79" t="str">
        <f t="shared" ref="K648:K711" si="118">IFERROR(VLOOKUP($J648,$W$1:$AA$4,(MATCH($I648,$X$5:$AA$5,0))+1,FALSE),"")</f>
        <v/>
      </c>
      <c r="L648" s="136"/>
      <c r="M648" s="136">
        <f t="shared" ref="M648:M711" si="119">COUNTIFS($C$7:$C$1378,$C648,$D$7:$D$1378,"nc")</f>
        <v>0</v>
      </c>
      <c r="N648" s="137">
        <f t="shared" ref="N648:N711" ca="1" si="120">INDIRECT($E648&amp;"!J"&amp;$B648)</f>
        <v>0</v>
      </c>
      <c r="O648" s="137"/>
      <c r="P648" s="138"/>
      <c r="Q648" s="138"/>
      <c r="R648" s="138"/>
      <c r="S648" s="138"/>
      <c r="T648" s="138"/>
      <c r="U648" s="139">
        <f t="shared" ref="U648:U711" si="121">SUM($P648:$T648)</f>
        <v>0</v>
      </c>
      <c r="V648" s="140"/>
      <c r="W648" s="43"/>
      <c r="X648" s="59"/>
      <c r="Y648" s="59"/>
      <c r="Z648" s="59"/>
      <c r="AA648" s="59"/>
      <c r="AB648" s="59"/>
      <c r="AC648" s="59"/>
      <c r="AD648" s="59"/>
    </row>
    <row r="649" hidden="1">
      <c r="B649" s="145">
        <v>61</v>
      </c>
      <c r="C649" s="146" t="str">
        <f t="shared" ca="1" si="111"/>
        <v>8.8</v>
      </c>
      <c r="D649" s="147" t="str">
        <f t="shared" ca="1" si="112"/>
        <v>na</v>
      </c>
      <c r="E649" s="147" t="s">
        <v>40</v>
      </c>
      <c r="F649" s="148" t="str">
        <f t="shared" ca="1" si="113"/>
        <v>https://connexion-larochelle.test.entrouvert.org/login/?nonce=_0DC01D458CED32F23A64CDA251907A6D&amp;next=/idp/saml2/continue%3Fnonce%3D_0DC01D458CED32F23A64CDA251907A6D</v>
      </c>
      <c r="G649" s="147" t="str">
        <f t="shared" ca="1" si="114"/>
        <v>AA</v>
      </c>
      <c r="H649" s="147" t="str">
        <f t="shared" ca="1" si="115"/>
        <v/>
      </c>
      <c r="I649" s="147">
        <f t="shared" ca="1" si="116"/>
        <v>0</v>
      </c>
      <c r="J649" s="149">
        <f t="shared" ca="1" si="117"/>
        <v>0</v>
      </c>
      <c r="K649" s="79" t="str">
        <f t="shared" si="118"/>
        <v/>
      </c>
      <c r="L649" s="136"/>
      <c r="M649" s="136">
        <f t="shared" si="119"/>
        <v>0</v>
      </c>
      <c r="N649" s="137">
        <f t="shared" ca="1" si="120"/>
        <v>0</v>
      </c>
      <c r="O649" s="137"/>
      <c r="P649" s="138"/>
      <c r="Q649" s="138"/>
      <c r="R649" s="138"/>
      <c r="S649" s="138"/>
      <c r="T649" s="138"/>
      <c r="U649" s="139">
        <f t="shared" si="121"/>
        <v>0</v>
      </c>
      <c r="V649" s="140"/>
      <c r="W649" s="43"/>
      <c r="X649" s="59"/>
      <c r="Y649" s="59"/>
      <c r="Z649" s="59"/>
      <c r="AA649" s="59"/>
      <c r="AB649" s="59"/>
      <c r="AC649" s="59"/>
      <c r="AD649" s="59"/>
    </row>
    <row r="650" hidden="1">
      <c r="B650" s="145">
        <v>61</v>
      </c>
      <c r="C650" s="146" t="str">
        <f t="shared" ca="1" si="111"/>
        <v>8.8</v>
      </c>
      <c r="D650" s="147" t="str">
        <f t="shared" ca="1" si="112"/>
        <v>na</v>
      </c>
      <c r="E650" s="147" t="s">
        <v>43</v>
      </c>
      <c r="F650" s="148" t="str">
        <f t="shared" ca="1" si="113"/>
        <v>https://portail-larochelle.test.entrouvert.org/demarches/signalements/</v>
      </c>
      <c r="G650" s="147" t="str">
        <f t="shared" ca="1" si="114"/>
        <v>AA</v>
      </c>
      <c r="H650" s="147" t="str">
        <f t="shared" ca="1" si="115"/>
        <v/>
      </c>
      <c r="I650" s="147">
        <f t="shared" ca="1" si="116"/>
        <v>0</v>
      </c>
      <c r="J650" s="149">
        <f t="shared" ca="1" si="117"/>
        <v>0</v>
      </c>
      <c r="K650" s="79" t="str">
        <f t="shared" si="118"/>
        <v/>
      </c>
      <c r="L650" s="136"/>
      <c r="M650" s="136">
        <f t="shared" si="119"/>
        <v>0</v>
      </c>
      <c r="N650" s="137">
        <f t="shared" ca="1" si="120"/>
        <v>0</v>
      </c>
      <c r="O650" s="137"/>
      <c r="P650" s="138"/>
      <c r="Q650" s="138"/>
      <c r="R650" s="138"/>
      <c r="S650" s="138"/>
      <c r="T650" s="138"/>
      <c r="U650" s="139">
        <f t="shared" si="121"/>
        <v>0</v>
      </c>
      <c r="V650" s="140"/>
      <c r="W650" s="43"/>
      <c r="X650" s="59"/>
      <c r="Y650" s="59"/>
      <c r="Z650" s="59"/>
      <c r="AA650" s="59"/>
      <c r="AB650" s="59"/>
      <c r="AC650" s="59"/>
      <c r="AD650" s="59"/>
    </row>
    <row r="651" hidden="1">
      <c r="B651" s="145">
        <v>61</v>
      </c>
      <c r="C651" s="146" t="str">
        <f t="shared" ca="1" si="111"/>
        <v>8.8</v>
      </c>
      <c r="D651" s="147" t="str">
        <f t="shared" ca="1" si="112"/>
        <v>na</v>
      </c>
      <c r="E651" s="147" t="s">
        <v>46</v>
      </c>
      <c r="F651" s="148" t="str">
        <f t="shared" ca="1" si="113"/>
        <v>https://connexion-larochelle.test.entrouvert.org/accounts/</v>
      </c>
      <c r="G651" s="147" t="str">
        <f t="shared" ca="1" si="114"/>
        <v>AA</v>
      </c>
      <c r="H651" s="147" t="str">
        <f t="shared" ca="1" si="115"/>
        <v/>
      </c>
      <c r="I651" s="147">
        <f t="shared" ca="1" si="116"/>
        <v>0</v>
      </c>
      <c r="J651" s="149">
        <f t="shared" ca="1" si="117"/>
        <v>0</v>
      </c>
      <c r="K651" s="79" t="str">
        <f t="shared" si="118"/>
        <v/>
      </c>
      <c r="L651" s="136"/>
      <c r="M651" s="136">
        <f t="shared" si="119"/>
        <v>0</v>
      </c>
      <c r="N651" s="137">
        <f t="shared" ca="1" si="120"/>
        <v>0</v>
      </c>
      <c r="O651" s="137"/>
      <c r="P651" s="138"/>
      <c r="Q651" s="138"/>
      <c r="R651" s="138"/>
      <c r="S651" s="138"/>
      <c r="T651" s="138"/>
      <c r="U651" s="139">
        <f t="shared" si="121"/>
        <v>0</v>
      </c>
      <c r="V651" s="140"/>
      <c r="W651" s="43"/>
      <c r="X651" s="59"/>
      <c r="Y651" s="59"/>
      <c r="Z651" s="59"/>
      <c r="AA651" s="59"/>
      <c r="AB651" s="59"/>
      <c r="AC651" s="59"/>
      <c r="AD651" s="59"/>
    </row>
    <row r="652" hidden="1">
      <c r="B652" s="145">
        <v>61</v>
      </c>
      <c r="C652" s="146" t="str">
        <f t="shared" ca="1" si="111"/>
        <v>8.8</v>
      </c>
      <c r="D652" s="147" t="str">
        <f t="shared" ca="1" si="112"/>
        <v>na</v>
      </c>
      <c r="E652" s="147" t="s">
        <v>49</v>
      </c>
      <c r="F652" s="148" t="str">
        <f t="shared" ca="1" si="113"/>
        <v>https://portail-larochelle.test.entrouvert.org/a-propos/page-editoriale-type/</v>
      </c>
      <c r="G652" s="147" t="str">
        <f t="shared" ca="1" si="114"/>
        <v>AA</v>
      </c>
      <c r="H652" s="147" t="str">
        <f t="shared" ca="1" si="115"/>
        <v/>
      </c>
      <c r="I652" s="147">
        <f t="shared" ca="1" si="116"/>
        <v>0</v>
      </c>
      <c r="J652" s="149">
        <f t="shared" ca="1" si="117"/>
        <v>0</v>
      </c>
      <c r="K652" s="79" t="str">
        <f t="shared" si="118"/>
        <v/>
      </c>
      <c r="L652" s="136"/>
      <c r="M652" s="136">
        <f t="shared" si="119"/>
        <v>0</v>
      </c>
      <c r="N652" s="137">
        <f t="shared" ca="1" si="120"/>
        <v>0</v>
      </c>
      <c r="O652" s="137"/>
      <c r="P652" s="138"/>
      <c r="Q652" s="138"/>
      <c r="R652" s="138"/>
      <c r="S652" s="138"/>
      <c r="T652" s="138"/>
      <c r="U652" s="139">
        <f t="shared" si="121"/>
        <v>0</v>
      </c>
      <c r="V652" s="140"/>
      <c r="W652" s="43"/>
      <c r="X652" s="59"/>
      <c r="Y652" s="59"/>
      <c r="Z652" s="59"/>
      <c r="AA652" s="59"/>
      <c r="AB652" s="59"/>
      <c r="AC652" s="59"/>
      <c r="AD652" s="59"/>
    </row>
    <row r="653" hidden="1">
      <c r="B653" s="145">
        <v>61</v>
      </c>
      <c r="C653" s="146" t="str">
        <f t="shared" ca="1" si="111"/>
        <v>8.8</v>
      </c>
      <c r="D653" s="147" t="str">
        <f t="shared" ca="1" si="112"/>
        <v>na</v>
      </c>
      <c r="E653" s="147" t="s">
        <v>52</v>
      </c>
      <c r="F653" s="148" t="str">
        <f t="shared" ca="1" si="113"/>
        <v>https://demarches-larochelle.test.entrouvert.org/old-temp/modele-de-formulaire-avec-tous-les-champs/</v>
      </c>
      <c r="G653" s="147" t="str">
        <f t="shared" ca="1" si="114"/>
        <v>AA</v>
      </c>
      <c r="H653" s="147" t="str">
        <f t="shared" ca="1" si="115"/>
        <v/>
      </c>
      <c r="I653" s="147">
        <f t="shared" ca="1" si="116"/>
        <v>0</v>
      </c>
      <c r="J653" s="149">
        <f t="shared" ca="1" si="117"/>
        <v>0</v>
      </c>
      <c r="K653" s="79" t="str">
        <f t="shared" si="118"/>
        <v/>
      </c>
      <c r="L653" s="136"/>
      <c r="M653" s="136">
        <f t="shared" si="119"/>
        <v>0</v>
      </c>
      <c r="N653" s="137">
        <f t="shared" ca="1" si="120"/>
        <v>0</v>
      </c>
      <c r="O653" s="137"/>
      <c r="P653" s="138"/>
      <c r="Q653" s="138"/>
      <c r="R653" s="138"/>
      <c r="S653" s="138"/>
      <c r="T653" s="138"/>
      <c r="U653" s="139">
        <f t="shared" si="121"/>
        <v>0</v>
      </c>
      <c r="V653" s="140"/>
      <c r="W653" s="43"/>
      <c r="X653" s="59"/>
      <c r="Y653" s="59"/>
      <c r="Z653" s="59"/>
      <c r="AA653" s="59"/>
      <c r="AB653" s="59"/>
      <c r="AC653" s="59"/>
      <c r="AD653" s="59"/>
    </row>
    <row r="654" hidden="1">
      <c r="B654" s="145">
        <v>61</v>
      </c>
      <c r="C654" s="146" t="str">
        <f t="shared" ca="1" si="111"/>
        <v>8.8</v>
      </c>
      <c r="D654" s="147" t="str">
        <f t="shared" ca="1" si="112"/>
        <v>na</v>
      </c>
      <c r="E654" s="147" t="s">
        <v>55</v>
      </c>
      <c r="F654" s="148" t="str">
        <f t="shared" ca="1" si="113"/>
        <v>https://portail-larochelle.test.entrouvert.org/mon-espace/mes-demandes/</v>
      </c>
      <c r="G654" s="147" t="str">
        <f t="shared" ca="1" si="114"/>
        <v>AA</v>
      </c>
      <c r="H654" s="147" t="str">
        <f t="shared" ca="1" si="115"/>
        <v/>
      </c>
      <c r="I654" s="147">
        <f t="shared" ca="1" si="116"/>
        <v>0</v>
      </c>
      <c r="J654" s="149">
        <f t="shared" ca="1" si="117"/>
        <v>0</v>
      </c>
      <c r="K654" s="79" t="str">
        <f t="shared" si="118"/>
        <v/>
      </c>
      <c r="L654" s="136"/>
      <c r="M654" s="136">
        <f t="shared" si="119"/>
        <v>0</v>
      </c>
      <c r="N654" s="137">
        <f t="shared" ca="1" si="120"/>
        <v>0</v>
      </c>
      <c r="O654" s="137"/>
      <c r="P654" s="138"/>
      <c r="Q654" s="138"/>
      <c r="R654" s="138"/>
      <c r="S654" s="138"/>
      <c r="T654" s="138"/>
      <c r="U654" s="139">
        <f t="shared" si="121"/>
        <v>0</v>
      </c>
      <c r="V654" s="140"/>
      <c r="W654" s="43"/>
      <c r="X654" s="59"/>
      <c r="Y654" s="59"/>
      <c r="Z654" s="59"/>
      <c r="AA654" s="59"/>
      <c r="AB654" s="59"/>
      <c r="AC654" s="59"/>
      <c r="AD654" s="59"/>
    </row>
    <row r="655" hidden="1">
      <c r="B655" s="145">
        <v>61</v>
      </c>
      <c r="C655" s="146" t="str">
        <f t="shared" ca="1" si="111"/>
        <v>8.8</v>
      </c>
      <c r="D655" s="147" t="str">
        <f t="shared" ca="1" si="112"/>
        <v>na</v>
      </c>
      <c r="E655" s="147" t="s">
        <v>58</v>
      </c>
      <c r="F655" s="148" t="str">
        <f t="shared" ca="1" si="113"/>
        <v>https://demarches-larochelle.test.entrouvert.org/signalements/arbres-espaces-verts-naturels-aires-de-jeux/?cancelurl=https%3A//portail-larochelle.test.entrouvert.org/demarches/signalements/</v>
      </c>
      <c r="G655" s="147" t="str">
        <f t="shared" ca="1" si="114"/>
        <v>AA</v>
      </c>
      <c r="H655" s="147" t="str">
        <f t="shared" ca="1" si="115"/>
        <v/>
      </c>
      <c r="I655" s="147">
        <f t="shared" ca="1" si="116"/>
        <v>0</v>
      </c>
      <c r="J655" s="149">
        <f t="shared" ca="1" si="117"/>
        <v>0</v>
      </c>
      <c r="K655" s="79" t="str">
        <f t="shared" si="118"/>
        <v/>
      </c>
      <c r="L655" s="136"/>
      <c r="M655" s="136">
        <f t="shared" si="119"/>
        <v>0</v>
      </c>
      <c r="N655" s="137">
        <f t="shared" ca="1" si="120"/>
        <v>0</v>
      </c>
      <c r="O655" s="137"/>
      <c r="P655" s="138"/>
      <c r="Q655" s="138"/>
      <c r="R655" s="138"/>
      <c r="S655" s="138"/>
      <c r="T655" s="138"/>
      <c r="U655" s="139">
        <f t="shared" si="121"/>
        <v>0</v>
      </c>
      <c r="V655" s="140"/>
      <c r="W655" s="43"/>
      <c r="X655" s="59"/>
      <c r="Y655" s="59"/>
      <c r="Z655" s="59"/>
      <c r="AA655" s="59"/>
      <c r="AB655" s="59"/>
      <c r="AC655" s="59"/>
      <c r="AD655" s="59"/>
    </row>
    <row r="656" hidden="1">
      <c r="B656" s="145">
        <v>61</v>
      </c>
      <c r="C656" s="146" t="str">
        <f t="shared" ca="1" si="111"/>
        <v>8.8</v>
      </c>
      <c r="D656" s="147" t="str">
        <f t="shared" ca="1" si="112"/>
        <v>na</v>
      </c>
      <c r="E656" s="147" t="s">
        <v>61</v>
      </c>
      <c r="F656" s="148" t="str">
        <f t="shared" ca="1" si="113"/>
        <v>https://demarches-larochelle.test.entrouvert.org/signalements/proprete-urbaine/118/</v>
      </c>
      <c r="G656" s="147" t="str">
        <f t="shared" ca="1" si="114"/>
        <v>AA</v>
      </c>
      <c r="H656" s="147" t="str">
        <f t="shared" ca="1" si="115"/>
        <v/>
      </c>
      <c r="I656" s="147">
        <f t="shared" ca="1" si="116"/>
        <v>0</v>
      </c>
      <c r="J656" s="149">
        <f t="shared" ca="1" si="117"/>
        <v>0</v>
      </c>
      <c r="K656" s="79" t="str">
        <f t="shared" si="118"/>
        <v/>
      </c>
      <c r="L656" s="136"/>
      <c r="M656" s="136">
        <f t="shared" si="119"/>
        <v>0</v>
      </c>
      <c r="N656" s="137">
        <f t="shared" ca="1" si="120"/>
        <v>0</v>
      </c>
      <c r="O656" s="137"/>
      <c r="P656" s="138"/>
      <c r="Q656" s="138"/>
      <c r="R656" s="138"/>
      <c r="S656" s="138"/>
      <c r="T656" s="138"/>
      <c r="U656" s="139">
        <f t="shared" si="121"/>
        <v>0</v>
      </c>
      <c r="V656" s="140"/>
      <c r="W656" s="43"/>
      <c r="X656" s="59"/>
      <c r="Y656" s="59"/>
      <c r="Z656" s="59"/>
      <c r="AA656" s="59"/>
      <c r="AB656" s="59"/>
      <c r="AC656" s="59"/>
      <c r="AD656" s="59"/>
    </row>
    <row r="657" hidden="1">
      <c r="B657" s="145">
        <v>61</v>
      </c>
      <c r="C657" s="146" t="str">
        <f t="shared" ca="1" si="111"/>
        <v>8.8</v>
      </c>
      <c r="D657" s="147" t="str">
        <f t="shared" ca="1" si="112"/>
        <v>na</v>
      </c>
      <c r="E657" s="147" t="s">
        <v>64</v>
      </c>
      <c r="F657" s="148" t="str">
        <f t="shared" ca="1" si="113"/>
        <v>https://connexion-larochelle.test.entrouvert.org/accounts/password/change/</v>
      </c>
      <c r="G657" s="147" t="str">
        <f t="shared" ca="1" si="114"/>
        <v>AA</v>
      </c>
      <c r="H657" s="147" t="str">
        <f t="shared" ca="1" si="115"/>
        <v/>
      </c>
      <c r="I657" s="147">
        <f t="shared" ca="1" si="116"/>
        <v>0</v>
      </c>
      <c r="J657" s="149">
        <f t="shared" ca="1" si="117"/>
        <v>0</v>
      </c>
      <c r="K657" s="79" t="str">
        <f t="shared" si="118"/>
        <v/>
      </c>
      <c r="L657" s="136"/>
      <c r="M657" s="136">
        <f t="shared" si="119"/>
        <v>0</v>
      </c>
      <c r="N657" s="137">
        <f t="shared" ca="1" si="120"/>
        <v>0</v>
      </c>
      <c r="O657" s="137"/>
      <c r="P657" s="138"/>
      <c r="Q657" s="138"/>
      <c r="R657" s="138"/>
      <c r="S657" s="138"/>
      <c r="T657" s="138"/>
      <c r="U657" s="139">
        <f t="shared" si="121"/>
        <v>0</v>
      </c>
      <c r="V657" s="140"/>
      <c r="W657" s="43"/>
      <c r="X657" s="59"/>
      <c r="Y657" s="59"/>
      <c r="Z657" s="59"/>
      <c r="AA657" s="59"/>
      <c r="AB657" s="59"/>
      <c r="AC657" s="59"/>
      <c r="AD657" s="59"/>
    </row>
    <row r="658" hidden="1">
      <c r="B658" s="145">
        <v>62</v>
      </c>
      <c r="C658" s="146" t="str">
        <f t="shared" ca="1" si="111"/>
        <v>8.9</v>
      </c>
      <c r="D658" s="147" t="str">
        <f t="shared" ca="1" si="112"/>
        <v>c</v>
      </c>
      <c r="E658" s="147" t="s">
        <v>28</v>
      </c>
      <c r="F658" s="148" t="str">
        <f t="shared" ca="1" si="113"/>
        <v>https://portail-larochelle.test.entrouvert.org/demarches/</v>
      </c>
      <c r="G658" s="147" t="str">
        <f t="shared" ca="1" si="114"/>
        <v>A</v>
      </c>
      <c r="H658" s="147" t="str">
        <f t="shared" ca="1" si="115"/>
        <v/>
      </c>
      <c r="I658" s="147" t="str">
        <f t="shared" ca="1" si="116"/>
        <v>Mineure</v>
      </c>
      <c r="J658" s="149" t="str">
        <f t="shared" ca="1" si="117"/>
        <v xml:space="preserve">Une seule fois dans la page</v>
      </c>
      <c r="K658" s="79">
        <f t="shared" si="118"/>
        <v>4</v>
      </c>
      <c r="L658" s="136"/>
      <c r="M658" s="136">
        <f t="shared" si="119"/>
        <v>1</v>
      </c>
      <c r="N658" s="137" t="str">
        <f t="shared" ca="1" si="120"/>
        <v xml:space="preserve">Une balise &lt;p&gt; vide est présente</v>
      </c>
      <c r="O658" s="137"/>
      <c r="P658" s="138"/>
      <c r="Q658" s="138"/>
      <c r="R658" s="138"/>
      <c r="S658" s="138"/>
      <c r="T658" s="138"/>
      <c r="U658" s="139">
        <f t="shared" si="121"/>
        <v>0</v>
      </c>
      <c r="V658" s="140"/>
      <c r="W658" s="43"/>
      <c r="X658" s="59"/>
      <c r="Y658" s="59"/>
      <c r="Z658" s="59"/>
      <c r="AA658" s="59"/>
      <c r="AB658" s="59"/>
      <c r="AC658" s="59"/>
      <c r="AD658" s="59"/>
    </row>
    <row r="659" hidden="1">
      <c r="B659" s="145">
        <v>62</v>
      </c>
      <c r="C659" s="146" t="str">
        <f t="shared" ca="1" si="111"/>
        <v>8.9</v>
      </c>
      <c r="D659" s="147" t="str">
        <f t="shared" ca="1" si="112"/>
        <v>c</v>
      </c>
      <c r="E659" s="147" t="s">
        <v>31</v>
      </c>
      <c r="F659" s="148" t="str">
        <f t="shared" ca="1" si="113"/>
        <v>https://portail-larochelle.test.entrouvert.org/liens-footer/accessibilite/</v>
      </c>
      <c r="G659" s="147" t="str">
        <f t="shared" ca="1" si="114"/>
        <v>A</v>
      </c>
      <c r="H659" s="147" t="str">
        <f t="shared" ca="1" si="115"/>
        <v/>
      </c>
      <c r="I659" s="147">
        <f t="shared" ca="1" si="116"/>
        <v>0</v>
      </c>
      <c r="J659" s="149">
        <f t="shared" ca="1" si="117"/>
        <v>0</v>
      </c>
      <c r="K659" s="79" t="str">
        <f t="shared" si="118"/>
        <v/>
      </c>
      <c r="L659" s="136"/>
      <c r="M659" s="136">
        <f t="shared" si="119"/>
        <v>1</v>
      </c>
      <c r="N659" s="137">
        <f t="shared" ca="1" si="120"/>
        <v>0</v>
      </c>
      <c r="O659" s="137"/>
      <c r="P659" s="138"/>
      <c r="Q659" s="138"/>
      <c r="R659" s="138"/>
      <c r="S659" s="138"/>
      <c r="T659" s="138"/>
      <c r="U659" s="139">
        <f t="shared" si="121"/>
        <v>0</v>
      </c>
      <c r="V659" s="140"/>
      <c r="W659" s="43"/>
      <c r="X659" s="59"/>
      <c r="Y659" s="59"/>
      <c r="Z659" s="59"/>
      <c r="AA659" s="59"/>
      <c r="AB659" s="59"/>
      <c r="AC659" s="59"/>
      <c r="AD659" s="59"/>
    </row>
    <row r="660" hidden="1">
      <c r="B660" s="145">
        <v>62</v>
      </c>
      <c r="C660" s="146" t="str">
        <f t="shared" ca="1" si="111"/>
        <v>8.9</v>
      </c>
      <c r="D660" s="147" t="str">
        <f t="shared" ca="1" si="112"/>
        <v>c</v>
      </c>
      <c r="E660" s="147" t="s">
        <v>34</v>
      </c>
      <c r="F660" s="148" t="str">
        <f t="shared" ca="1" si="113"/>
        <v>https://portail-larochelle.test.entrouvert.org/liens-footer/mentions-legales/</v>
      </c>
      <c r="G660" s="147" t="str">
        <f t="shared" ca="1" si="114"/>
        <v>A</v>
      </c>
      <c r="H660" s="147" t="str">
        <f t="shared" ca="1" si="115"/>
        <v/>
      </c>
      <c r="I660" s="147">
        <f t="shared" ca="1" si="116"/>
        <v>0</v>
      </c>
      <c r="J660" s="149">
        <f t="shared" ca="1" si="117"/>
        <v>0</v>
      </c>
      <c r="K660" s="79" t="str">
        <f t="shared" si="118"/>
        <v/>
      </c>
      <c r="L660" s="136"/>
      <c r="M660" s="136">
        <f t="shared" si="119"/>
        <v>1</v>
      </c>
      <c r="N660" s="137">
        <f t="shared" ca="1" si="120"/>
        <v>0</v>
      </c>
      <c r="O660" s="137"/>
      <c r="P660" s="138"/>
      <c r="Q660" s="138"/>
      <c r="R660" s="138"/>
      <c r="S660" s="138"/>
      <c r="T660" s="138"/>
      <c r="U660" s="139">
        <f t="shared" si="121"/>
        <v>0</v>
      </c>
      <c r="V660" s="140"/>
      <c r="W660" s="43"/>
      <c r="X660" s="59"/>
      <c r="Y660" s="59"/>
      <c r="Z660" s="59"/>
      <c r="AA660" s="59"/>
      <c r="AB660" s="59"/>
      <c r="AC660" s="59"/>
      <c r="AD660" s="59"/>
    </row>
    <row r="661" hidden="1">
      <c r="B661" s="145">
        <v>62</v>
      </c>
      <c r="C661" s="146" t="str">
        <f t="shared" ca="1" si="111"/>
        <v>8.9</v>
      </c>
      <c r="D661" s="147" t="str">
        <f t="shared" ca="1" si="112"/>
        <v>c</v>
      </c>
      <c r="E661" s="147" t="s">
        <v>37</v>
      </c>
      <c r="F661" s="148" t="str">
        <f t="shared" ca="1" si="113"/>
        <v>https://portail-larochelle.test.entrouvert.org/aide/</v>
      </c>
      <c r="G661" s="147" t="str">
        <f t="shared" ca="1" si="114"/>
        <v>A</v>
      </c>
      <c r="H661" s="147" t="str">
        <f t="shared" ca="1" si="115"/>
        <v/>
      </c>
      <c r="I661" s="147">
        <f t="shared" ca="1" si="116"/>
        <v>0</v>
      </c>
      <c r="J661" s="149">
        <f t="shared" ca="1" si="117"/>
        <v>0</v>
      </c>
      <c r="K661" s="79" t="str">
        <f t="shared" si="118"/>
        <v/>
      </c>
      <c r="L661" s="136"/>
      <c r="M661" s="136">
        <f t="shared" si="119"/>
        <v>1</v>
      </c>
      <c r="N661" s="137">
        <f t="shared" ca="1" si="120"/>
        <v>0</v>
      </c>
      <c r="O661" s="137"/>
      <c r="P661" s="138"/>
      <c r="Q661" s="138"/>
      <c r="R661" s="138"/>
      <c r="S661" s="138"/>
      <c r="T661" s="138"/>
      <c r="U661" s="139">
        <f t="shared" si="121"/>
        <v>0</v>
      </c>
      <c r="V661" s="140"/>
      <c r="W661" s="43"/>
      <c r="X661" s="59"/>
      <c r="Y661" s="59"/>
      <c r="Z661" s="59"/>
      <c r="AA661" s="59"/>
      <c r="AB661" s="59"/>
      <c r="AC661" s="59"/>
      <c r="AD661" s="59"/>
    </row>
    <row r="662" hidden="1">
      <c r="B662" s="145">
        <v>62</v>
      </c>
      <c r="C662" s="146" t="str">
        <f t="shared" ca="1" si="111"/>
        <v>8.9</v>
      </c>
      <c r="D662" s="147" t="str">
        <f t="shared" ca="1" si="112"/>
        <v>c</v>
      </c>
      <c r="E662" s="147" t="s">
        <v>40</v>
      </c>
      <c r="F662" s="148" t="str">
        <f t="shared" ca="1" si="113"/>
        <v>https://connexion-larochelle.test.entrouvert.org/login/?nonce=_0DC01D458CED32F23A64CDA251907A6D&amp;next=/idp/saml2/continue%3Fnonce%3D_0DC01D458CED32F23A64CDA251907A6D</v>
      </c>
      <c r="G662" s="147" t="str">
        <f t="shared" ca="1" si="114"/>
        <v>A</v>
      </c>
      <c r="H662" s="147" t="str">
        <f t="shared" ca="1" si="115"/>
        <v/>
      </c>
      <c r="I662" s="147">
        <f t="shared" ca="1" si="116"/>
        <v>0</v>
      </c>
      <c r="J662" s="149">
        <f t="shared" ca="1" si="117"/>
        <v>0</v>
      </c>
      <c r="K662" s="79" t="str">
        <f t="shared" si="118"/>
        <v/>
      </c>
      <c r="L662" s="136"/>
      <c r="M662" s="136">
        <f t="shared" si="119"/>
        <v>1</v>
      </c>
      <c r="N662" s="137">
        <f t="shared" ca="1" si="120"/>
        <v>0</v>
      </c>
      <c r="O662" s="137"/>
      <c r="P662" s="138"/>
      <c r="Q662" s="138"/>
      <c r="R662" s="138"/>
      <c r="S662" s="138"/>
      <c r="T662" s="138"/>
      <c r="U662" s="139">
        <f t="shared" si="121"/>
        <v>0</v>
      </c>
      <c r="V662" s="140"/>
      <c r="W662" s="43"/>
      <c r="X662" s="59"/>
      <c r="Y662" s="59"/>
      <c r="Z662" s="59"/>
      <c r="AA662" s="59"/>
      <c r="AB662" s="59"/>
      <c r="AC662" s="59"/>
      <c r="AD662" s="59"/>
    </row>
    <row r="663" hidden="1">
      <c r="B663" s="145">
        <v>62</v>
      </c>
      <c r="C663" s="146" t="str">
        <f t="shared" ca="1" si="111"/>
        <v>8.9</v>
      </c>
      <c r="D663" s="147" t="str">
        <f t="shared" ca="1" si="112"/>
        <v>c</v>
      </c>
      <c r="E663" s="147" t="s">
        <v>43</v>
      </c>
      <c r="F663" s="148" t="str">
        <f t="shared" ca="1" si="113"/>
        <v>https://portail-larochelle.test.entrouvert.org/demarches/signalements/</v>
      </c>
      <c r="G663" s="147" t="str">
        <f t="shared" ca="1" si="114"/>
        <v>A</v>
      </c>
      <c r="H663" s="147" t="str">
        <f t="shared" ca="1" si="115"/>
        <v/>
      </c>
      <c r="I663" s="147">
        <f t="shared" ca="1" si="116"/>
        <v>0</v>
      </c>
      <c r="J663" s="149">
        <f t="shared" ca="1" si="117"/>
        <v>0</v>
      </c>
      <c r="K663" s="79" t="str">
        <f t="shared" si="118"/>
        <v/>
      </c>
      <c r="L663" s="136"/>
      <c r="M663" s="136">
        <f t="shared" si="119"/>
        <v>1</v>
      </c>
      <c r="N663" s="137">
        <f t="shared" ca="1" si="120"/>
        <v>0</v>
      </c>
      <c r="O663" s="137"/>
      <c r="P663" s="138"/>
      <c r="Q663" s="138"/>
      <c r="R663" s="138"/>
      <c r="S663" s="138"/>
      <c r="T663" s="138"/>
      <c r="U663" s="139">
        <f t="shared" si="121"/>
        <v>0</v>
      </c>
      <c r="V663" s="140"/>
      <c r="W663" s="43"/>
      <c r="X663" s="59"/>
      <c r="Y663" s="59"/>
      <c r="Z663" s="59"/>
      <c r="AA663" s="59"/>
      <c r="AB663" s="59"/>
      <c r="AC663" s="59"/>
      <c r="AD663" s="59"/>
    </row>
    <row r="664" hidden="1">
      <c r="B664" s="145">
        <v>62</v>
      </c>
      <c r="C664" s="146" t="str">
        <f t="shared" ca="1" si="111"/>
        <v>8.9</v>
      </c>
      <c r="D664" s="147" t="str">
        <f t="shared" ca="1" si="112"/>
        <v>c</v>
      </c>
      <c r="E664" s="147" t="s">
        <v>46</v>
      </c>
      <c r="F664" s="148" t="str">
        <f t="shared" ca="1" si="113"/>
        <v>https://connexion-larochelle.test.entrouvert.org/accounts/</v>
      </c>
      <c r="G664" s="147" t="str">
        <f t="shared" ca="1" si="114"/>
        <v>A</v>
      </c>
      <c r="H664" s="147" t="str">
        <f t="shared" ca="1" si="115"/>
        <v/>
      </c>
      <c r="I664" s="147">
        <f t="shared" ca="1" si="116"/>
        <v>0</v>
      </c>
      <c r="J664" s="149">
        <f t="shared" ca="1" si="117"/>
        <v>0</v>
      </c>
      <c r="K664" s="79" t="str">
        <f t="shared" si="118"/>
        <v/>
      </c>
      <c r="L664" s="136"/>
      <c r="M664" s="136">
        <f t="shared" si="119"/>
        <v>1</v>
      </c>
      <c r="N664" s="137">
        <f t="shared" ca="1" si="120"/>
        <v>0</v>
      </c>
      <c r="O664" s="137"/>
      <c r="P664" s="138"/>
      <c r="Q664" s="138"/>
      <c r="R664" s="138"/>
      <c r="S664" s="138"/>
      <c r="T664" s="138"/>
      <c r="U664" s="139">
        <f t="shared" si="121"/>
        <v>0</v>
      </c>
      <c r="V664" s="140"/>
      <c r="W664" s="43"/>
      <c r="X664" s="59"/>
      <c r="Y664" s="59"/>
      <c r="Z664" s="59"/>
      <c r="AA664" s="59"/>
      <c r="AB664" s="59"/>
      <c r="AC664" s="59"/>
      <c r="AD664" s="59"/>
    </row>
    <row r="665" hidden="1">
      <c r="B665" s="145">
        <v>62</v>
      </c>
      <c r="C665" s="146" t="str">
        <f t="shared" ca="1" si="111"/>
        <v>8.9</v>
      </c>
      <c r="D665" s="147" t="str">
        <f t="shared" ca="1" si="112"/>
        <v>c</v>
      </c>
      <c r="E665" s="147" t="s">
        <v>49</v>
      </c>
      <c r="F665" s="148" t="str">
        <f t="shared" ca="1" si="113"/>
        <v>https://portail-larochelle.test.entrouvert.org/a-propos/page-editoriale-type/</v>
      </c>
      <c r="G665" s="147" t="str">
        <f t="shared" ca="1" si="114"/>
        <v>A</v>
      </c>
      <c r="H665" s="147" t="str">
        <f t="shared" ca="1" si="115"/>
        <v/>
      </c>
      <c r="I665" s="147">
        <f t="shared" ca="1" si="116"/>
        <v>0</v>
      </c>
      <c r="J665" s="149">
        <f t="shared" ca="1" si="117"/>
        <v>0</v>
      </c>
      <c r="K665" s="79" t="str">
        <f t="shared" si="118"/>
        <v/>
      </c>
      <c r="L665" s="136"/>
      <c r="M665" s="136">
        <f t="shared" si="119"/>
        <v>1</v>
      </c>
      <c r="N665" s="137">
        <f t="shared" ca="1" si="120"/>
        <v>0</v>
      </c>
      <c r="O665" s="137"/>
      <c r="P665" s="138"/>
      <c r="Q665" s="138"/>
      <c r="R665" s="138"/>
      <c r="S665" s="138"/>
      <c r="T665" s="138"/>
      <c r="U665" s="139">
        <f t="shared" si="121"/>
        <v>0</v>
      </c>
      <c r="V665" s="140"/>
      <c r="W665" s="43"/>
      <c r="X665" s="59"/>
      <c r="Y665" s="59"/>
      <c r="Z665" s="59"/>
      <c r="AA665" s="59"/>
      <c r="AB665" s="59"/>
      <c r="AC665" s="59"/>
      <c r="AD665" s="59"/>
    </row>
    <row r="666" hidden="1">
      <c r="B666" s="145">
        <v>62</v>
      </c>
      <c r="C666" s="146" t="str">
        <f t="shared" ca="1" si="111"/>
        <v>8.9</v>
      </c>
      <c r="D666" s="147" t="str">
        <f t="shared" ca="1" si="112"/>
        <v>na</v>
      </c>
      <c r="E666" s="147" t="s">
        <v>52</v>
      </c>
      <c r="F666" s="148" t="str">
        <f t="shared" ca="1" si="113"/>
        <v>https://demarches-larochelle.test.entrouvert.org/old-temp/modele-de-formulaire-avec-tous-les-champs/</v>
      </c>
      <c r="G666" s="147" t="str">
        <f t="shared" ca="1" si="114"/>
        <v>A</v>
      </c>
      <c r="H666" s="147" t="str">
        <f t="shared" ca="1" si="115"/>
        <v/>
      </c>
      <c r="I666" s="147" t="str">
        <f t="shared" ca="1" si="116"/>
        <v>Mineure</v>
      </c>
      <c r="J666" s="149" t="str">
        <f t="shared" ca="1" si="117"/>
        <v xml:space="preserve">Une seule fois dans la page</v>
      </c>
      <c r="K666" s="79">
        <f t="shared" si="118"/>
        <v>4</v>
      </c>
      <c r="L666" s="136"/>
      <c r="M666" s="136">
        <f t="shared" si="119"/>
        <v>1</v>
      </c>
      <c r="N666" s="137" t="str">
        <f t="shared" ca="1" si="120"/>
        <v xml:space="preserve">"Robustesse du mot de passe :Trop court" n'est pas entre des balises &lt;p&gt;</v>
      </c>
      <c r="O666" s="137"/>
      <c r="P666" s="138"/>
      <c r="Q666" s="138"/>
      <c r="R666" s="138"/>
      <c r="S666" s="138"/>
      <c r="T666" s="138"/>
      <c r="U666" s="139">
        <f t="shared" si="121"/>
        <v>0</v>
      </c>
      <c r="V666" s="140"/>
      <c r="W666" s="43"/>
      <c r="X666" s="59"/>
      <c r="Y666" s="59"/>
      <c r="Z666" s="59"/>
      <c r="AA666" s="59"/>
      <c r="AB666" s="59"/>
      <c r="AC666" s="59"/>
      <c r="AD666" s="59"/>
    </row>
    <row r="667" hidden="1">
      <c r="B667" s="145">
        <v>62</v>
      </c>
      <c r="C667" s="146" t="str">
        <f t="shared" ca="1" si="111"/>
        <v>8.9</v>
      </c>
      <c r="D667" s="147" t="str">
        <f t="shared" ca="1" si="112"/>
        <v>c</v>
      </c>
      <c r="E667" s="147" t="s">
        <v>55</v>
      </c>
      <c r="F667" s="148" t="str">
        <f t="shared" ca="1" si="113"/>
        <v>https://portail-larochelle.test.entrouvert.org/mon-espace/mes-demandes/</v>
      </c>
      <c r="G667" s="147" t="str">
        <f t="shared" ca="1" si="114"/>
        <v>A</v>
      </c>
      <c r="H667" s="147" t="str">
        <f t="shared" ca="1" si="115"/>
        <v/>
      </c>
      <c r="I667" s="147">
        <f t="shared" ca="1" si="116"/>
        <v>0</v>
      </c>
      <c r="J667" s="149">
        <f t="shared" ca="1" si="117"/>
        <v>0</v>
      </c>
      <c r="K667" s="79" t="str">
        <f t="shared" si="118"/>
        <v/>
      </c>
      <c r="L667" s="136"/>
      <c r="M667" s="136">
        <f t="shared" si="119"/>
        <v>1</v>
      </c>
      <c r="N667" s="137">
        <f t="shared" ca="1" si="120"/>
        <v>0</v>
      </c>
      <c r="O667" s="137"/>
      <c r="P667" s="138"/>
      <c r="Q667" s="138"/>
      <c r="R667" s="138"/>
      <c r="S667" s="138"/>
      <c r="T667" s="138"/>
      <c r="U667" s="139">
        <f t="shared" si="121"/>
        <v>0</v>
      </c>
      <c r="V667" s="140"/>
      <c r="W667" s="43"/>
      <c r="X667" s="59"/>
      <c r="Y667" s="59"/>
      <c r="Z667" s="59"/>
      <c r="AA667" s="59"/>
      <c r="AB667" s="59"/>
      <c r="AC667" s="59"/>
      <c r="AD667" s="59"/>
    </row>
    <row r="668" hidden="1">
      <c r="B668" s="145">
        <v>62</v>
      </c>
      <c r="C668" s="146" t="str">
        <f t="shared" ca="1" si="111"/>
        <v>8.9</v>
      </c>
      <c r="D668" s="147" t="str">
        <f t="shared" ca="1" si="112"/>
        <v>nc</v>
      </c>
      <c r="E668" s="147" t="s">
        <v>58</v>
      </c>
      <c r="F668" s="148" t="str">
        <f t="shared" ca="1" si="113"/>
        <v>https://demarches-larochelle.test.entrouvert.org/signalements/arbres-espaces-verts-naturels-aires-de-jeux/?cancelurl=https%3A//portail-larochelle.test.entrouvert.org/demarches/signalements/</v>
      </c>
      <c r="G668" s="147" t="str">
        <f t="shared" ca="1" si="114"/>
        <v>A</v>
      </c>
      <c r="H668" s="147" t="str">
        <f t="shared" ca="1" si="115"/>
        <v/>
      </c>
      <c r="I668" s="147" t="str">
        <f t="shared" ca="1" si="116"/>
        <v>Moyenne</v>
      </c>
      <c r="J668" s="149" t="str">
        <f t="shared" ca="1" si="117"/>
        <v xml:space="preserve">Plusieurs fois sur cette page uniquement</v>
      </c>
      <c r="K668" s="79">
        <f t="shared" si="118"/>
        <v>3</v>
      </c>
      <c r="L668" s="136"/>
      <c r="M668" s="136">
        <f t="shared" si="119"/>
        <v>1</v>
      </c>
      <c r="N668" s="137" t="str">
        <f t="shared" ca="1" si="120"/>
        <v xml:space="preserve">Etape 3 : utilisation de balises input pour la présentation du contenu</v>
      </c>
      <c r="O668" s="137"/>
      <c r="P668" s="138"/>
      <c r="Q668" s="138"/>
      <c r="R668" s="138"/>
      <c r="S668" s="138"/>
      <c r="T668" s="138"/>
      <c r="U668" s="139">
        <f t="shared" si="121"/>
        <v>0</v>
      </c>
      <c r="V668" s="140"/>
      <c r="W668" s="43"/>
      <c r="X668" s="59"/>
      <c r="Y668" s="59"/>
      <c r="Z668" s="59"/>
      <c r="AA668" s="59"/>
      <c r="AB668" s="59"/>
      <c r="AC668" s="59"/>
      <c r="AD668" s="59"/>
    </row>
    <row r="669" hidden="1">
      <c r="B669" s="145">
        <v>62</v>
      </c>
      <c r="C669" s="146" t="str">
        <f t="shared" ca="1" si="111"/>
        <v>8.9</v>
      </c>
      <c r="D669" s="147" t="str">
        <f t="shared" ca="1" si="112"/>
        <v>na</v>
      </c>
      <c r="E669" s="147" t="s">
        <v>61</v>
      </c>
      <c r="F669" s="148" t="str">
        <f t="shared" ca="1" si="113"/>
        <v>https://demarches-larochelle.test.entrouvert.org/signalements/proprete-urbaine/118/</v>
      </c>
      <c r="G669" s="147" t="str">
        <f t="shared" ca="1" si="114"/>
        <v>A</v>
      </c>
      <c r="H669" s="147" t="str">
        <f t="shared" ca="1" si="115"/>
        <v/>
      </c>
      <c r="I669" s="147">
        <f t="shared" ca="1" si="116"/>
        <v>0</v>
      </c>
      <c r="J669" s="149">
        <f t="shared" ca="1" si="117"/>
        <v>0</v>
      </c>
      <c r="K669" s="79" t="str">
        <f t="shared" si="118"/>
        <v/>
      </c>
      <c r="L669" s="136"/>
      <c r="M669" s="136">
        <f t="shared" si="119"/>
        <v>1</v>
      </c>
      <c r="N669" s="137">
        <f t="shared" ca="1" si="120"/>
        <v>0</v>
      </c>
      <c r="O669" s="137"/>
      <c r="P669" s="138"/>
      <c r="Q669" s="138"/>
      <c r="R669" s="138"/>
      <c r="S669" s="138"/>
      <c r="T669" s="138"/>
      <c r="U669" s="139">
        <f t="shared" si="121"/>
        <v>0</v>
      </c>
      <c r="V669" s="140"/>
      <c r="W669" s="43"/>
      <c r="X669" s="59"/>
      <c r="Y669" s="59"/>
      <c r="Z669" s="59"/>
      <c r="AA669" s="59"/>
      <c r="AB669" s="59"/>
      <c r="AC669" s="59"/>
      <c r="AD669" s="59"/>
    </row>
    <row r="670" hidden="1">
      <c r="B670" s="145">
        <v>62</v>
      </c>
      <c r="C670" s="146" t="str">
        <f t="shared" ca="1" si="111"/>
        <v>8.9</v>
      </c>
      <c r="D670" s="147" t="str">
        <f t="shared" ca="1" si="112"/>
        <v>na</v>
      </c>
      <c r="E670" s="147" t="s">
        <v>64</v>
      </c>
      <c r="F670" s="148" t="str">
        <f t="shared" ca="1" si="113"/>
        <v>https://connexion-larochelle.test.entrouvert.org/accounts/password/change/</v>
      </c>
      <c r="G670" s="147" t="str">
        <f t="shared" ca="1" si="114"/>
        <v>A</v>
      </c>
      <c r="H670" s="147" t="str">
        <f t="shared" ca="1" si="115"/>
        <v/>
      </c>
      <c r="I670" s="147" t="str">
        <f t="shared" ca="1" si="116"/>
        <v>Mineure</v>
      </c>
      <c r="J670" s="149" t="str">
        <f t="shared" ca="1" si="117"/>
        <v xml:space="preserve">Une seule fois dans la page</v>
      </c>
      <c r="K670" s="79">
        <f t="shared" si="118"/>
        <v>4</v>
      </c>
      <c r="L670" s="136"/>
      <c r="M670" s="136">
        <f t="shared" si="119"/>
        <v>1</v>
      </c>
      <c r="N670" s="137" t="str">
        <f t="shared" ca="1" si="120"/>
        <v xml:space="preserve">La valeur de la force du MDP n'est pas entre des balises &lt;p&gt; de plus une balises &lt;p&gt; vide est présente</v>
      </c>
      <c r="O670" s="137"/>
      <c r="P670" s="138"/>
      <c r="Q670" s="138"/>
      <c r="R670" s="138"/>
      <c r="S670" s="138"/>
      <c r="T670" s="138"/>
      <c r="U670" s="139">
        <f t="shared" si="121"/>
        <v>0</v>
      </c>
      <c r="V670" s="140"/>
      <c r="W670" s="43"/>
      <c r="X670" s="59"/>
      <c r="Y670" s="59"/>
      <c r="Z670" s="59"/>
      <c r="AA670" s="59"/>
      <c r="AB670" s="59"/>
      <c r="AC670" s="59"/>
      <c r="AD670" s="59"/>
    </row>
    <row r="671" hidden="1">
      <c r="B671" s="145">
        <v>63</v>
      </c>
      <c r="C671" s="146" t="str">
        <f t="shared" ca="1" si="111"/>
        <v>8.10</v>
      </c>
      <c r="D671" s="147" t="str">
        <f t="shared" ca="1" si="112"/>
        <v>na</v>
      </c>
      <c r="E671" s="147" t="s">
        <v>28</v>
      </c>
      <c r="F671" s="148" t="str">
        <f t="shared" ca="1" si="113"/>
        <v>https://portail-larochelle.test.entrouvert.org/demarches/</v>
      </c>
      <c r="G671" s="147" t="str">
        <f t="shared" ca="1" si="114"/>
        <v>A</v>
      </c>
      <c r="H671" s="147" t="str">
        <f t="shared" ca="1" si="115"/>
        <v/>
      </c>
      <c r="I671" s="147">
        <f t="shared" ca="1" si="116"/>
        <v>0</v>
      </c>
      <c r="J671" s="149">
        <f t="shared" ca="1" si="117"/>
        <v>0</v>
      </c>
      <c r="K671" s="79" t="str">
        <f t="shared" si="118"/>
        <v/>
      </c>
      <c r="L671" s="136"/>
      <c r="M671" s="136">
        <f t="shared" si="119"/>
        <v>0</v>
      </c>
      <c r="N671" s="137">
        <f t="shared" ca="1" si="120"/>
        <v>0</v>
      </c>
      <c r="O671" s="137"/>
      <c r="P671" s="138"/>
      <c r="Q671" s="138"/>
      <c r="R671" s="138"/>
      <c r="S671" s="138"/>
      <c r="T671" s="138"/>
      <c r="U671" s="139">
        <f t="shared" si="121"/>
        <v>0</v>
      </c>
      <c r="V671" s="140"/>
      <c r="W671" s="43"/>
      <c r="X671" s="59"/>
      <c r="Y671" s="59"/>
      <c r="Z671" s="59"/>
      <c r="AA671" s="59"/>
      <c r="AB671" s="59"/>
      <c r="AC671" s="59"/>
      <c r="AD671" s="59"/>
    </row>
    <row r="672" hidden="1">
      <c r="B672" s="145">
        <v>63</v>
      </c>
      <c r="C672" s="146" t="str">
        <f t="shared" ca="1" si="111"/>
        <v>8.10</v>
      </c>
      <c r="D672" s="147" t="str">
        <f t="shared" ca="1" si="112"/>
        <v>na</v>
      </c>
      <c r="E672" s="147" t="s">
        <v>31</v>
      </c>
      <c r="F672" s="148" t="str">
        <f t="shared" ca="1" si="113"/>
        <v>https://portail-larochelle.test.entrouvert.org/liens-footer/accessibilite/</v>
      </c>
      <c r="G672" s="147" t="str">
        <f t="shared" ca="1" si="114"/>
        <v>A</v>
      </c>
      <c r="H672" s="147" t="str">
        <f t="shared" ca="1" si="115"/>
        <v/>
      </c>
      <c r="I672" s="147">
        <f t="shared" ca="1" si="116"/>
        <v>0</v>
      </c>
      <c r="J672" s="149">
        <f t="shared" ca="1" si="117"/>
        <v>0</v>
      </c>
      <c r="K672" s="79" t="str">
        <f t="shared" si="118"/>
        <v/>
      </c>
      <c r="L672" s="136"/>
      <c r="M672" s="136">
        <f t="shared" si="119"/>
        <v>0</v>
      </c>
      <c r="N672" s="137">
        <f t="shared" ca="1" si="120"/>
        <v>0</v>
      </c>
      <c r="O672" s="137"/>
      <c r="P672" s="138"/>
      <c r="Q672" s="138"/>
      <c r="R672" s="138"/>
      <c r="S672" s="138"/>
      <c r="T672" s="138"/>
      <c r="U672" s="139">
        <f t="shared" si="121"/>
        <v>0</v>
      </c>
      <c r="V672" s="140"/>
      <c r="W672" s="43"/>
      <c r="X672" s="59"/>
      <c r="Y672" s="59"/>
      <c r="Z672" s="59"/>
      <c r="AA672" s="59"/>
      <c r="AB672" s="59"/>
      <c r="AC672" s="59"/>
      <c r="AD672" s="59"/>
    </row>
    <row r="673" hidden="1">
      <c r="B673" s="145">
        <v>63</v>
      </c>
      <c r="C673" s="146" t="str">
        <f t="shared" ca="1" si="111"/>
        <v>8.10</v>
      </c>
      <c r="D673" s="147" t="str">
        <f t="shared" ca="1" si="112"/>
        <v>na</v>
      </c>
      <c r="E673" s="147" t="s">
        <v>34</v>
      </c>
      <c r="F673" s="148" t="str">
        <f t="shared" ca="1" si="113"/>
        <v>https://portail-larochelle.test.entrouvert.org/liens-footer/mentions-legales/</v>
      </c>
      <c r="G673" s="147" t="str">
        <f t="shared" ca="1" si="114"/>
        <v>A</v>
      </c>
      <c r="H673" s="147" t="str">
        <f t="shared" ca="1" si="115"/>
        <v/>
      </c>
      <c r="I673" s="147">
        <f t="shared" ca="1" si="116"/>
        <v>0</v>
      </c>
      <c r="J673" s="149">
        <f t="shared" ca="1" si="117"/>
        <v>0</v>
      </c>
      <c r="K673" s="79" t="str">
        <f t="shared" si="118"/>
        <v/>
      </c>
      <c r="L673" s="136"/>
      <c r="M673" s="136">
        <f t="shared" si="119"/>
        <v>0</v>
      </c>
      <c r="N673" s="137">
        <f t="shared" ca="1" si="120"/>
        <v>0</v>
      </c>
      <c r="O673" s="137"/>
      <c r="P673" s="138"/>
      <c r="Q673" s="138"/>
      <c r="R673" s="138"/>
      <c r="S673" s="138"/>
      <c r="T673" s="138"/>
      <c r="U673" s="139">
        <f t="shared" si="121"/>
        <v>0</v>
      </c>
      <c r="V673" s="140"/>
      <c r="W673" s="43"/>
      <c r="X673" s="59"/>
      <c r="Y673" s="59"/>
      <c r="Z673" s="59"/>
      <c r="AA673" s="59"/>
      <c r="AB673" s="59"/>
      <c r="AC673" s="59"/>
      <c r="AD673" s="59"/>
    </row>
    <row r="674" hidden="1">
      <c r="B674" s="145">
        <v>63</v>
      </c>
      <c r="C674" s="146" t="str">
        <f t="shared" ca="1" si="111"/>
        <v>8.10</v>
      </c>
      <c r="D674" s="147" t="str">
        <f t="shared" ca="1" si="112"/>
        <v>na</v>
      </c>
      <c r="E674" s="147" t="s">
        <v>37</v>
      </c>
      <c r="F674" s="148" t="str">
        <f t="shared" ca="1" si="113"/>
        <v>https://portail-larochelle.test.entrouvert.org/aide/</v>
      </c>
      <c r="G674" s="147" t="str">
        <f t="shared" ca="1" si="114"/>
        <v>A</v>
      </c>
      <c r="H674" s="147" t="str">
        <f t="shared" ca="1" si="115"/>
        <v/>
      </c>
      <c r="I674" s="147">
        <f t="shared" ca="1" si="116"/>
        <v>0</v>
      </c>
      <c r="J674" s="149">
        <f t="shared" ca="1" si="117"/>
        <v>0</v>
      </c>
      <c r="K674" s="79" t="str">
        <f t="shared" si="118"/>
        <v/>
      </c>
      <c r="L674" s="136"/>
      <c r="M674" s="136">
        <f t="shared" si="119"/>
        <v>0</v>
      </c>
      <c r="N674" s="137">
        <f t="shared" ca="1" si="120"/>
        <v>0</v>
      </c>
      <c r="O674" s="137"/>
      <c r="P674" s="138"/>
      <c r="Q674" s="138"/>
      <c r="R674" s="138"/>
      <c r="S674" s="138"/>
      <c r="T674" s="138"/>
      <c r="U674" s="139">
        <f t="shared" si="121"/>
        <v>0</v>
      </c>
      <c r="V674" s="140"/>
      <c r="W674" s="43"/>
      <c r="X674" s="59"/>
      <c r="Y674" s="59"/>
      <c r="Z674" s="59"/>
      <c r="AA674" s="59"/>
      <c r="AB674" s="59"/>
      <c r="AC674" s="59"/>
      <c r="AD674" s="59"/>
    </row>
    <row r="675" hidden="1">
      <c r="B675" s="145">
        <v>63</v>
      </c>
      <c r="C675" s="146" t="str">
        <f t="shared" ca="1" si="111"/>
        <v>8.10</v>
      </c>
      <c r="D675" s="147" t="str">
        <f t="shared" ca="1" si="112"/>
        <v>na</v>
      </c>
      <c r="E675" s="147" t="s">
        <v>40</v>
      </c>
      <c r="F675" s="148" t="str">
        <f t="shared" ca="1" si="113"/>
        <v>https://connexion-larochelle.test.entrouvert.org/login/?nonce=_0DC01D458CED32F23A64CDA251907A6D&amp;next=/idp/saml2/continue%3Fnonce%3D_0DC01D458CED32F23A64CDA251907A6D</v>
      </c>
      <c r="G675" s="147" t="str">
        <f t="shared" ca="1" si="114"/>
        <v>A</v>
      </c>
      <c r="H675" s="147" t="str">
        <f t="shared" ca="1" si="115"/>
        <v/>
      </c>
      <c r="I675" s="147">
        <f t="shared" ca="1" si="116"/>
        <v>0</v>
      </c>
      <c r="J675" s="149">
        <f t="shared" ca="1" si="117"/>
        <v>0</v>
      </c>
      <c r="K675" s="79" t="str">
        <f t="shared" si="118"/>
        <v/>
      </c>
      <c r="L675" s="136"/>
      <c r="M675" s="136">
        <f t="shared" si="119"/>
        <v>0</v>
      </c>
      <c r="N675" s="137">
        <f t="shared" ca="1" si="120"/>
        <v>0</v>
      </c>
      <c r="O675" s="137"/>
      <c r="P675" s="138"/>
      <c r="Q675" s="138"/>
      <c r="R675" s="138"/>
      <c r="S675" s="138"/>
      <c r="T675" s="138"/>
      <c r="U675" s="139">
        <f t="shared" si="121"/>
        <v>0</v>
      </c>
      <c r="V675" s="140"/>
      <c r="W675" s="43"/>
      <c r="X675" s="59"/>
      <c r="Y675" s="59"/>
      <c r="Z675" s="59"/>
      <c r="AA675" s="59"/>
      <c r="AB675" s="59"/>
      <c r="AC675" s="59"/>
      <c r="AD675" s="59"/>
    </row>
    <row r="676" hidden="1">
      <c r="B676" s="145">
        <v>63</v>
      </c>
      <c r="C676" s="146" t="str">
        <f t="shared" ca="1" si="111"/>
        <v>8.10</v>
      </c>
      <c r="D676" s="147" t="str">
        <f t="shared" ca="1" si="112"/>
        <v>na</v>
      </c>
      <c r="E676" s="147" t="s">
        <v>43</v>
      </c>
      <c r="F676" s="148" t="str">
        <f t="shared" ca="1" si="113"/>
        <v>https://portail-larochelle.test.entrouvert.org/demarches/signalements/</v>
      </c>
      <c r="G676" s="147" t="str">
        <f t="shared" ca="1" si="114"/>
        <v>A</v>
      </c>
      <c r="H676" s="147" t="str">
        <f t="shared" ca="1" si="115"/>
        <v/>
      </c>
      <c r="I676" s="147">
        <f t="shared" ca="1" si="116"/>
        <v>0</v>
      </c>
      <c r="J676" s="149">
        <f t="shared" ca="1" si="117"/>
        <v>0</v>
      </c>
      <c r="K676" s="79" t="str">
        <f t="shared" si="118"/>
        <v/>
      </c>
      <c r="L676" s="136"/>
      <c r="M676" s="136">
        <f t="shared" si="119"/>
        <v>0</v>
      </c>
      <c r="N676" s="137">
        <f t="shared" ca="1" si="120"/>
        <v>0</v>
      </c>
      <c r="O676" s="137"/>
      <c r="P676" s="138"/>
      <c r="Q676" s="138"/>
      <c r="R676" s="138"/>
      <c r="S676" s="138"/>
      <c r="T676" s="138"/>
      <c r="U676" s="139">
        <f t="shared" si="121"/>
        <v>0</v>
      </c>
      <c r="V676" s="140"/>
      <c r="W676" s="43"/>
      <c r="X676" s="59"/>
      <c r="Y676" s="59"/>
      <c r="Z676" s="59"/>
      <c r="AA676" s="59"/>
      <c r="AB676" s="59"/>
      <c r="AC676" s="59"/>
      <c r="AD676" s="59"/>
    </row>
    <row r="677" hidden="1">
      <c r="B677" s="145">
        <v>63</v>
      </c>
      <c r="C677" s="146" t="str">
        <f t="shared" ca="1" si="111"/>
        <v>8.10</v>
      </c>
      <c r="D677" s="147" t="str">
        <f t="shared" ca="1" si="112"/>
        <v>na</v>
      </c>
      <c r="E677" s="147" t="s">
        <v>46</v>
      </c>
      <c r="F677" s="148" t="str">
        <f t="shared" ca="1" si="113"/>
        <v>https://connexion-larochelle.test.entrouvert.org/accounts/</v>
      </c>
      <c r="G677" s="147" t="str">
        <f t="shared" ca="1" si="114"/>
        <v>A</v>
      </c>
      <c r="H677" s="147" t="str">
        <f t="shared" ca="1" si="115"/>
        <v/>
      </c>
      <c r="I677" s="147">
        <f t="shared" ca="1" si="116"/>
        <v>0</v>
      </c>
      <c r="J677" s="149">
        <f t="shared" ca="1" si="117"/>
        <v>0</v>
      </c>
      <c r="K677" s="79" t="str">
        <f t="shared" si="118"/>
        <v/>
      </c>
      <c r="L677" s="136"/>
      <c r="M677" s="136">
        <f t="shared" si="119"/>
        <v>0</v>
      </c>
      <c r="N677" s="137">
        <f t="shared" ca="1" si="120"/>
        <v>0</v>
      </c>
      <c r="O677" s="137"/>
      <c r="P677" s="138"/>
      <c r="Q677" s="138"/>
      <c r="R677" s="138"/>
      <c r="S677" s="138"/>
      <c r="T677" s="138"/>
      <c r="U677" s="139">
        <f t="shared" si="121"/>
        <v>0</v>
      </c>
      <c r="V677" s="140"/>
      <c r="W677" s="43"/>
      <c r="X677" s="59"/>
      <c r="Y677" s="59"/>
      <c r="Z677" s="59"/>
      <c r="AA677" s="59"/>
      <c r="AB677" s="59"/>
      <c r="AC677" s="59"/>
      <c r="AD677" s="59"/>
    </row>
    <row r="678" hidden="1">
      <c r="B678" s="145">
        <v>63</v>
      </c>
      <c r="C678" s="146" t="str">
        <f t="shared" ca="1" si="111"/>
        <v>8.10</v>
      </c>
      <c r="D678" s="147" t="str">
        <f t="shared" ca="1" si="112"/>
        <v>na</v>
      </c>
      <c r="E678" s="147" t="s">
        <v>49</v>
      </c>
      <c r="F678" s="148" t="str">
        <f t="shared" ca="1" si="113"/>
        <v>https://portail-larochelle.test.entrouvert.org/a-propos/page-editoriale-type/</v>
      </c>
      <c r="G678" s="147" t="str">
        <f t="shared" ca="1" si="114"/>
        <v>A</v>
      </c>
      <c r="H678" s="147" t="str">
        <f t="shared" ca="1" si="115"/>
        <v/>
      </c>
      <c r="I678" s="147">
        <f t="shared" ca="1" si="116"/>
        <v>0</v>
      </c>
      <c r="J678" s="149">
        <f t="shared" ca="1" si="117"/>
        <v>0</v>
      </c>
      <c r="K678" s="79" t="str">
        <f t="shared" si="118"/>
        <v/>
      </c>
      <c r="L678" s="136"/>
      <c r="M678" s="136">
        <f t="shared" si="119"/>
        <v>0</v>
      </c>
      <c r="N678" s="137">
        <f t="shared" ca="1" si="120"/>
        <v>0</v>
      </c>
      <c r="O678" s="137"/>
      <c r="P678" s="138"/>
      <c r="Q678" s="138"/>
      <c r="R678" s="138"/>
      <c r="S678" s="138"/>
      <c r="T678" s="138"/>
      <c r="U678" s="139">
        <f t="shared" si="121"/>
        <v>0</v>
      </c>
      <c r="V678" s="140"/>
      <c r="W678" s="43"/>
      <c r="X678" s="59"/>
      <c r="Y678" s="59"/>
      <c r="Z678" s="59"/>
      <c r="AA678" s="59"/>
      <c r="AB678" s="59"/>
      <c r="AC678" s="59"/>
      <c r="AD678" s="59"/>
    </row>
    <row r="679" hidden="1">
      <c r="B679" s="145">
        <v>63</v>
      </c>
      <c r="C679" s="146" t="str">
        <f t="shared" ca="1" si="111"/>
        <v>8.10</v>
      </c>
      <c r="D679" s="147" t="str">
        <f t="shared" ca="1" si="112"/>
        <v>na</v>
      </c>
      <c r="E679" s="147" t="s">
        <v>52</v>
      </c>
      <c r="F679" s="148" t="str">
        <f t="shared" ca="1" si="113"/>
        <v>https://demarches-larochelle.test.entrouvert.org/old-temp/modele-de-formulaire-avec-tous-les-champs/</v>
      </c>
      <c r="G679" s="147" t="str">
        <f t="shared" ca="1" si="114"/>
        <v>A</v>
      </c>
      <c r="H679" s="147" t="str">
        <f t="shared" ca="1" si="115"/>
        <v/>
      </c>
      <c r="I679" s="147">
        <f t="shared" ca="1" si="116"/>
        <v>0</v>
      </c>
      <c r="J679" s="149">
        <f t="shared" ca="1" si="117"/>
        <v>0</v>
      </c>
      <c r="K679" s="79" t="str">
        <f t="shared" si="118"/>
        <v/>
      </c>
      <c r="L679" s="136"/>
      <c r="M679" s="136">
        <f t="shared" si="119"/>
        <v>0</v>
      </c>
      <c r="N679" s="137">
        <f t="shared" ca="1" si="120"/>
        <v>0</v>
      </c>
      <c r="O679" s="137"/>
      <c r="P679" s="138"/>
      <c r="Q679" s="138"/>
      <c r="R679" s="138"/>
      <c r="S679" s="138"/>
      <c r="T679" s="138"/>
      <c r="U679" s="139">
        <f t="shared" si="121"/>
        <v>0</v>
      </c>
      <c r="V679" s="140"/>
      <c r="W679" s="43"/>
      <c r="X679" s="59"/>
      <c r="Y679" s="59"/>
      <c r="Z679" s="59"/>
      <c r="AA679" s="59"/>
      <c r="AB679" s="59"/>
      <c r="AC679" s="59"/>
      <c r="AD679" s="59"/>
    </row>
    <row r="680" hidden="1">
      <c r="B680" s="145">
        <v>63</v>
      </c>
      <c r="C680" s="146" t="str">
        <f t="shared" ca="1" si="111"/>
        <v>8.10</v>
      </c>
      <c r="D680" s="147" t="str">
        <f t="shared" ca="1" si="112"/>
        <v>na</v>
      </c>
      <c r="E680" s="147" t="s">
        <v>55</v>
      </c>
      <c r="F680" s="148" t="str">
        <f t="shared" ca="1" si="113"/>
        <v>https://portail-larochelle.test.entrouvert.org/mon-espace/mes-demandes/</v>
      </c>
      <c r="G680" s="147" t="str">
        <f t="shared" ca="1" si="114"/>
        <v>A</v>
      </c>
      <c r="H680" s="147" t="str">
        <f t="shared" ca="1" si="115"/>
        <v/>
      </c>
      <c r="I680" s="147">
        <f t="shared" ca="1" si="116"/>
        <v>0</v>
      </c>
      <c r="J680" s="149">
        <f t="shared" ca="1" si="117"/>
        <v>0</v>
      </c>
      <c r="K680" s="79" t="str">
        <f t="shared" si="118"/>
        <v/>
      </c>
      <c r="L680" s="136"/>
      <c r="M680" s="136">
        <f t="shared" si="119"/>
        <v>0</v>
      </c>
      <c r="N680" s="137">
        <f t="shared" ca="1" si="120"/>
        <v>0</v>
      </c>
      <c r="O680" s="137"/>
      <c r="P680" s="138"/>
      <c r="Q680" s="138"/>
      <c r="R680" s="138"/>
      <c r="S680" s="138"/>
      <c r="T680" s="138"/>
      <c r="U680" s="139">
        <f t="shared" si="121"/>
        <v>0</v>
      </c>
      <c r="V680" s="140"/>
      <c r="W680" s="43"/>
      <c r="X680" s="59"/>
      <c r="Y680" s="59"/>
      <c r="Z680" s="59"/>
      <c r="AA680" s="59"/>
      <c r="AB680" s="59"/>
      <c r="AC680" s="59"/>
      <c r="AD680" s="59"/>
    </row>
    <row r="681" hidden="1">
      <c r="B681" s="145">
        <v>63</v>
      </c>
      <c r="C681" s="146" t="str">
        <f t="shared" ca="1" si="111"/>
        <v>8.10</v>
      </c>
      <c r="D681" s="147" t="str">
        <f t="shared" ca="1" si="112"/>
        <v>na</v>
      </c>
      <c r="E681" s="147" t="s">
        <v>58</v>
      </c>
      <c r="F681" s="148" t="str">
        <f t="shared" ca="1" si="113"/>
        <v>https://demarches-larochelle.test.entrouvert.org/signalements/arbres-espaces-verts-naturels-aires-de-jeux/?cancelurl=https%3A//portail-larochelle.test.entrouvert.org/demarches/signalements/</v>
      </c>
      <c r="G681" s="147" t="str">
        <f t="shared" ca="1" si="114"/>
        <v>A</v>
      </c>
      <c r="H681" s="147" t="str">
        <f t="shared" ca="1" si="115"/>
        <v/>
      </c>
      <c r="I681" s="147">
        <f t="shared" ca="1" si="116"/>
        <v>0</v>
      </c>
      <c r="J681" s="149">
        <f t="shared" ca="1" si="117"/>
        <v>0</v>
      </c>
      <c r="K681" s="79" t="str">
        <f t="shared" si="118"/>
        <v/>
      </c>
      <c r="L681" s="136"/>
      <c r="M681" s="136">
        <f t="shared" si="119"/>
        <v>0</v>
      </c>
      <c r="N681" s="137">
        <f t="shared" ca="1" si="120"/>
        <v>0</v>
      </c>
      <c r="O681" s="137"/>
      <c r="P681" s="138"/>
      <c r="Q681" s="138"/>
      <c r="R681" s="138"/>
      <c r="S681" s="138"/>
      <c r="T681" s="138"/>
      <c r="U681" s="139">
        <f t="shared" si="121"/>
        <v>0</v>
      </c>
      <c r="V681" s="140"/>
      <c r="W681" s="43"/>
      <c r="X681" s="59"/>
      <c r="Y681" s="59"/>
      <c r="Z681" s="59"/>
      <c r="AA681" s="59"/>
      <c r="AB681" s="59"/>
      <c r="AC681" s="59"/>
      <c r="AD681" s="59"/>
    </row>
    <row r="682" hidden="1">
      <c r="B682" s="145">
        <v>63</v>
      </c>
      <c r="C682" s="146" t="str">
        <f t="shared" ca="1" si="111"/>
        <v>8.10</v>
      </c>
      <c r="D682" s="147" t="str">
        <f t="shared" ca="1" si="112"/>
        <v>na</v>
      </c>
      <c r="E682" s="147" t="s">
        <v>61</v>
      </c>
      <c r="F682" s="148" t="str">
        <f t="shared" ca="1" si="113"/>
        <v>https://demarches-larochelle.test.entrouvert.org/signalements/proprete-urbaine/118/</v>
      </c>
      <c r="G682" s="147" t="str">
        <f t="shared" ca="1" si="114"/>
        <v>A</v>
      </c>
      <c r="H682" s="147" t="str">
        <f t="shared" ca="1" si="115"/>
        <v/>
      </c>
      <c r="I682" s="147">
        <f t="shared" ca="1" si="116"/>
        <v>0</v>
      </c>
      <c r="J682" s="149">
        <f t="shared" ca="1" si="117"/>
        <v>0</v>
      </c>
      <c r="K682" s="79" t="str">
        <f t="shared" si="118"/>
        <v/>
      </c>
      <c r="L682" s="136"/>
      <c r="M682" s="136">
        <f t="shared" si="119"/>
        <v>0</v>
      </c>
      <c r="N682" s="137">
        <f t="shared" ca="1" si="120"/>
        <v>0</v>
      </c>
      <c r="O682" s="137"/>
      <c r="P682" s="138"/>
      <c r="Q682" s="138"/>
      <c r="R682" s="138"/>
      <c r="S682" s="138"/>
      <c r="T682" s="138"/>
      <c r="U682" s="139">
        <f t="shared" si="121"/>
        <v>0</v>
      </c>
      <c r="V682" s="140"/>
      <c r="W682" s="43"/>
      <c r="X682" s="59"/>
      <c r="Y682" s="59"/>
      <c r="Z682" s="59"/>
      <c r="AA682" s="59"/>
      <c r="AB682" s="59"/>
      <c r="AC682" s="59"/>
      <c r="AD682" s="59"/>
    </row>
    <row r="683" hidden="1">
      <c r="B683" s="145">
        <v>63</v>
      </c>
      <c r="C683" s="146" t="str">
        <f t="shared" ca="1" si="111"/>
        <v>8.10</v>
      </c>
      <c r="D683" s="147" t="str">
        <f t="shared" ca="1" si="112"/>
        <v>na</v>
      </c>
      <c r="E683" s="147" t="s">
        <v>64</v>
      </c>
      <c r="F683" s="148" t="str">
        <f t="shared" ca="1" si="113"/>
        <v>https://connexion-larochelle.test.entrouvert.org/accounts/password/change/</v>
      </c>
      <c r="G683" s="147" t="str">
        <f t="shared" ca="1" si="114"/>
        <v>A</v>
      </c>
      <c r="H683" s="147" t="str">
        <f t="shared" ca="1" si="115"/>
        <v/>
      </c>
      <c r="I683" s="147">
        <f t="shared" ca="1" si="116"/>
        <v>0</v>
      </c>
      <c r="J683" s="149">
        <f t="shared" ca="1" si="117"/>
        <v>0</v>
      </c>
      <c r="K683" s="79" t="str">
        <f t="shared" si="118"/>
        <v/>
      </c>
      <c r="L683" s="136"/>
      <c r="M683" s="136">
        <f t="shared" si="119"/>
        <v>0</v>
      </c>
      <c r="N683" s="137">
        <f t="shared" ca="1" si="120"/>
        <v>0</v>
      </c>
      <c r="O683" s="137"/>
      <c r="P683" s="138"/>
      <c r="Q683" s="138"/>
      <c r="R683" s="138"/>
      <c r="S683" s="138"/>
      <c r="T683" s="138"/>
      <c r="U683" s="139">
        <f t="shared" si="121"/>
        <v>0</v>
      </c>
      <c r="V683" s="140"/>
      <c r="W683" s="43"/>
      <c r="X683" s="59"/>
      <c r="Y683" s="59"/>
      <c r="Z683" s="59"/>
      <c r="AA683" s="59"/>
      <c r="AB683" s="59"/>
      <c r="AC683" s="59"/>
      <c r="AD683" s="59"/>
    </row>
    <row r="684" hidden="1">
      <c r="A684" s="150" t="s">
        <v>109</v>
      </c>
      <c r="B684" s="145">
        <v>64</v>
      </c>
      <c r="C684" s="146" t="str">
        <f t="shared" ca="1" si="111"/>
        <v>9.1</v>
      </c>
      <c r="D684" s="147" t="str">
        <f t="shared" ca="1" si="112"/>
        <v>nc</v>
      </c>
      <c r="E684" s="147" t="s">
        <v>28</v>
      </c>
      <c r="F684" s="148" t="str">
        <f t="shared" ca="1" si="113"/>
        <v>https://portail-larochelle.test.entrouvert.org/demarches/</v>
      </c>
      <c r="G684" s="147" t="str">
        <f t="shared" ca="1" si="114"/>
        <v>A</v>
      </c>
      <c r="H684" s="147" t="str">
        <f t="shared" ca="1" si="115"/>
        <v>x</v>
      </c>
      <c r="I684" s="147" t="str">
        <f t="shared" ca="1" si="116"/>
        <v>Moyenne</v>
      </c>
      <c r="J684" s="149" t="str">
        <f t="shared" ca="1" si="117"/>
        <v xml:space="preserve">Plusieurs fois sur cette page uniquement</v>
      </c>
      <c r="K684" s="79">
        <f t="shared" si="118"/>
        <v>3</v>
      </c>
      <c r="L684" s="136"/>
      <c r="M684" s="136">
        <f t="shared" si="119"/>
        <v>2</v>
      </c>
      <c r="N684" s="137" t="str">
        <f t="shared" ca="1" si="120"/>
        <v xml:space="preserve">Les titres en bleu ne sont pas sous forme de titre</v>
      </c>
      <c r="O684" s="137"/>
      <c r="P684" s="138"/>
      <c r="Q684" s="138"/>
      <c r="R684" s="138"/>
      <c r="S684" s="138"/>
      <c r="T684" s="138"/>
      <c r="U684" s="139">
        <f t="shared" si="121"/>
        <v>0</v>
      </c>
      <c r="V684" s="140"/>
      <c r="W684" s="43"/>
      <c r="X684" s="59"/>
      <c r="Y684" s="59"/>
      <c r="Z684" s="59"/>
      <c r="AA684" s="59"/>
      <c r="AB684" s="59"/>
      <c r="AC684" s="59"/>
      <c r="AD684" s="59"/>
    </row>
    <row r="685" hidden="1">
      <c r="B685" s="145">
        <v>64</v>
      </c>
      <c r="C685" s="146" t="str">
        <f t="shared" ca="1" si="111"/>
        <v>9.1</v>
      </c>
      <c r="D685" s="147" t="str">
        <f t="shared" ca="1" si="112"/>
        <v>c</v>
      </c>
      <c r="E685" s="147" t="s">
        <v>31</v>
      </c>
      <c r="F685" s="148" t="str">
        <f t="shared" ca="1" si="113"/>
        <v>https://portail-larochelle.test.entrouvert.org/liens-footer/accessibilite/</v>
      </c>
      <c r="G685" s="147" t="str">
        <f t="shared" ca="1" si="114"/>
        <v>A</v>
      </c>
      <c r="H685" s="147" t="str">
        <f t="shared" ca="1" si="115"/>
        <v>x</v>
      </c>
      <c r="I685" s="147">
        <f t="shared" ca="1" si="116"/>
        <v>0</v>
      </c>
      <c r="J685" s="149">
        <f t="shared" ca="1" si="117"/>
        <v>0</v>
      </c>
      <c r="K685" s="79" t="str">
        <f t="shared" si="118"/>
        <v/>
      </c>
      <c r="L685" s="136"/>
      <c r="M685" s="136">
        <f t="shared" si="119"/>
        <v>2</v>
      </c>
      <c r="N685" s="137">
        <f t="shared" ca="1" si="120"/>
        <v>0</v>
      </c>
      <c r="O685" s="137"/>
      <c r="P685" s="138"/>
      <c r="Q685" s="138"/>
      <c r="R685" s="138"/>
      <c r="S685" s="138"/>
      <c r="T685" s="138"/>
      <c r="U685" s="139">
        <f t="shared" si="121"/>
        <v>0</v>
      </c>
      <c r="V685" s="140"/>
      <c r="W685" s="43"/>
      <c r="X685" s="59"/>
      <c r="Y685" s="59"/>
      <c r="Z685" s="59"/>
      <c r="AA685" s="59"/>
      <c r="AB685" s="59"/>
      <c r="AC685" s="59"/>
      <c r="AD685" s="59"/>
    </row>
    <row r="686" hidden="1">
      <c r="B686" s="145">
        <v>64</v>
      </c>
      <c r="C686" s="146" t="str">
        <f t="shared" ca="1" si="111"/>
        <v>9.1</v>
      </c>
      <c r="D686" s="147" t="str">
        <f t="shared" ca="1" si="112"/>
        <v>c</v>
      </c>
      <c r="E686" s="147" t="s">
        <v>34</v>
      </c>
      <c r="F686" s="148" t="str">
        <f t="shared" ca="1" si="113"/>
        <v>https://portail-larochelle.test.entrouvert.org/liens-footer/mentions-legales/</v>
      </c>
      <c r="G686" s="147" t="str">
        <f t="shared" ca="1" si="114"/>
        <v>A</v>
      </c>
      <c r="H686" s="147" t="str">
        <f t="shared" ca="1" si="115"/>
        <v>x</v>
      </c>
      <c r="I686" s="147">
        <f t="shared" ca="1" si="116"/>
        <v>0</v>
      </c>
      <c r="J686" s="149">
        <f t="shared" ca="1" si="117"/>
        <v>0</v>
      </c>
      <c r="K686" s="79" t="str">
        <f t="shared" si="118"/>
        <v/>
      </c>
      <c r="L686" s="136"/>
      <c r="M686" s="136">
        <f t="shared" si="119"/>
        <v>2</v>
      </c>
      <c r="N686" s="137">
        <f t="shared" ca="1" si="120"/>
        <v>0</v>
      </c>
      <c r="O686" s="137"/>
      <c r="P686" s="138"/>
      <c r="Q686" s="138"/>
      <c r="R686" s="138"/>
      <c r="S686" s="138"/>
      <c r="T686" s="138"/>
      <c r="U686" s="139">
        <f t="shared" si="121"/>
        <v>0</v>
      </c>
      <c r="V686" s="140"/>
      <c r="W686" s="43"/>
      <c r="X686" s="59"/>
      <c r="Y686" s="59"/>
      <c r="Z686" s="59"/>
      <c r="AA686" s="59"/>
      <c r="AB686" s="59"/>
      <c r="AC686" s="59"/>
      <c r="AD686" s="59"/>
    </row>
    <row r="687" hidden="1">
      <c r="B687" s="145">
        <v>64</v>
      </c>
      <c r="C687" s="146" t="str">
        <f t="shared" ca="1" si="111"/>
        <v>9.1</v>
      </c>
      <c r="D687" s="147" t="str">
        <f t="shared" ca="1" si="112"/>
        <v>c</v>
      </c>
      <c r="E687" s="147" t="s">
        <v>37</v>
      </c>
      <c r="F687" s="148" t="str">
        <f t="shared" ca="1" si="113"/>
        <v>https://portail-larochelle.test.entrouvert.org/aide/</v>
      </c>
      <c r="G687" s="147" t="str">
        <f t="shared" ca="1" si="114"/>
        <v>A</v>
      </c>
      <c r="H687" s="147" t="str">
        <f t="shared" ca="1" si="115"/>
        <v>x</v>
      </c>
      <c r="I687" s="147">
        <f t="shared" ca="1" si="116"/>
        <v>0</v>
      </c>
      <c r="J687" s="149">
        <f t="shared" ca="1" si="117"/>
        <v>0</v>
      </c>
      <c r="K687" s="79" t="str">
        <f t="shared" si="118"/>
        <v/>
      </c>
      <c r="L687" s="136"/>
      <c r="M687" s="136">
        <f t="shared" si="119"/>
        <v>2</v>
      </c>
      <c r="N687" s="137">
        <f t="shared" ca="1" si="120"/>
        <v>0</v>
      </c>
      <c r="O687" s="137"/>
      <c r="P687" s="138"/>
      <c r="Q687" s="138"/>
      <c r="R687" s="138"/>
      <c r="S687" s="138"/>
      <c r="T687" s="138"/>
      <c r="U687" s="139">
        <f t="shared" si="121"/>
        <v>0</v>
      </c>
      <c r="V687" s="140"/>
      <c r="W687" s="43"/>
      <c r="X687" s="59"/>
      <c r="Y687" s="59"/>
      <c r="Z687" s="59"/>
      <c r="AA687" s="59"/>
      <c r="AB687" s="59"/>
      <c r="AC687" s="59"/>
      <c r="AD687" s="59"/>
    </row>
    <row r="688" hidden="1">
      <c r="B688" s="145">
        <v>64</v>
      </c>
      <c r="C688" s="146" t="str">
        <f t="shared" ca="1" si="111"/>
        <v>9.1</v>
      </c>
      <c r="D688" s="147" t="str">
        <f t="shared" ca="1" si="112"/>
        <v>c</v>
      </c>
      <c r="E688" s="147" t="s">
        <v>40</v>
      </c>
      <c r="F688" s="148" t="str">
        <f t="shared" ca="1" si="113"/>
        <v>https://connexion-larochelle.test.entrouvert.org/login/?nonce=_0DC01D458CED32F23A64CDA251907A6D&amp;next=/idp/saml2/continue%3Fnonce%3D_0DC01D458CED32F23A64CDA251907A6D</v>
      </c>
      <c r="G688" s="147" t="str">
        <f t="shared" ca="1" si="114"/>
        <v>A</v>
      </c>
      <c r="H688" s="147" t="str">
        <f t="shared" ca="1" si="115"/>
        <v>x</v>
      </c>
      <c r="I688" s="147">
        <f t="shared" ca="1" si="116"/>
        <v>0</v>
      </c>
      <c r="J688" s="149">
        <f t="shared" ca="1" si="117"/>
        <v>0</v>
      </c>
      <c r="K688" s="79" t="str">
        <f t="shared" si="118"/>
        <v/>
      </c>
      <c r="L688" s="136"/>
      <c r="M688" s="136">
        <f t="shared" si="119"/>
        <v>2</v>
      </c>
      <c r="N688" s="137">
        <f t="shared" ca="1" si="120"/>
        <v>0</v>
      </c>
      <c r="O688" s="137"/>
      <c r="P688" s="138"/>
      <c r="Q688" s="138"/>
      <c r="R688" s="138"/>
      <c r="S688" s="138"/>
      <c r="T688" s="138"/>
      <c r="U688" s="139">
        <f t="shared" si="121"/>
        <v>0</v>
      </c>
      <c r="V688" s="140"/>
      <c r="W688" s="43"/>
      <c r="X688" s="59"/>
      <c r="Y688" s="59"/>
      <c r="Z688" s="59"/>
      <c r="AA688" s="59"/>
      <c r="AB688" s="59"/>
      <c r="AC688" s="59"/>
      <c r="AD688" s="59"/>
    </row>
    <row r="689" hidden="1">
      <c r="B689" s="145">
        <v>64</v>
      </c>
      <c r="C689" s="146" t="str">
        <f t="shared" ca="1" si="111"/>
        <v>9.1</v>
      </c>
      <c r="D689" s="147" t="str">
        <f t="shared" ca="1" si="112"/>
        <v>nc</v>
      </c>
      <c r="E689" s="147" t="s">
        <v>43</v>
      </c>
      <c r="F689" s="148" t="str">
        <f t="shared" ca="1" si="113"/>
        <v>https://portail-larochelle.test.entrouvert.org/demarches/signalements/</v>
      </c>
      <c r="G689" s="147" t="str">
        <f t="shared" ca="1" si="114"/>
        <v>A</v>
      </c>
      <c r="H689" s="147" t="str">
        <f t="shared" ca="1" si="115"/>
        <v>x</v>
      </c>
      <c r="I689" s="147" t="str">
        <f t="shared" ca="1" si="116"/>
        <v>Moyenne</v>
      </c>
      <c r="J689" s="149" t="str">
        <f t="shared" ca="1" si="117"/>
        <v xml:space="preserve">Plusieurs fois sur cette page uniquement</v>
      </c>
      <c r="K689" s="79">
        <f t="shared" si="118"/>
        <v>3</v>
      </c>
      <c r="L689" s="136"/>
      <c r="M689" s="136">
        <f t="shared" si="119"/>
        <v>2</v>
      </c>
      <c r="N689" s="137" t="str">
        <f t="shared" ca="1" si="120"/>
        <v xml:space="preserve">Les titres en bleu ne sont pas sous forme de titre</v>
      </c>
      <c r="O689" s="137"/>
      <c r="P689" s="138"/>
      <c r="Q689" s="138"/>
      <c r="R689" s="138"/>
      <c r="S689" s="138"/>
      <c r="T689" s="138"/>
      <c r="U689" s="139">
        <f t="shared" si="121"/>
        <v>0</v>
      </c>
      <c r="V689" s="140"/>
      <c r="W689" s="43"/>
      <c r="X689" s="59"/>
      <c r="Y689" s="59"/>
      <c r="Z689" s="59"/>
      <c r="AA689" s="59"/>
      <c r="AB689" s="59"/>
      <c r="AC689" s="59"/>
      <c r="AD689" s="59"/>
    </row>
    <row r="690" hidden="1">
      <c r="B690" s="145">
        <v>64</v>
      </c>
      <c r="C690" s="146" t="str">
        <f t="shared" ca="1" si="111"/>
        <v>9.1</v>
      </c>
      <c r="D690" s="147" t="str">
        <f t="shared" ca="1" si="112"/>
        <v>c</v>
      </c>
      <c r="E690" s="147" t="s">
        <v>46</v>
      </c>
      <c r="F690" s="148" t="str">
        <f t="shared" ca="1" si="113"/>
        <v>https://connexion-larochelle.test.entrouvert.org/accounts/</v>
      </c>
      <c r="G690" s="147" t="str">
        <f t="shared" ca="1" si="114"/>
        <v>A</v>
      </c>
      <c r="H690" s="147" t="str">
        <f t="shared" ca="1" si="115"/>
        <v>x</v>
      </c>
      <c r="I690" s="147">
        <f t="shared" ca="1" si="116"/>
        <v>0</v>
      </c>
      <c r="J690" s="149">
        <f t="shared" ca="1" si="117"/>
        <v>0</v>
      </c>
      <c r="K690" s="79" t="str">
        <f t="shared" si="118"/>
        <v/>
      </c>
      <c r="L690" s="136"/>
      <c r="M690" s="136">
        <f t="shared" si="119"/>
        <v>2</v>
      </c>
      <c r="N690" s="137">
        <f t="shared" ca="1" si="120"/>
        <v>0</v>
      </c>
      <c r="O690" s="137"/>
      <c r="P690" s="138"/>
      <c r="Q690" s="138"/>
      <c r="R690" s="138"/>
      <c r="S690" s="138"/>
      <c r="T690" s="138"/>
      <c r="U690" s="139">
        <f t="shared" si="121"/>
        <v>0</v>
      </c>
      <c r="V690" s="140"/>
      <c r="W690" s="43"/>
      <c r="X690" s="59"/>
      <c r="Y690" s="59"/>
      <c r="Z690" s="59"/>
      <c r="AA690" s="59"/>
      <c r="AB690" s="59"/>
      <c r="AC690" s="59"/>
      <c r="AD690" s="59"/>
    </row>
    <row r="691" hidden="1">
      <c r="B691" s="145">
        <v>64</v>
      </c>
      <c r="C691" s="146" t="str">
        <f t="shared" ca="1" si="111"/>
        <v>9.1</v>
      </c>
      <c r="D691" s="147" t="str">
        <f t="shared" ca="1" si="112"/>
        <v>c</v>
      </c>
      <c r="E691" s="147" t="s">
        <v>49</v>
      </c>
      <c r="F691" s="148" t="str">
        <f t="shared" ca="1" si="113"/>
        <v>https://portail-larochelle.test.entrouvert.org/a-propos/page-editoriale-type/</v>
      </c>
      <c r="G691" s="147" t="str">
        <f t="shared" ca="1" si="114"/>
        <v>A</v>
      </c>
      <c r="H691" s="147" t="str">
        <f t="shared" ca="1" si="115"/>
        <v>x</v>
      </c>
      <c r="I691" s="147">
        <f t="shared" ca="1" si="116"/>
        <v>0</v>
      </c>
      <c r="J691" s="149">
        <f t="shared" ca="1" si="117"/>
        <v>0</v>
      </c>
      <c r="K691" s="79" t="str">
        <f t="shared" si="118"/>
        <v/>
      </c>
      <c r="L691" s="136"/>
      <c r="M691" s="136">
        <f t="shared" si="119"/>
        <v>2</v>
      </c>
      <c r="N691" s="137">
        <f t="shared" ca="1" si="120"/>
        <v>0</v>
      </c>
      <c r="O691" s="137"/>
      <c r="P691" s="138"/>
      <c r="Q691" s="138"/>
      <c r="R691" s="138"/>
      <c r="S691" s="138"/>
      <c r="T691" s="138"/>
      <c r="U691" s="139">
        <f t="shared" si="121"/>
        <v>0</v>
      </c>
      <c r="V691" s="140"/>
      <c r="W691" s="43"/>
      <c r="X691" s="59"/>
      <c r="Y691" s="59"/>
      <c r="Z691" s="59"/>
      <c r="AA691" s="59"/>
      <c r="AB691" s="59"/>
      <c r="AC691" s="59"/>
      <c r="AD691" s="59"/>
    </row>
    <row r="692" hidden="1">
      <c r="B692" s="145">
        <v>64</v>
      </c>
      <c r="C692" s="146" t="str">
        <f t="shared" ca="1" si="111"/>
        <v>9.1</v>
      </c>
      <c r="D692" s="147" t="str">
        <f t="shared" ca="1" si="112"/>
        <v>c</v>
      </c>
      <c r="E692" s="147" t="s">
        <v>52</v>
      </c>
      <c r="F692" s="148" t="str">
        <f t="shared" ca="1" si="113"/>
        <v>https://demarches-larochelle.test.entrouvert.org/old-temp/modele-de-formulaire-avec-tous-les-champs/</v>
      </c>
      <c r="G692" s="147" t="str">
        <f t="shared" ca="1" si="114"/>
        <v>A</v>
      </c>
      <c r="H692" s="147" t="str">
        <f t="shared" ca="1" si="115"/>
        <v>x</v>
      </c>
      <c r="I692" s="147">
        <f t="shared" ca="1" si="116"/>
        <v>0</v>
      </c>
      <c r="J692" s="149">
        <f t="shared" ca="1" si="117"/>
        <v>0</v>
      </c>
      <c r="K692" s="79" t="str">
        <f t="shared" si="118"/>
        <v/>
      </c>
      <c r="L692" s="136"/>
      <c r="M692" s="136">
        <f t="shared" si="119"/>
        <v>2</v>
      </c>
      <c r="N692" s="137">
        <f t="shared" ca="1" si="120"/>
        <v>0</v>
      </c>
      <c r="O692" s="137"/>
      <c r="P692" s="138"/>
      <c r="Q692" s="138"/>
      <c r="R692" s="138"/>
      <c r="S692" s="138"/>
      <c r="T692" s="138"/>
      <c r="U692" s="139">
        <f t="shared" si="121"/>
        <v>0</v>
      </c>
      <c r="V692" s="140"/>
      <c r="W692" s="43"/>
      <c r="X692" s="59"/>
      <c r="Y692" s="59"/>
      <c r="Z692" s="59"/>
      <c r="AA692" s="59"/>
      <c r="AB692" s="59"/>
      <c r="AC692" s="59"/>
      <c r="AD692" s="59"/>
    </row>
    <row r="693" hidden="1">
      <c r="B693" s="145">
        <v>64</v>
      </c>
      <c r="C693" s="146" t="str">
        <f t="shared" ca="1" si="111"/>
        <v>9.1</v>
      </c>
      <c r="D693" s="147" t="str">
        <f t="shared" ca="1" si="112"/>
        <v>c</v>
      </c>
      <c r="E693" s="147" t="s">
        <v>55</v>
      </c>
      <c r="F693" s="148" t="str">
        <f t="shared" ca="1" si="113"/>
        <v>https://portail-larochelle.test.entrouvert.org/mon-espace/mes-demandes/</v>
      </c>
      <c r="G693" s="147" t="str">
        <f t="shared" ca="1" si="114"/>
        <v>A</v>
      </c>
      <c r="H693" s="147" t="str">
        <f t="shared" ca="1" si="115"/>
        <v>x</v>
      </c>
      <c r="I693" s="147">
        <f t="shared" ca="1" si="116"/>
        <v>0</v>
      </c>
      <c r="J693" s="149">
        <f t="shared" ca="1" si="117"/>
        <v>0</v>
      </c>
      <c r="K693" s="79" t="str">
        <f t="shared" si="118"/>
        <v/>
      </c>
      <c r="L693" s="136"/>
      <c r="M693" s="136">
        <f t="shared" si="119"/>
        <v>2</v>
      </c>
      <c r="N693" s="137">
        <f t="shared" ca="1" si="120"/>
        <v>0</v>
      </c>
      <c r="O693" s="137"/>
      <c r="P693" s="138"/>
      <c r="Q693" s="138"/>
      <c r="R693" s="138"/>
      <c r="S693" s="138"/>
      <c r="T693" s="138"/>
      <c r="U693" s="139">
        <f t="shared" si="121"/>
        <v>0</v>
      </c>
      <c r="V693" s="140"/>
      <c r="W693" s="43"/>
      <c r="X693" s="59"/>
      <c r="Y693" s="59"/>
      <c r="Z693" s="59"/>
      <c r="AA693" s="59"/>
      <c r="AB693" s="59"/>
      <c r="AC693" s="59"/>
      <c r="AD693" s="59"/>
    </row>
    <row r="694" hidden="1">
      <c r="B694" s="145">
        <v>64</v>
      </c>
      <c r="C694" s="146" t="str">
        <f t="shared" ca="1" si="111"/>
        <v>9.1</v>
      </c>
      <c r="D694" s="147" t="str">
        <f t="shared" ca="1" si="112"/>
        <v>c</v>
      </c>
      <c r="E694" s="147" t="s">
        <v>58</v>
      </c>
      <c r="F694" s="148" t="str">
        <f t="shared" ca="1" si="113"/>
        <v>https://demarches-larochelle.test.entrouvert.org/signalements/arbres-espaces-verts-naturels-aires-de-jeux/?cancelurl=https%3A//portail-larochelle.test.entrouvert.org/demarches/signalements/</v>
      </c>
      <c r="G694" s="147" t="str">
        <f t="shared" ca="1" si="114"/>
        <v>A</v>
      </c>
      <c r="H694" s="147" t="str">
        <f t="shared" ca="1" si="115"/>
        <v>x</v>
      </c>
      <c r="I694" s="147">
        <f t="shared" ca="1" si="116"/>
        <v>0</v>
      </c>
      <c r="J694" s="149">
        <f t="shared" ca="1" si="117"/>
        <v>0</v>
      </c>
      <c r="K694" s="79" t="str">
        <f t="shared" si="118"/>
        <v/>
      </c>
      <c r="L694" s="136"/>
      <c r="M694" s="136">
        <f t="shared" si="119"/>
        <v>2</v>
      </c>
      <c r="N694" s="137">
        <f t="shared" ca="1" si="120"/>
        <v>0</v>
      </c>
      <c r="O694" s="137"/>
      <c r="P694" s="138"/>
      <c r="Q694" s="138"/>
      <c r="R694" s="138"/>
      <c r="S694" s="138"/>
      <c r="T694" s="138"/>
      <c r="U694" s="139">
        <f t="shared" si="121"/>
        <v>0</v>
      </c>
      <c r="V694" s="140"/>
      <c r="W694" s="43"/>
      <c r="X694" s="59"/>
      <c r="Y694" s="59"/>
      <c r="Z694" s="59"/>
      <c r="AA694" s="59"/>
      <c r="AB694" s="59"/>
      <c r="AC694" s="59"/>
      <c r="AD694" s="59"/>
    </row>
    <row r="695" hidden="1">
      <c r="B695" s="145">
        <v>64</v>
      </c>
      <c r="C695" s="146" t="str">
        <f t="shared" ca="1" si="111"/>
        <v>9.1</v>
      </c>
      <c r="D695" s="147" t="str">
        <f t="shared" ca="1" si="112"/>
        <v>c</v>
      </c>
      <c r="E695" s="147" t="s">
        <v>61</v>
      </c>
      <c r="F695" s="148" t="str">
        <f t="shared" ca="1" si="113"/>
        <v>https://demarches-larochelle.test.entrouvert.org/signalements/proprete-urbaine/118/</v>
      </c>
      <c r="G695" s="147" t="str">
        <f t="shared" ca="1" si="114"/>
        <v>A</v>
      </c>
      <c r="H695" s="147" t="str">
        <f t="shared" ca="1" si="115"/>
        <v>x</v>
      </c>
      <c r="I695" s="147">
        <f t="shared" ca="1" si="116"/>
        <v>0</v>
      </c>
      <c r="J695" s="149">
        <f t="shared" ca="1" si="117"/>
        <v>0</v>
      </c>
      <c r="K695" s="79" t="str">
        <f t="shared" si="118"/>
        <v/>
      </c>
      <c r="L695" s="136"/>
      <c r="M695" s="136">
        <f t="shared" si="119"/>
        <v>2</v>
      </c>
      <c r="N695" s="137">
        <f t="shared" ca="1" si="120"/>
        <v>0</v>
      </c>
      <c r="O695" s="137"/>
      <c r="P695" s="138"/>
      <c r="Q695" s="138"/>
      <c r="R695" s="138"/>
      <c r="S695" s="138"/>
      <c r="T695" s="138"/>
      <c r="U695" s="139">
        <f t="shared" si="121"/>
        <v>0</v>
      </c>
      <c r="V695" s="140"/>
      <c r="W695" s="43"/>
      <c r="X695" s="59"/>
      <c r="Y695" s="59"/>
      <c r="Z695" s="59"/>
      <c r="AA695" s="59"/>
      <c r="AB695" s="59"/>
      <c r="AC695" s="59"/>
      <c r="AD695" s="59"/>
    </row>
    <row r="696" hidden="1">
      <c r="B696" s="145">
        <v>64</v>
      </c>
      <c r="C696" s="146" t="str">
        <f t="shared" ca="1" si="111"/>
        <v>9.1</v>
      </c>
      <c r="D696" s="147" t="str">
        <f t="shared" ca="1" si="112"/>
        <v>na</v>
      </c>
      <c r="E696" s="147" t="s">
        <v>64</v>
      </c>
      <c r="F696" s="148" t="str">
        <f t="shared" ca="1" si="113"/>
        <v>https://connexion-larochelle.test.entrouvert.org/accounts/password/change/</v>
      </c>
      <c r="G696" s="147" t="str">
        <f t="shared" ca="1" si="114"/>
        <v>A</v>
      </c>
      <c r="H696" s="147" t="str">
        <f t="shared" ca="1" si="115"/>
        <v>x</v>
      </c>
      <c r="I696" s="147">
        <f t="shared" ca="1" si="116"/>
        <v>0</v>
      </c>
      <c r="J696" s="149">
        <f t="shared" ca="1" si="117"/>
        <v>0</v>
      </c>
      <c r="K696" s="79" t="str">
        <f t="shared" si="118"/>
        <v/>
      </c>
      <c r="L696" s="136"/>
      <c r="M696" s="136">
        <f t="shared" si="119"/>
        <v>2</v>
      </c>
      <c r="N696" s="137">
        <f t="shared" ca="1" si="120"/>
        <v>0</v>
      </c>
      <c r="O696" s="137"/>
      <c r="P696" s="138"/>
      <c r="Q696" s="138"/>
      <c r="R696" s="138"/>
      <c r="S696" s="138"/>
      <c r="T696" s="138"/>
      <c r="U696" s="139">
        <f t="shared" si="121"/>
        <v>0</v>
      </c>
      <c r="V696" s="140"/>
      <c r="W696" s="43"/>
      <c r="X696" s="59"/>
      <c r="Y696" s="59"/>
      <c r="Z696" s="59"/>
      <c r="AA696" s="59"/>
      <c r="AB696" s="59"/>
      <c r="AC696" s="59"/>
      <c r="AD696" s="59"/>
    </row>
    <row r="697" hidden="1">
      <c r="B697" s="145">
        <v>65</v>
      </c>
      <c r="C697" s="146" t="str">
        <f t="shared" ca="1" si="111"/>
        <v>9.2</v>
      </c>
      <c r="D697" s="147" t="str">
        <f t="shared" ca="1" si="112"/>
        <v>c</v>
      </c>
      <c r="E697" s="147" t="s">
        <v>28</v>
      </c>
      <c r="F697" s="148" t="str">
        <f t="shared" ca="1" si="113"/>
        <v>https://portail-larochelle.test.entrouvert.org/demarches/</v>
      </c>
      <c r="G697" s="147" t="str">
        <f t="shared" ca="1" si="114"/>
        <v>A</v>
      </c>
      <c r="H697" s="147" t="str">
        <f t="shared" ca="1" si="115"/>
        <v/>
      </c>
      <c r="I697" s="147">
        <f t="shared" ca="1" si="116"/>
        <v>0</v>
      </c>
      <c r="J697" s="149">
        <f t="shared" ca="1" si="117"/>
        <v>0</v>
      </c>
      <c r="K697" s="79" t="str">
        <f t="shared" si="118"/>
        <v/>
      </c>
      <c r="L697" s="136"/>
      <c r="M697" s="136">
        <f t="shared" si="119"/>
        <v>0</v>
      </c>
      <c r="N697" s="137">
        <f t="shared" ca="1" si="120"/>
        <v>0</v>
      </c>
      <c r="O697" s="137"/>
      <c r="P697" s="138"/>
      <c r="Q697" s="138"/>
      <c r="R697" s="138"/>
      <c r="S697" s="138"/>
      <c r="T697" s="138"/>
      <c r="U697" s="139">
        <f t="shared" si="121"/>
        <v>0</v>
      </c>
      <c r="V697" s="140"/>
      <c r="W697" s="43"/>
      <c r="X697" s="59"/>
      <c r="Y697" s="59"/>
      <c r="Z697" s="59"/>
      <c r="AA697" s="59"/>
      <c r="AB697" s="59"/>
      <c r="AC697" s="59"/>
      <c r="AD697" s="59"/>
    </row>
    <row r="698" hidden="1">
      <c r="B698" s="145">
        <v>65</v>
      </c>
      <c r="C698" s="146" t="str">
        <f t="shared" ca="1" si="111"/>
        <v>9.2</v>
      </c>
      <c r="D698" s="147" t="str">
        <f t="shared" ca="1" si="112"/>
        <v>c</v>
      </c>
      <c r="E698" s="147" t="s">
        <v>31</v>
      </c>
      <c r="F698" s="148" t="str">
        <f t="shared" ca="1" si="113"/>
        <v>https://portail-larochelle.test.entrouvert.org/liens-footer/accessibilite/</v>
      </c>
      <c r="G698" s="147" t="str">
        <f t="shared" ca="1" si="114"/>
        <v>A</v>
      </c>
      <c r="H698" s="147" t="str">
        <f t="shared" ca="1" si="115"/>
        <v/>
      </c>
      <c r="I698" s="147">
        <f t="shared" ca="1" si="116"/>
        <v>0</v>
      </c>
      <c r="J698" s="149">
        <f t="shared" ca="1" si="117"/>
        <v>0</v>
      </c>
      <c r="K698" s="79" t="str">
        <f t="shared" si="118"/>
        <v/>
      </c>
      <c r="L698" s="136"/>
      <c r="M698" s="136">
        <f t="shared" si="119"/>
        <v>0</v>
      </c>
      <c r="N698" s="137">
        <f t="shared" ca="1" si="120"/>
        <v>0</v>
      </c>
      <c r="O698" s="137"/>
      <c r="P698" s="138"/>
      <c r="Q698" s="138"/>
      <c r="R698" s="138"/>
      <c r="S698" s="138"/>
      <c r="T698" s="138"/>
      <c r="U698" s="139">
        <f t="shared" si="121"/>
        <v>0</v>
      </c>
      <c r="V698" s="140"/>
      <c r="W698" s="43"/>
      <c r="X698" s="59"/>
      <c r="Y698" s="59"/>
      <c r="Z698" s="59"/>
      <c r="AA698" s="59"/>
      <c r="AB698" s="59"/>
      <c r="AC698" s="59"/>
      <c r="AD698" s="59"/>
    </row>
    <row r="699" hidden="1">
      <c r="B699" s="145">
        <v>65</v>
      </c>
      <c r="C699" s="146" t="str">
        <f t="shared" ca="1" si="111"/>
        <v>9.2</v>
      </c>
      <c r="D699" s="147" t="str">
        <f t="shared" ca="1" si="112"/>
        <v>c</v>
      </c>
      <c r="E699" s="147" t="s">
        <v>34</v>
      </c>
      <c r="F699" s="148" t="str">
        <f t="shared" ca="1" si="113"/>
        <v>https://portail-larochelle.test.entrouvert.org/liens-footer/mentions-legales/</v>
      </c>
      <c r="G699" s="147" t="str">
        <f t="shared" ca="1" si="114"/>
        <v>A</v>
      </c>
      <c r="H699" s="147" t="str">
        <f t="shared" ca="1" si="115"/>
        <v/>
      </c>
      <c r="I699" s="147">
        <f t="shared" ca="1" si="116"/>
        <v>0</v>
      </c>
      <c r="J699" s="149">
        <f t="shared" ca="1" si="117"/>
        <v>0</v>
      </c>
      <c r="K699" s="79" t="str">
        <f t="shared" si="118"/>
        <v/>
      </c>
      <c r="L699" s="136"/>
      <c r="M699" s="136">
        <f t="shared" si="119"/>
        <v>0</v>
      </c>
      <c r="N699" s="137">
        <f t="shared" ca="1" si="120"/>
        <v>0</v>
      </c>
      <c r="O699" s="137"/>
      <c r="P699" s="138"/>
      <c r="Q699" s="138"/>
      <c r="R699" s="138"/>
      <c r="S699" s="138"/>
      <c r="T699" s="138"/>
      <c r="U699" s="139">
        <f t="shared" si="121"/>
        <v>0</v>
      </c>
      <c r="V699" s="140"/>
      <c r="W699" s="43"/>
      <c r="X699" s="59"/>
      <c r="Y699" s="59"/>
      <c r="Z699" s="59"/>
      <c r="AA699" s="59"/>
      <c r="AB699" s="59"/>
      <c r="AC699" s="59"/>
      <c r="AD699" s="59"/>
    </row>
    <row r="700" hidden="1">
      <c r="B700" s="145">
        <v>65</v>
      </c>
      <c r="C700" s="146" t="str">
        <f t="shared" ca="1" si="111"/>
        <v>9.2</v>
      </c>
      <c r="D700" s="147" t="str">
        <f t="shared" ca="1" si="112"/>
        <v>c</v>
      </c>
      <c r="E700" s="147" t="s">
        <v>37</v>
      </c>
      <c r="F700" s="148" t="str">
        <f t="shared" ca="1" si="113"/>
        <v>https://portail-larochelle.test.entrouvert.org/aide/</v>
      </c>
      <c r="G700" s="147" t="str">
        <f t="shared" ca="1" si="114"/>
        <v>A</v>
      </c>
      <c r="H700" s="147" t="str">
        <f t="shared" ca="1" si="115"/>
        <v/>
      </c>
      <c r="I700" s="147">
        <f t="shared" ca="1" si="116"/>
        <v>0</v>
      </c>
      <c r="J700" s="149">
        <f t="shared" ca="1" si="117"/>
        <v>0</v>
      </c>
      <c r="K700" s="79" t="str">
        <f t="shared" si="118"/>
        <v/>
      </c>
      <c r="L700" s="136"/>
      <c r="M700" s="136">
        <f t="shared" si="119"/>
        <v>0</v>
      </c>
      <c r="N700" s="137">
        <f t="shared" ca="1" si="120"/>
        <v>0</v>
      </c>
      <c r="O700" s="137"/>
      <c r="P700" s="138"/>
      <c r="Q700" s="138"/>
      <c r="R700" s="138"/>
      <c r="S700" s="138"/>
      <c r="T700" s="138"/>
      <c r="U700" s="139">
        <f t="shared" si="121"/>
        <v>0</v>
      </c>
      <c r="V700" s="140"/>
      <c r="W700" s="43"/>
      <c r="X700" s="59"/>
      <c r="Y700" s="59"/>
      <c r="Z700" s="59"/>
      <c r="AA700" s="59"/>
      <c r="AB700" s="59"/>
      <c r="AC700" s="59"/>
      <c r="AD700" s="59"/>
    </row>
    <row r="701" hidden="1">
      <c r="B701" s="145">
        <v>65</v>
      </c>
      <c r="C701" s="146" t="str">
        <f t="shared" ca="1" si="111"/>
        <v>9.2</v>
      </c>
      <c r="D701" s="147" t="str">
        <f t="shared" ca="1" si="112"/>
        <v>c</v>
      </c>
      <c r="E701" s="147" t="s">
        <v>40</v>
      </c>
      <c r="F701" s="148" t="str">
        <f t="shared" ca="1" si="113"/>
        <v>https://connexion-larochelle.test.entrouvert.org/login/?nonce=_0DC01D458CED32F23A64CDA251907A6D&amp;next=/idp/saml2/continue%3Fnonce%3D_0DC01D458CED32F23A64CDA251907A6D</v>
      </c>
      <c r="G701" s="147" t="str">
        <f t="shared" ca="1" si="114"/>
        <v>A</v>
      </c>
      <c r="H701" s="147" t="str">
        <f t="shared" ca="1" si="115"/>
        <v/>
      </c>
      <c r="I701" s="147">
        <f t="shared" ca="1" si="116"/>
        <v>0</v>
      </c>
      <c r="J701" s="149">
        <f t="shared" ca="1" si="117"/>
        <v>0</v>
      </c>
      <c r="K701" s="79" t="str">
        <f t="shared" si="118"/>
        <v/>
      </c>
      <c r="L701" s="136"/>
      <c r="M701" s="136">
        <f t="shared" si="119"/>
        <v>0</v>
      </c>
      <c r="N701" s="137">
        <f t="shared" ca="1" si="120"/>
        <v>0</v>
      </c>
      <c r="O701" s="137"/>
      <c r="P701" s="138"/>
      <c r="Q701" s="138"/>
      <c r="R701" s="138"/>
      <c r="S701" s="138"/>
      <c r="T701" s="138"/>
      <c r="U701" s="139">
        <f t="shared" si="121"/>
        <v>0</v>
      </c>
      <c r="V701" s="140"/>
      <c r="W701" s="43"/>
      <c r="X701" s="59"/>
      <c r="Y701" s="59"/>
      <c r="Z701" s="59"/>
      <c r="AA701" s="59"/>
      <c r="AB701" s="59"/>
      <c r="AC701" s="59"/>
      <c r="AD701" s="59"/>
    </row>
    <row r="702" hidden="1">
      <c r="B702" s="145">
        <v>65</v>
      </c>
      <c r="C702" s="146" t="str">
        <f t="shared" ca="1" si="111"/>
        <v>9.2</v>
      </c>
      <c r="D702" s="147" t="str">
        <f t="shared" ca="1" si="112"/>
        <v>c</v>
      </c>
      <c r="E702" s="147" t="s">
        <v>43</v>
      </c>
      <c r="F702" s="148" t="str">
        <f t="shared" ca="1" si="113"/>
        <v>https://portail-larochelle.test.entrouvert.org/demarches/signalements/</v>
      </c>
      <c r="G702" s="147" t="str">
        <f t="shared" ca="1" si="114"/>
        <v>A</v>
      </c>
      <c r="H702" s="147" t="str">
        <f t="shared" ca="1" si="115"/>
        <v/>
      </c>
      <c r="I702" s="147">
        <f t="shared" ca="1" si="116"/>
        <v>0</v>
      </c>
      <c r="J702" s="149">
        <f t="shared" ca="1" si="117"/>
        <v>0</v>
      </c>
      <c r="K702" s="79" t="str">
        <f t="shared" si="118"/>
        <v/>
      </c>
      <c r="L702" s="136"/>
      <c r="M702" s="136">
        <f t="shared" si="119"/>
        <v>0</v>
      </c>
      <c r="N702" s="137">
        <f t="shared" ca="1" si="120"/>
        <v>0</v>
      </c>
      <c r="O702" s="137"/>
      <c r="P702" s="138"/>
      <c r="Q702" s="138"/>
      <c r="R702" s="138"/>
      <c r="S702" s="138"/>
      <c r="T702" s="138"/>
      <c r="U702" s="139">
        <f t="shared" si="121"/>
        <v>0</v>
      </c>
      <c r="V702" s="140"/>
      <c r="W702" s="43"/>
      <c r="X702" s="59"/>
      <c r="Y702" s="59"/>
      <c r="Z702" s="59"/>
      <c r="AA702" s="59"/>
      <c r="AB702" s="59"/>
      <c r="AC702" s="59"/>
      <c r="AD702" s="59"/>
    </row>
    <row r="703" hidden="1">
      <c r="B703" s="145">
        <v>65</v>
      </c>
      <c r="C703" s="146" t="str">
        <f t="shared" ca="1" si="111"/>
        <v>9.2</v>
      </c>
      <c r="D703" s="147" t="str">
        <f t="shared" ca="1" si="112"/>
        <v>c</v>
      </c>
      <c r="E703" s="147" t="s">
        <v>46</v>
      </c>
      <c r="F703" s="148" t="str">
        <f t="shared" ca="1" si="113"/>
        <v>https://connexion-larochelle.test.entrouvert.org/accounts/</v>
      </c>
      <c r="G703" s="147" t="str">
        <f t="shared" ca="1" si="114"/>
        <v>A</v>
      </c>
      <c r="H703" s="147" t="str">
        <f t="shared" ca="1" si="115"/>
        <v/>
      </c>
      <c r="I703" s="147">
        <f t="shared" ca="1" si="116"/>
        <v>0</v>
      </c>
      <c r="J703" s="149">
        <f t="shared" ca="1" si="117"/>
        <v>0</v>
      </c>
      <c r="K703" s="79" t="str">
        <f t="shared" si="118"/>
        <v/>
      </c>
      <c r="L703" s="136"/>
      <c r="M703" s="136">
        <f t="shared" si="119"/>
        <v>0</v>
      </c>
      <c r="N703" s="137">
        <f t="shared" ca="1" si="120"/>
        <v>0</v>
      </c>
      <c r="O703" s="137"/>
      <c r="P703" s="138"/>
      <c r="Q703" s="138"/>
      <c r="R703" s="138"/>
      <c r="S703" s="138"/>
      <c r="T703" s="138"/>
      <c r="U703" s="139">
        <f t="shared" si="121"/>
        <v>0</v>
      </c>
      <c r="V703" s="140"/>
      <c r="W703" s="43"/>
      <c r="X703" s="59"/>
      <c r="Y703" s="59"/>
      <c r="Z703" s="59"/>
      <c r="AA703" s="59"/>
      <c r="AB703" s="59"/>
      <c r="AC703" s="59"/>
      <c r="AD703" s="59"/>
    </row>
    <row r="704" hidden="1">
      <c r="B704" s="145">
        <v>65</v>
      </c>
      <c r="C704" s="146" t="str">
        <f t="shared" ca="1" si="111"/>
        <v>9.2</v>
      </c>
      <c r="D704" s="147" t="str">
        <f t="shared" ca="1" si="112"/>
        <v>c</v>
      </c>
      <c r="E704" s="147" t="s">
        <v>49</v>
      </c>
      <c r="F704" s="148" t="str">
        <f t="shared" ca="1" si="113"/>
        <v>https://portail-larochelle.test.entrouvert.org/a-propos/page-editoriale-type/</v>
      </c>
      <c r="G704" s="147" t="str">
        <f t="shared" ca="1" si="114"/>
        <v>A</v>
      </c>
      <c r="H704" s="147" t="str">
        <f t="shared" ca="1" si="115"/>
        <v/>
      </c>
      <c r="I704" s="147">
        <f t="shared" ca="1" si="116"/>
        <v>0</v>
      </c>
      <c r="J704" s="149">
        <f t="shared" ca="1" si="117"/>
        <v>0</v>
      </c>
      <c r="K704" s="79" t="str">
        <f t="shared" si="118"/>
        <v/>
      </c>
      <c r="L704" s="136"/>
      <c r="M704" s="136">
        <f t="shared" si="119"/>
        <v>0</v>
      </c>
      <c r="N704" s="137">
        <f t="shared" ca="1" si="120"/>
        <v>0</v>
      </c>
      <c r="O704" s="137"/>
      <c r="P704" s="138"/>
      <c r="Q704" s="138"/>
      <c r="R704" s="138"/>
      <c r="S704" s="138"/>
      <c r="T704" s="138"/>
      <c r="U704" s="139">
        <f t="shared" si="121"/>
        <v>0</v>
      </c>
      <c r="V704" s="140"/>
      <c r="W704" s="43"/>
      <c r="X704" s="59"/>
      <c r="Y704" s="59"/>
      <c r="Z704" s="59"/>
      <c r="AA704" s="59"/>
      <c r="AB704" s="59"/>
      <c r="AC704" s="59"/>
      <c r="AD704" s="59"/>
    </row>
    <row r="705" hidden="1">
      <c r="B705" s="145">
        <v>65</v>
      </c>
      <c r="C705" s="146" t="str">
        <f t="shared" ca="1" si="111"/>
        <v>9.2</v>
      </c>
      <c r="D705" s="147" t="str">
        <f t="shared" ca="1" si="112"/>
        <v>c</v>
      </c>
      <c r="E705" s="147" t="s">
        <v>52</v>
      </c>
      <c r="F705" s="148" t="str">
        <f t="shared" ca="1" si="113"/>
        <v>https://demarches-larochelle.test.entrouvert.org/old-temp/modele-de-formulaire-avec-tous-les-champs/</v>
      </c>
      <c r="G705" s="147" t="str">
        <f t="shared" ca="1" si="114"/>
        <v>A</v>
      </c>
      <c r="H705" s="147" t="str">
        <f t="shared" ca="1" si="115"/>
        <v/>
      </c>
      <c r="I705" s="147">
        <f t="shared" ca="1" si="116"/>
        <v>0</v>
      </c>
      <c r="J705" s="149">
        <f t="shared" ca="1" si="117"/>
        <v>0</v>
      </c>
      <c r="K705" s="79" t="str">
        <f t="shared" si="118"/>
        <v/>
      </c>
      <c r="L705" s="136"/>
      <c r="M705" s="136">
        <f t="shared" si="119"/>
        <v>0</v>
      </c>
      <c r="N705" s="137">
        <f t="shared" ca="1" si="120"/>
        <v>0</v>
      </c>
      <c r="O705" s="137"/>
      <c r="P705" s="138"/>
      <c r="Q705" s="138"/>
      <c r="R705" s="138"/>
      <c r="S705" s="138"/>
      <c r="T705" s="138"/>
      <c r="U705" s="139">
        <f t="shared" si="121"/>
        <v>0</v>
      </c>
      <c r="V705" s="140"/>
      <c r="W705" s="43"/>
      <c r="X705" s="59"/>
      <c r="Y705" s="59"/>
      <c r="Z705" s="59"/>
      <c r="AA705" s="59"/>
      <c r="AB705" s="59"/>
      <c r="AC705" s="59"/>
      <c r="AD705" s="59"/>
    </row>
    <row r="706" hidden="1">
      <c r="B706" s="145">
        <v>65</v>
      </c>
      <c r="C706" s="146" t="str">
        <f t="shared" ca="1" si="111"/>
        <v>9.2</v>
      </c>
      <c r="D706" s="147" t="str">
        <f t="shared" ca="1" si="112"/>
        <v>c</v>
      </c>
      <c r="E706" s="147" t="s">
        <v>55</v>
      </c>
      <c r="F706" s="148" t="str">
        <f t="shared" ca="1" si="113"/>
        <v>https://portail-larochelle.test.entrouvert.org/mon-espace/mes-demandes/</v>
      </c>
      <c r="G706" s="147" t="str">
        <f t="shared" ca="1" si="114"/>
        <v>A</v>
      </c>
      <c r="H706" s="147" t="str">
        <f t="shared" ca="1" si="115"/>
        <v/>
      </c>
      <c r="I706" s="147">
        <f t="shared" ca="1" si="116"/>
        <v>0</v>
      </c>
      <c r="J706" s="149">
        <f t="shared" ca="1" si="117"/>
        <v>0</v>
      </c>
      <c r="K706" s="79" t="str">
        <f t="shared" si="118"/>
        <v/>
      </c>
      <c r="L706" s="136"/>
      <c r="M706" s="136">
        <f t="shared" si="119"/>
        <v>0</v>
      </c>
      <c r="N706" s="137">
        <f t="shared" ca="1" si="120"/>
        <v>0</v>
      </c>
      <c r="O706" s="137"/>
      <c r="P706" s="138"/>
      <c r="Q706" s="138"/>
      <c r="R706" s="138"/>
      <c r="S706" s="138"/>
      <c r="T706" s="138"/>
      <c r="U706" s="139">
        <f t="shared" si="121"/>
        <v>0</v>
      </c>
      <c r="V706" s="140"/>
      <c r="W706" s="43"/>
      <c r="X706" s="59"/>
      <c r="Y706" s="59"/>
      <c r="Z706" s="59"/>
      <c r="AA706" s="59"/>
      <c r="AB706" s="59"/>
      <c r="AC706" s="59"/>
      <c r="AD706" s="59"/>
    </row>
    <row r="707" hidden="1">
      <c r="B707" s="145">
        <v>65</v>
      </c>
      <c r="C707" s="146" t="str">
        <f t="shared" ca="1" si="111"/>
        <v>9.2</v>
      </c>
      <c r="D707" s="147" t="str">
        <f t="shared" ca="1" si="112"/>
        <v>c</v>
      </c>
      <c r="E707" s="147" t="s">
        <v>58</v>
      </c>
      <c r="F707" s="148" t="str">
        <f t="shared" ca="1" si="113"/>
        <v>https://demarches-larochelle.test.entrouvert.org/signalements/arbres-espaces-verts-naturels-aires-de-jeux/?cancelurl=https%3A//portail-larochelle.test.entrouvert.org/demarches/signalements/</v>
      </c>
      <c r="G707" s="147" t="str">
        <f t="shared" ca="1" si="114"/>
        <v>A</v>
      </c>
      <c r="H707" s="147" t="str">
        <f t="shared" ca="1" si="115"/>
        <v/>
      </c>
      <c r="I707" s="147">
        <f t="shared" ca="1" si="116"/>
        <v>0</v>
      </c>
      <c r="J707" s="149">
        <f t="shared" ca="1" si="117"/>
        <v>0</v>
      </c>
      <c r="K707" s="79" t="str">
        <f t="shared" si="118"/>
        <v/>
      </c>
      <c r="L707" s="136"/>
      <c r="M707" s="136">
        <f t="shared" si="119"/>
        <v>0</v>
      </c>
      <c r="N707" s="137">
        <f t="shared" ca="1" si="120"/>
        <v>0</v>
      </c>
      <c r="O707" s="137"/>
      <c r="P707" s="138"/>
      <c r="Q707" s="138"/>
      <c r="R707" s="138"/>
      <c r="S707" s="138"/>
      <c r="T707" s="138"/>
      <c r="U707" s="139">
        <f t="shared" si="121"/>
        <v>0</v>
      </c>
      <c r="V707" s="140"/>
      <c r="W707" s="43"/>
      <c r="X707" s="59"/>
      <c r="Y707" s="59"/>
      <c r="Z707" s="59"/>
      <c r="AA707" s="59"/>
      <c r="AB707" s="59"/>
      <c r="AC707" s="59"/>
      <c r="AD707" s="59"/>
    </row>
    <row r="708" hidden="1">
      <c r="B708" s="145">
        <v>65</v>
      </c>
      <c r="C708" s="146" t="str">
        <f t="shared" ca="1" si="111"/>
        <v>9.2</v>
      </c>
      <c r="D708" s="147" t="str">
        <f t="shared" ca="1" si="112"/>
        <v>c</v>
      </c>
      <c r="E708" s="147" t="s">
        <v>61</v>
      </c>
      <c r="F708" s="148" t="str">
        <f t="shared" ca="1" si="113"/>
        <v>https://demarches-larochelle.test.entrouvert.org/signalements/proprete-urbaine/118/</v>
      </c>
      <c r="G708" s="147" t="str">
        <f t="shared" ca="1" si="114"/>
        <v>A</v>
      </c>
      <c r="H708" s="147" t="str">
        <f t="shared" ca="1" si="115"/>
        <v/>
      </c>
      <c r="I708" s="147">
        <f t="shared" ca="1" si="116"/>
        <v>0</v>
      </c>
      <c r="J708" s="149">
        <f t="shared" ca="1" si="117"/>
        <v>0</v>
      </c>
      <c r="K708" s="79" t="str">
        <f t="shared" si="118"/>
        <v/>
      </c>
      <c r="L708" s="136"/>
      <c r="M708" s="136">
        <f t="shared" si="119"/>
        <v>0</v>
      </c>
      <c r="N708" s="137">
        <f t="shared" ca="1" si="120"/>
        <v>0</v>
      </c>
      <c r="O708" s="137"/>
      <c r="P708" s="138"/>
      <c r="Q708" s="138"/>
      <c r="R708" s="138"/>
      <c r="S708" s="138"/>
      <c r="T708" s="138"/>
      <c r="U708" s="139">
        <f t="shared" si="121"/>
        <v>0</v>
      </c>
      <c r="V708" s="140"/>
      <c r="W708" s="43"/>
      <c r="X708" s="59"/>
      <c r="Y708" s="59"/>
      <c r="Z708" s="59"/>
      <c r="AA708" s="59"/>
      <c r="AB708" s="59"/>
      <c r="AC708" s="59"/>
      <c r="AD708" s="59"/>
    </row>
    <row r="709" hidden="1">
      <c r="B709" s="145">
        <v>65</v>
      </c>
      <c r="C709" s="146" t="str">
        <f t="shared" ca="1" si="111"/>
        <v>9.2</v>
      </c>
      <c r="D709" s="147" t="str">
        <f t="shared" ca="1" si="112"/>
        <v>c</v>
      </c>
      <c r="E709" s="147" t="s">
        <v>64</v>
      </c>
      <c r="F709" s="148" t="str">
        <f t="shared" ca="1" si="113"/>
        <v>https://connexion-larochelle.test.entrouvert.org/accounts/password/change/</v>
      </c>
      <c r="G709" s="147" t="str">
        <f t="shared" ca="1" si="114"/>
        <v>A</v>
      </c>
      <c r="H709" s="147" t="str">
        <f t="shared" ca="1" si="115"/>
        <v/>
      </c>
      <c r="I709" s="147">
        <f t="shared" ca="1" si="116"/>
        <v>0</v>
      </c>
      <c r="J709" s="149">
        <f t="shared" ca="1" si="117"/>
        <v>0</v>
      </c>
      <c r="K709" s="79" t="str">
        <f t="shared" si="118"/>
        <v/>
      </c>
      <c r="L709" s="136"/>
      <c r="M709" s="136">
        <f t="shared" si="119"/>
        <v>0</v>
      </c>
      <c r="N709" s="137">
        <f t="shared" ca="1" si="120"/>
        <v>0</v>
      </c>
      <c r="O709" s="137"/>
      <c r="P709" s="138"/>
      <c r="Q709" s="138"/>
      <c r="R709" s="138"/>
      <c r="S709" s="138"/>
      <c r="T709" s="138"/>
      <c r="U709" s="139">
        <f t="shared" si="121"/>
        <v>0</v>
      </c>
      <c r="V709" s="140"/>
      <c r="W709" s="43"/>
      <c r="X709" s="59"/>
      <c r="Y709" s="59"/>
      <c r="Z709" s="59"/>
      <c r="AA709" s="59"/>
      <c r="AB709" s="59"/>
      <c r="AC709" s="59"/>
      <c r="AD709" s="59"/>
    </row>
    <row r="710" hidden="1">
      <c r="B710" s="145">
        <v>66</v>
      </c>
      <c r="C710" s="146" t="str">
        <f t="shared" ca="1" si="111"/>
        <v>9.3</v>
      </c>
      <c r="D710" s="147" t="str">
        <f t="shared" ca="1" si="112"/>
        <v>c</v>
      </c>
      <c r="E710" s="147" t="s">
        <v>28</v>
      </c>
      <c r="F710" s="148" t="str">
        <f t="shared" ca="1" si="113"/>
        <v>https://portail-larochelle.test.entrouvert.org/demarches/</v>
      </c>
      <c r="G710" s="147" t="str">
        <f t="shared" ca="1" si="114"/>
        <v>A</v>
      </c>
      <c r="H710" s="147" t="str">
        <f t="shared" ca="1" si="115"/>
        <v/>
      </c>
      <c r="I710" s="147">
        <f t="shared" ca="1" si="116"/>
        <v>0</v>
      </c>
      <c r="J710" s="149">
        <f t="shared" ca="1" si="117"/>
        <v>0</v>
      </c>
      <c r="K710" s="79" t="str">
        <f t="shared" si="118"/>
        <v/>
      </c>
      <c r="L710" s="136"/>
      <c r="M710" s="136">
        <f t="shared" si="119"/>
        <v>3</v>
      </c>
      <c r="N710" s="137">
        <f t="shared" ca="1" si="120"/>
        <v>0</v>
      </c>
      <c r="O710" s="137"/>
      <c r="P710" s="138"/>
      <c r="Q710" s="138"/>
      <c r="R710" s="138"/>
      <c r="S710" s="138"/>
      <c r="T710" s="138"/>
      <c r="U710" s="139">
        <f t="shared" si="121"/>
        <v>0</v>
      </c>
      <c r="V710" s="140"/>
      <c r="W710" s="43"/>
      <c r="X710" s="59"/>
      <c r="Y710" s="59"/>
      <c r="Z710" s="59"/>
      <c r="AA710" s="59"/>
      <c r="AB710" s="59"/>
      <c r="AC710" s="59"/>
      <c r="AD710" s="59"/>
    </row>
    <row r="711" hidden="1">
      <c r="B711" s="145">
        <v>66</v>
      </c>
      <c r="C711" s="146" t="str">
        <f t="shared" ca="1" si="111"/>
        <v>9.3</v>
      </c>
      <c r="D711" s="147" t="str">
        <f t="shared" ca="1" si="112"/>
        <v>c</v>
      </c>
      <c r="E711" s="147" t="s">
        <v>31</v>
      </c>
      <c r="F711" s="148" t="str">
        <f t="shared" ca="1" si="113"/>
        <v>https://portail-larochelle.test.entrouvert.org/liens-footer/accessibilite/</v>
      </c>
      <c r="G711" s="147" t="str">
        <f t="shared" ca="1" si="114"/>
        <v>A</v>
      </c>
      <c r="H711" s="147" t="str">
        <f t="shared" ca="1" si="115"/>
        <v/>
      </c>
      <c r="I711" s="147">
        <f t="shared" ca="1" si="116"/>
        <v>0</v>
      </c>
      <c r="J711" s="149">
        <f t="shared" ca="1" si="117"/>
        <v>0</v>
      </c>
      <c r="K711" s="79" t="str">
        <f t="shared" si="118"/>
        <v/>
      </c>
      <c r="L711" s="136"/>
      <c r="M711" s="136">
        <f t="shared" si="119"/>
        <v>3</v>
      </c>
      <c r="N711" s="137">
        <f t="shared" ca="1" si="120"/>
        <v>0</v>
      </c>
      <c r="O711" s="137"/>
      <c r="P711" s="138"/>
      <c r="Q711" s="138"/>
      <c r="R711" s="138"/>
      <c r="S711" s="138"/>
      <c r="T711" s="138"/>
      <c r="U711" s="139">
        <f t="shared" si="121"/>
        <v>0</v>
      </c>
      <c r="V711" s="140"/>
      <c r="W711" s="43"/>
      <c r="X711" s="59"/>
      <c r="Y711" s="59"/>
      <c r="Z711" s="59"/>
      <c r="AA711" s="59"/>
      <c r="AB711" s="59"/>
      <c r="AC711" s="59"/>
      <c r="AD711" s="59"/>
    </row>
    <row r="712" hidden="1">
      <c r="B712" s="145">
        <v>66</v>
      </c>
      <c r="C712" s="146" t="str">
        <f t="shared" ref="C712:C775" ca="1" si="122">INDIRECT($E712&amp;"!B"&amp;$B712)</f>
        <v>9.3</v>
      </c>
      <c r="D712" s="147" t="str">
        <f t="shared" ref="D712:D775" ca="1" si="123">INDIRECT($E712&amp;"!F"&amp;$B712)</f>
        <v>c</v>
      </c>
      <c r="E712" s="147" t="s">
        <v>34</v>
      </c>
      <c r="F712" s="148" t="str">
        <f t="shared" ref="F712:F775" ca="1" si="124">INDIRECT($E712&amp;"!C3")</f>
        <v>https://portail-larochelle.test.entrouvert.org/liens-footer/mentions-legales/</v>
      </c>
      <c r="G712" s="147" t="str">
        <f t="shared" ref="G712:G775" ca="1" si="125">INDIRECT($E712&amp;"!C"&amp;$B712)</f>
        <v>A</v>
      </c>
      <c r="H712" s="147" t="str">
        <f t="shared" ref="H712:H775" ca="1" si="126">INDIRECT($E712&amp;"!D"&amp;$B712)</f>
        <v/>
      </c>
      <c r="I712" s="147" t="str">
        <f t="shared" ref="I712:I775" ca="1" si="127">INDIRECT($E712&amp;"!H"&amp;$B712)</f>
        <v>Moyenne</v>
      </c>
      <c r="J712" s="149" t="str">
        <f t="shared" ref="J712:J775" ca="1" si="128">INDIRECT($E712&amp;"!I"&amp;$B712)</f>
        <v xml:space="preserve">Une seule fois dans la page</v>
      </c>
      <c r="K712" s="79">
        <f t="shared" ref="K712:K775" si="129">IFERROR(VLOOKUP($J712,$W$1:$AA$4,(MATCH($I712,$X$5:$AA$5,0))+1,FALSE),"")</f>
        <v>4</v>
      </c>
      <c r="L712" s="136"/>
      <c r="M712" s="136">
        <f t="shared" ref="M712:M775" si="130">COUNTIFS($C$7:$C$1378,$C712,$D$7:$D$1378,"nc")</f>
        <v>3</v>
      </c>
      <c r="N712" s="137" t="str">
        <f t="shared" ref="N712:N775" ca="1" si="131">INDIRECT($E712&amp;"!J"&amp;$B712)</f>
        <v xml:space="preserve">Les liens dans la partie "Traitement des données personnelles et droit d'accès, de modification et de suppression." ne sont pas sous forme de liste</v>
      </c>
      <c r="O712" s="137"/>
      <c r="P712" s="138"/>
      <c r="Q712" s="138"/>
      <c r="R712" s="138"/>
      <c r="S712" s="138"/>
      <c r="T712" s="138"/>
      <c r="U712" s="139">
        <f t="shared" ref="U712:U775" si="132">SUM($P712:$T712)</f>
        <v>0</v>
      </c>
      <c r="V712" s="140"/>
      <c r="W712" s="43"/>
      <c r="X712" s="59"/>
      <c r="Y712" s="59"/>
      <c r="Z712" s="59"/>
      <c r="AA712" s="59"/>
      <c r="AB712" s="59"/>
      <c r="AC712" s="59"/>
      <c r="AD712" s="59"/>
    </row>
    <row r="713" hidden="1">
      <c r="B713" s="145">
        <v>66</v>
      </c>
      <c r="C713" s="146" t="str">
        <f t="shared" ca="1" si="122"/>
        <v>9.3</v>
      </c>
      <c r="D713" s="147" t="str">
        <f t="shared" ca="1" si="123"/>
        <v>c</v>
      </c>
      <c r="E713" s="147" t="s">
        <v>37</v>
      </c>
      <c r="F713" s="148" t="str">
        <f t="shared" ca="1" si="124"/>
        <v>https://portail-larochelle.test.entrouvert.org/aide/</v>
      </c>
      <c r="G713" s="147" t="str">
        <f t="shared" ca="1" si="125"/>
        <v>A</v>
      </c>
      <c r="H713" s="147" t="str">
        <f t="shared" ca="1" si="126"/>
        <v/>
      </c>
      <c r="I713" s="147" t="str">
        <f t="shared" ca="1" si="127"/>
        <v>Moyenne</v>
      </c>
      <c r="J713" s="149" t="str">
        <f t="shared" ca="1" si="128"/>
        <v xml:space="preserve">Une seule fois dans la page</v>
      </c>
      <c r="K713" s="79">
        <f t="shared" si="129"/>
        <v>4</v>
      </c>
      <c r="L713" s="136"/>
      <c r="M713" s="136">
        <f t="shared" si="130"/>
        <v>3</v>
      </c>
      <c r="N713" s="137" t="str">
        <f t="shared" ca="1" si="131"/>
        <v xml:space="preserve">le contenu dans la partie "Sur l'utilisation du portail" n'est pas sous forme de liste dl/dt</v>
      </c>
      <c r="O713" s="137"/>
      <c r="P713" s="138"/>
      <c r="Q713" s="138"/>
      <c r="R713" s="138"/>
      <c r="S713" s="138"/>
      <c r="T713" s="138"/>
      <c r="U713" s="139">
        <f t="shared" si="132"/>
        <v>0</v>
      </c>
      <c r="V713" s="140"/>
      <c r="W713" s="43"/>
      <c r="X713" s="59"/>
      <c r="Y713" s="59"/>
      <c r="Z713" s="59"/>
      <c r="AA713" s="59"/>
      <c r="AB713" s="59"/>
      <c r="AC713" s="59"/>
      <c r="AD713" s="59"/>
    </row>
    <row r="714" hidden="1">
      <c r="B714" s="145">
        <v>66</v>
      </c>
      <c r="C714" s="146" t="str">
        <f t="shared" ca="1" si="122"/>
        <v>9.3</v>
      </c>
      <c r="D714" s="147" t="str">
        <f t="shared" ca="1" si="123"/>
        <v>c</v>
      </c>
      <c r="E714" s="147" t="s">
        <v>40</v>
      </c>
      <c r="F714" s="148" t="str">
        <f t="shared" ca="1" si="124"/>
        <v>https://connexion-larochelle.test.entrouvert.org/login/?nonce=_0DC01D458CED32F23A64CDA251907A6D&amp;next=/idp/saml2/continue%3Fnonce%3D_0DC01D458CED32F23A64CDA251907A6D</v>
      </c>
      <c r="G714" s="147" t="str">
        <f t="shared" ca="1" si="125"/>
        <v>A</v>
      </c>
      <c r="H714" s="147" t="str">
        <f t="shared" ca="1" si="126"/>
        <v/>
      </c>
      <c r="I714" s="147">
        <f t="shared" ca="1" si="127"/>
        <v>0</v>
      </c>
      <c r="J714" s="149">
        <f t="shared" ca="1" si="128"/>
        <v>0</v>
      </c>
      <c r="K714" s="79" t="str">
        <f t="shared" si="129"/>
        <v/>
      </c>
      <c r="L714" s="136"/>
      <c r="M714" s="136">
        <f t="shared" si="130"/>
        <v>3</v>
      </c>
      <c r="N714" s="137">
        <f t="shared" ca="1" si="131"/>
        <v>0</v>
      </c>
      <c r="O714" s="137"/>
      <c r="P714" s="138"/>
      <c r="Q714" s="138"/>
      <c r="R714" s="138"/>
      <c r="S714" s="138"/>
      <c r="T714" s="138"/>
      <c r="U714" s="139">
        <f t="shared" si="132"/>
        <v>0</v>
      </c>
      <c r="V714" s="140"/>
      <c r="W714" s="43"/>
      <c r="X714" s="59"/>
      <c r="Y714" s="59"/>
      <c r="Z714" s="59"/>
      <c r="AA714" s="59"/>
      <c r="AB714" s="59"/>
      <c r="AC714" s="59"/>
      <c r="AD714" s="59"/>
    </row>
    <row r="715" hidden="1">
      <c r="B715" s="145">
        <v>66</v>
      </c>
      <c r="C715" s="146" t="str">
        <f t="shared" ca="1" si="122"/>
        <v>9.3</v>
      </c>
      <c r="D715" s="147" t="str">
        <f t="shared" ca="1" si="123"/>
        <v>c</v>
      </c>
      <c r="E715" s="147" t="s">
        <v>43</v>
      </c>
      <c r="F715" s="148" t="str">
        <f t="shared" ca="1" si="124"/>
        <v>https://portail-larochelle.test.entrouvert.org/demarches/signalements/</v>
      </c>
      <c r="G715" s="147" t="str">
        <f t="shared" ca="1" si="125"/>
        <v>A</v>
      </c>
      <c r="H715" s="147" t="str">
        <f t="shared" ca="1" si="126"/>
        <v/>
      </c>
      <c r="I715" s="147">
        <f t="shared" ca="1" si="127"/>
        <v>0</v>
      </c>
      <c r="J715" s="149">
        <f t="shared" ca="1" si="128"/>
        <v>0</v>
      </c>
      <c r="K715" s="79" t="str">
        <f t="shared" si="129"/>
        <v/>
      </c>
      <c r="L715" s="136"/>
      <c r="M715" s="136">
        <f t="shared" si="130"/>
        <v>3</v>
      </c>
      <c r="N715" s="137">
        <f t="shared" ca="1" si="131"/>
        <v>0</v>
      </c>
      <c r="O715" s="137"/>
      <c r="P715" s="138"/>
      <c r="Q715" s="138"/>
      <c r="R715" s="138"/>
      <c r="S715" s="138"/>
      <c r="T715" s="138"/>
      <c r="U715" s="139">
        <f t="shared" si="132"/>
        <v>0</v>
      </c>
      <c r="V715" s="140"/>
      <c r="W715" s="43"/>
      <c r="X715" s="59"/>
      <c r="Y715" s="59"/>
      <c r="Z715" s="59"/>
      <c r="AA715" s="59"/>
      <c r="AB715" s="59"/>
      <c r="AC715" s="59"/>
      <c r="AD715" s="59"/>
    </row>
    <row r="716" hidden="1">
      <c r="B716" s="145">
        <v>66</v>
      </c>
      <c r="C716" s="146" t="str">
        <f t="shared" ca="1" si="122"/>
        <v>9.3</v>
      </c>
      <c r="D716" s="147" t="str">
        <f t="shared" ca="1" si="123"/>
        <v>c</v>
      </c>
      <c r="E716" s="147" t="s">
        <v>46</v>
      </c>
      <c r="F716" s="148" t="str">
        <f t="shared" ca="1" si="124"/>
        <v>https://connexion-larochelle.test.entrouvert.org/accounts/</v>
      </c>
      <c r="G716" s="147" t="str">
        <f t="shared" ca="1" si="125"/>
        <v>A</v>
      </c>
      <c r="H716" s="147" t="str">
        <f t="shared" ca="1" si="126"/>
        <v/>
      </c>
      <c r="I716" s="147">
        <f t="shared" ca="1" si="127"/>
        <v>0</v>
      </c>
      <c r="J716" s="149">
        <f t="shared" ca="1" si="128"/>
        <v>0</v>
      </c>
      <c r="K716" s="79" t="str">
        <f t="shared" si="129"/>
        <v/>
      </c>
      <c r="L716" s="136"/>
      <c r="M716" s="136">
        <f t="shared" si="130"/>
        <v>3</v>
      </c>
      <c r="N716" s="137">
        <f t="shared" ca="1" si="131"/>
        <v>0</v>
      </c>
      <c r="O716" s="137"/>
      <c r="P716" s="138"/>
      <c r="Q716" s="138"/>
      <c r="R716" s="138"/>
      <c r="S716" s="138"/>
      <c r="T716" s="138"/>
      <c r="U716" s="139">
        <f t="shared" si="132"/>
        <v>0</v>
      </c>
      <c r="V716" s="140"/>
      <c r="W716" s="43"/>
      <c r="X716" s="59"/>
      <c r="Y716" s="59"/>
      <c r="Z716" s="59"/>
      <c r="AA716" s="59"/>
      <c r="AB716" s="59"/>
      <c r="AC716" s="59"/>
      <c r="AD716" s="59"/>
    </row>
    <row r="717" hidden="1">
      <c r="B717" s="145">
        <v>66</v>
      </c>
      <c r="C717" s="146" t="str">
        <f t="shared" ca="1" si="122"/>
        <v>9.3</v>
      </c>
      <c r="D717" s="147" t="str">
        <f t="shared" ca="1" si="123"/>
        <v>c</v>
      </c>
      <c r="E717" s="147" t="s">
        <v>49</v>
      </c>
      <c r="F717" s="148" t="str">
        <f t="shared" ca="1" si="124"/>
        <v>https://portail-larochelle.test.entrouvert.org/a-propos/page-editoriale-type/</v>
      </c>
      <c r="G717" s="147" t="str">
        <f t="shared" ca="1" si="125"/>
        <v>A</v>
      </c>
      <c r="H717" s="147" t="str">
        <f t="shared" ca="1" si="126"/>
        <v/>
      </c>
      <c r="I717" s="147">
        <f t="shared" ca="1" si="127"/>
        <v>0</v>
      </c>
      <c r="J717" s="149">
        <f t="shared" ca="1" si="128"/>
        <v>0</v>
      </c>
      <c r="K717" s="79" t="str">
        <f t="shared" si="129"/>
        <v/>
      </c>
      <c r="L717" s="136"/>
      <c r="M717" s="136">
        <f t="shared" si="130"/>
        <v>3</v>
      </c>
      <c r="N717" s="137">
        <f t="shared" ca="1" si="131"/>
        <v>0</v>
      </c>
      <c r="O717" s="137"/>
      <c r="P717" s="138"/>
      <c r="Q717" s="138"/>
      <c r="R717" s="138"/>
      <c r="S717" s="138"/>
      <c r="T717" s="138"/>
      <c r="U717" s="139">
        <f t="shared" si="132"/>
        <v>0</v>
      </c>
      <c r="V717" s="140"/>
      <c r="W717" s="43"/>
      <c r="X717" s="59"/>
      <c r="Y717" s="59"/>
      <c r="Z717" s="59"/>
      <c r="AA717" s="59"/>
      <c r="AB717" s="59"/>
      <c r="AC717" s="59"/>
      <c r="AD717" s="59"/>
    </row>
    <row r="718" hidden="1">
      <c r="B718" s="145">
        <v>66</v>
      </c>
      <c r="C718" s="146" t="str">
        <f t="shared" ca="1" si="122"/>
        <v>9.3</v>
      </c>
      <c r="D718" s="147" t="str">
        <f t="shared" ca="1" si="123"/>
        <v>nc</v>
      </c>
      <c r="E718" s="147" t="s">
        <v>52</v>
      </c>
      <c r="F718" s="148" t="str">
        <f t="shared" ca="1" si="124"/>
        <v>https://demarches-larochelle.test.entrouvert.org/old-temp/modele-de-formulaire-avec-tous-les-champs/</v>
      </c>
      <c r="G718" s="147" t="str">
        <f t="shared" ca="1" si="125"/>
        <v>A</v>
      </c>
      <c r="H718" s="147" t="str">
        <f t="shared" ca="1" si="126"/>
        <v/>
      </c>
      <c r="I718" s="147" t="str">
        <f t="shared" ca="1" si="127"/>
        <v>Moyenne</v>
      </c>
      <c r="J718" s="149" t="str">
        <f t="shared" ca="1" si="128"/>
        <v xml:space="preserve">Une seule fois dans la page</v>
      </c>
      <c r="K718" s="79">
        <f t="shared" si="129"/>
        <v>4</v>
      </c>
      <c r="L718" s="136"/>
      <c r="M718" s="136">
        <f t="shared" si="130"/>
        <v>3</v>
      </c>
      <c r="N718" s="137" t="str">
        <f t="shared" ca="1" si="131"/>
        <v xml:space="preserve">Les boutons "Suivant" et "Abandonner" ne sont pas sous forme de liste  </v>
      </c>
      <c r="O718" s="137"/>
      <c r="P718" s="138"/>
      <c r="Q718" s="138"/>
      <c r="R718" s="138"/>
      <c r="S718" s="138"/>
      <c r="T718" s="138"/>
      <c r="U718" s="139">
        <f t="shared" si="132"/>
        <v>0</v>
      </c>
      <c r="V718" s="140"/>
      <c r="W718" s="43"/>
      <c r="X718" s="59"/>
      <c r="Y718" s="59"/>
      <c r="Z718" s="59"/>
      <c r="AA718" s="59"/>
      <c r="AB718" s="59"/>
      <c r="AC718" s="59"/>
      <c r="AD718" s="59"/>
    </row>
    <row r="719" hidden="1">
      <c r="B719" s="145">
        <v>66</v>
      </c>
      <c r="C719" s="146" t="str">
        <f t="shared" ca="1" si="122"/>
        <v>9.3</v>
      </c>
      <c r="D719" s="147" t="str">
        <f t="shared" ca="1" si="123"/>
        <v>c</v>
      </c>
      <c r="E719" s="147" t="s">
        <v>55</v>
      </c>
      <c r="F719" s="148" t="str">
        <f t="shared" ca="1" si="124"/>
        <v>https://portail-larochelle.test.entrouvert.org/mon-espace/mes-demandes/</v>
      </c>
      <c r="G719" s="147" t="str">
        <f t="shared" ca="1" si="125"/>
        <v>A</v>
      </c>
      <c r="H719" s="147" t="str">
        <f t="shared" ca="1" si="126"/>
        <v/>
      </c>
      <c r="I719" s="147">
        <f t="shared" ca="1" si="127"/>
        <v>0</v>
      </c>
      <c r="J719" s="149">
        <f t="shared" ca="1" si="128"/>
        <v>0</v>
      </c>
      <c r="K719" s="79" t="str">
        <f t="shared" si="129"/>
        <v/>
      </c>
      <c r="L719" s="136"/>
      <c r="M719" s="136">
        <f t="shared" si="130"/>
        <v>3</v>
      </c>
      <c r="N719" s="137">
        <f t="shared" ca="1" si="131"/>
        <v>0</v>
      </c>
      <c r="O719" s="137"/>
      <c r="P719" s="138"/>
      <c r="Q719" s="138"/>
      <c r="R719" s="138"/>
      <c r="S719" s="138"/>
      <c r="T719" s="138"/>
      <c r="U719" s="139">
        <f t="shared" si="132"/>
        <v>0</v>
      </c>
      <c r="V719" s="140"/>
      <c r="W719" s="43"/>
      <c r="X719" s="59"/>
      <c r="Y719" s="59"/>
      <c r="Z719" s="59"/>
      <c r="AA719" s="59"/>
      <c r="AB719" s="59"/>
      <c r="AC719" s="59"/>
      <c r="AD719" s="59"/>
    </row>
    <row r="720" hidden="1">
      <c r="B720" s="145">
        <v>66</v>
      </c>
      <c r="C720" s="146" t="str">
        <f t="shared" ca="1" si="122"/>
        <v>9.3</v>
      </c>
      <c r="D720" s="147" t="str">
        <f t="shared" ca="1" si="123"/>
        <v>nc</v>
      </c>
      <c r="E720" s="147" t="s">
        <v>58</v>
      </c>
      <c r="F720" s="148" t="str">
        <f t="shared" ca="1" si="124"/>
        <v>https://demarches-larochelle.test.entrouvert.org/signalements/arbres-espaces-verts-naturels-aires-de-jeux/?cancelurl=https%3A//portail-larochelle.test.entrouvert.org/demarches/signalements/</v>
      </c>
      <c r="G720" s="147" t="str">
        <f t="shared" ca="1" si="125"/>
        <v>A</v>
      </c>
      <c r="H720" s="147" t="str">
        <f t="shared" ca="1" si="126"/>
        <v/>
      </c>
      <c r="I720" s="147" t="str">
        <f t="shared" ca="1" si="127"/>
        <v>Moyenne</v>
      </c>
      <c r="J720" s="149" t="str">
        <f t="shared" ca="1" si="128"/>
        <v xml:space="preserve">Une seule fois dans la page</v>
      </c>
      <c r="K720" s="79">
        <f t="shared" si="129"/>
        <v>4</v>
      </c>
      <c r="L720" s="136"/>
      <c r="M720" s="136">
        <f t="shared" si="130"/>
        <v>3</v>
      </c>
      <c r="N720" s="137" t="str">
        <f t="shared" ca="1" si="131"/>
        <v xml:space="preserve">A la fin des formulaires les composants ne sont pas sous forme de liste  </v>
      </c>
      <c r="O720" s="137"/>
      <c r="P720" s="138"/>
      <c r="Q720" s="138"/>
      <c r="R720" s="138"/>
      <c r="S720" s="138"/>
      <c r="T720" s="138"/>
      <c r="U720" s="139">
        <f t="shared" si="132"/>
        <v>0</v>
      </c>
      <c r="V720" s="140"/>
      <c r="W720" s="43"/>
      <c r="X720" s="59"/>
      <c r="Y720" s="59"/>
      <c r="Z720" s="59"/>
      <c r="AA720" s="59"/>
      <c r="AB720" s="59"/>
      <c r="AC720" s="59"/>
      <c r="AD720" s="59"/>
    </row>
    <row r="721">
      <c r="B721" s="145">
        <v>66</v>
      </c>
      <c r="C721" s="146" t="str">
        <f t="shared" ca="1" si="122"/>
        <v>9.3</v>
      </c>
      <c r="D721" s="147" t="str">
        <f t="shared" ca="1" si="123"/>
        <v>nc</v>
      </c>
      <c r="E721" s="147" t="s">
        <v>61</v>
      </c>
      <c r="F721" s="148" t="str">
        <f t="shared" ca="1" si="124"/>
        <v>https://demarches-larochelle.test.entrouvert.org/signalements/proprete-urbaine/118/</v>
      </c>
      <c r="G721" s="147" t="str">
        <f t="shared" ca="1" si="125"/>
        <v>A</v>
      </c>
      <c r="H721" s="147" t="str">
        <f t="shared" ca="1" si="126"/>
        <v/>
      </c>
      <c r="I721" s="147" t="str">
        <f t="shared" ca="1" si="127"/>
        <v>Majeure</v>
      </c>
      <c r="J721" s="149" t="str">
        <f t="shared" ca="1" si="128"/>
        <v xml:space="preserve">Plusieurs fois sur cette page uniquement</v>
      </c>
      <c r="K721" s="79">
        <f t="shared" si="129"/>
        <v>2</v>
      </c>
      <c r="L721" s="136"/>
      <c r="M721" s="136">
        <f t="shared" si="130"/>
        <v>3</v>
      </c>
      <c r="N721" s="137" t="str">
        <f t="shared" ca="1" si="131"/>
        <v xml:space="preserve">Dans la partie "Résumé" le contenu n'est pas dans une liste dl/dt</v>
      </c>
      <c r="O721" s="137"/>
      <c r="P721" s="138"/>
      <c r="Q721" s="138"/>
      <c r="R721" s="138"/>
      <c r="S721" s="138"/>
      <c r="T721" s="138"/>
      <c r="U721" s="139">
        <f t="shared" si="132"/>
        <v>0</v>
      </c>
      <c r="V721" s="140"/>
      <c r="W721" s="43"/>
      <c r="X721" s="59"/>
      <c r="Y721" s="59"/>
      <c r="Z721" s="59"/>
      <c r="AA721" s="59"/>
      <c r="AB721" s="59"/>
      <c r="AC721" s="59"/>
      <c r="AD721" s="59"/>
    </row>
    <row r="722" hidden="1">
      <c r="B722" s="145">
        <v>66</v>
      </c>
      <c r="C722" s="146" t="str">
        <f t="shared" ca="1" si="122"/>
        <v>9.3</v>
      </c>
      <c r="D722" s="147" t="str">
        <f t="shared" ca="1" si="123"/>
        <v>na</v>
      </c>
      <c r="E722" s="147" t="s">
        <v>64</v>
      </c>
      <c r="F722" s="148" t="str">
        <f t="shared" ca="1" si="124"/>
        <v>https://connexion-larochelle.test.entrouvert.org/accounts/password/change/</v>
      </c>
      <c r="G722" s="147" t="str">
        <f t="shared" ca="1" si="125"/>
        <v>A</v>
      </c>
      <c r="H722" s="147" t="str">
        <f t="shared" ca="1" si="126"/>
        <v/>
      </c>
      <c r="I722" s="147" t="str">
        <f t="shared" ca="1" si="127"/>
        <v>Moyenne</v>
      </c>
      <c r="J722" s="149" t="str">
        <f t="shared" ca="1" si="128"/>
        <v xml:space="preserve">Une seule fois dans la page</v>
      </c>
      <c r="K722" s="79">
        <f t="shared" si="129"/>
        <v>4</v>
      </c>
      <c r="L722" s="136"/>
      <c r="M722" s="136">
        <f t="shared" si="130"/>
        <v>3</v>
      </c>
      <c r="N722" s="137" t="str">
        <f t="shared" ca="1" si="131"/>
        <v xml:space="preserve">A la fin du formlaire les éléments ne sont pas sous forme de liste  </v>
      </c>
      <c r="O722" s="137"/>
      <c r="P722" s="138"/>
      <c r="Q722" s="138"/>
      <c r="R722" s="138"/>
      <c r="S722" s="138"/>
      <c r="T722" s="138"/>
      <c r="U722" s="139">
        <f t="shared" si="132"/>
        <v>0</v>
      </c>
      <c r="V722" s="140"/>
      <c r="W722" s="43"/>
      <c r="X722" s="59"/>
      <c r="Y722" s="59"/>
      <c r="Z722" s="59"/>
      <c r="AA722" s="59"/>
      <c r="AB722" s="59"/>
      <c r="AC722" s="59"/>
      <c r="AD722" s="59"/>
    </row>
    <row r="723" hidden="1">
      <c r="B723" s="145">
        <v>67</v>
      </c>
      <c r="C723" s="146" t="str">
        <f t="shared" ca="1" si="122"/>
        <v>9.4</v>
      </c>
      <c r="D723" s="147" t="str">
        <f t="shared" ca="1" si="123"/>
        <v>na</v>
      </c>
      <c r="E723" s="147" t="s">
        <v>28</v>
      </c>
      <c r="F723" s="148" t="str">
        <f t="shared" ca="1" si="124"/>
        <v>https://portail-larochelle.test.entrouvert.org/demarches/</v>
      </c>
      <c r="G723" s="147" t="str">
        <f t="shared" ca="1" si="125"/>
        <v>A</v>
      </c>
      <c r="H723" s="147" t="str">
        <f t="shared" ca="1" si="126"/>
        <v/>
      </c>
      <c r="I723" s="147">
        <f t="shared" ca="1" si="127"/>
        <v>0</v>
      </c>
      <c r="J723" s="149">
        <f t="shared" ca="1" si="128"/>
        <v>0</v>
      </c>
      <c r="K723" s="79" t="str">
        <f t="shared" si="129"/>
        <v/>
      </c>
      <c r="L723" s="136"/>
      <c r="M723" s="136">
        <f t="shared" si="130"/>
        <v>0</v>
      </c>
      <c r="N723" s="137">
        <f t="shared" ca="1" si="131"/>
        <v>0</v>
      </c>
      <c r="O723" s="137"/>
      <c r="P723" s="138"/>
      <c r="Q723" s="138"/>
      <c r="R723" s="138"/>
      <c r="S723" s="138"/>
      <c r="T723" s="138"/>
      <c r="U723" s="139">
        <f t="shared" si="132"/>
        <v>0</v>
      </c>
      <c r="V723" s="140"/>
      <c r="W723" s="43"/>
      <c r="X723" s="59"/>
      <c r="Y723" s="59"/>
      <c r="Z723" s="59"/>
      <c r="AA723" s="59"/>
      <c r="AB723" s="59"/>
      <c r="AC723" s="59"/>
      <c r="AD723" s="59"/>
    </row>
    <row r="724" hidden="1">
      <c r="B724" s="145">
        <v>67</v>
      </c>
      <c r="C724" s="146" t="str">
        <f t="shared" ca="1" si="122"/>
        <v>9.4</v>
      </c>
      <c r="D724" s="147" t="str">
        <f t="shared" ca="1" si="123"/>
        <v>na</v>
      </c>
      <c r="E724" s="147" t="s">
        <v>31</v>
      </c>
      <c r="F724" s="148" t="str">
        <f t="shared" ca="1" si="124"/>
        <v>https://portail-larochelle.test.entrouvert.org/liens-footer/accessibilite/</v>
      </c>
      <c r="G724" s="147" t="str">
        <f t="shared" ca="1" si="125"/>
        <v>A</v>
      </c>
      <c r="H724" s="147" t="str">
        <f t="shared" ca="1" si="126"/>
        <v/>
      </c>
      <c r="I724" s="147">
        <f t="shared" ca="1" si="127"/>
        <v>0</v>
      </c>
      <c r="J724" s="149">
        <f t="shared" ca="1" si="128"/>
        <v>0</v>
      </c>
      <c r="K724" s="79" t="str">
        <f t="shared" si="129"/>
        <v/>
      </c>
      <c r="L724" s="136"/>
      <c r="M724" s="136">
        <f t="shared" si="130"/>
        <v>0</v>
      </c>
      <c r="N724" s="137">
        <f t="shared" ca="1" si="131"/>
        <v>0</v>
      </c>
      <c r="O724" s="137"/>
      <c r="P724" s="138"/>
      <c r="Q724" s="138"/>
      <c r="R724" s="138"/>
      <c r="S724" s="138"/>
      <c r="T724" s="138"/>
      <c r="U724" s="139">
        <f t="shared" si="132"/>
        <v>0</v>
      </c>
      <c r="V724" s="140"/>
      <c r="W724" s="43"/>
      <c r="X724" s="59"/>
      <c r="Y724" s="59"/>
      <c r="Z724" s="59"/>
      <c r="AA724" s="59"/>
      <c r="AB724" s="59"/>
      <c r="AC724" s="59"/>
      <c r="AD724" s="59"/>
    </row>
    <row r="725" hidden="1">
      <c r="B725" s="145">
        <v>67</v>
      </c>
      <c r="C725" s="146" t="str">
        <f t="shared" ca="1" si="122"/>
        <v>9.4</v>
      </c>
      <c r="D725" s="147" t="str">
        <f t="shared" ca="1" si="123"/>
        <v>na</v>
      </c>
      <c r="E725" s="147" t="s">
        <v>34</v>
      </c>
      <c r="F725" s="148" t="str">
        <f t="shared" ca="1" si="124"/>
        <v>https://portail-larochelle.test.entrouvert.org/liens-footer/mentions-legales/</v>
      </c>
      <c r="G725" s="147" t="str">
        <f t="shared" ca="1" si="125"/>
        <v>A</v>
      </c>
      <c r="H725" s="147" t="str">
        <f t="shared" ca="1" si="126"/>
        <v/>
      </c>
      <c r="I725" s="147">
        <f t="shared" ca="1" si="127"/>
        <v>0</v>
      </c>
      <c r="J725" s="149">
        <f t="shared" ca="1" si="128"/>
        <v>0</v>
      </c>
      <c r="K725" s="79" t="str">
        <f t="shared" si="129"/>
        <v/>
      </c>
      <c r="L725" s="136"/>
      <c r="M725" s="136">
        <f t="shared" si="130"/>
        <v>0</v>
      </c>
      <c r="N725" s="137">
        <f t="shared" ca="1" si="131"/>
        <v>0</v>
      </c>
      <c r="O725" s="137"/>
      <c r="P725" s="138"/>
      <c r="Q725" s="138"/>
      <c r="R725" s="138"/>
      <c r="S725" s="138"/>
      <c r="T725" s="138"/>
      <c r="U725" s="139">
        <f t="shared" si="132"/>
        <v>0</v>
      </c>
      <c r="V725" s="140"/>
      <c r="W725" s="43"/>
      <c r="X725" s="59"/>
      <c r="Y725" s="59"/>
      <c r="Z725" s="59"/>
      <c r="AA725" s="59"/>
      <c r="AB725" s="59"/>
      <c r="AC725" s="59"/>
      <c r="AD725" s="59"/>
    </row>
    <row r="726" hidden="1">
      <c r="B726" s="145">
        <v>67</v>
      </c>
      <c r="C726" s="146" t="str">
        <f t="shared" ca="1" si="122"/>
        <v>9.4</v>
      </c>
      <c r="D726" s="147" t="str">
        <f t="shared" ca="1" si="123"/>
        <v>na</v>
      </c>
      <c r="E726" s="147" t="s">
        <v>37</v>
      </c>
      <c r="F726" s="148" t="str">
        <f t="shared" ca="1" si="124"/>
        <v>https://portail-larochelle.test.entrouvert.org/aide/</v>
      </c>
      <c r="G726" s="147" t="str">
        <f t="shared" ca="1" si="125"/>
        <v>A</v>
      </c>
      <c r="H726" s="147" t="str">
        <f t="shared" ca="1" si="126"/>
        <v/>
      </c>
      <c r="I726" s="147">
        <f t="shared" ca="1" si="127"/>
        <v>0</v>
      </c>
      <c r="J726" s="149">
        <f t="shared" ca="1" si="128"/>
        <v>0</v>
      </c>
      <c r="K726" s="79" t="str">
        <f t="shared" si="129"/>
        <v/>
      </c>
      <c r="L726" s="136"/>
      <c r="M726" s="136">
        <f t="shared" si="130"/>
        <v>0</v>
      </c>
      <c r="N726" s="137">
        <f t="shared" ca="1" si="131"/>
        <v>0</v>
      </c>
      <c r="O726" s="137"/>
      <c r="P726" s="138"/>
      <c r="Q726" s="138"/>
      <c r="R726" s="138"/>
      <c r="S726" s="138"/>
      <c r="T726" s="138"/>
      <c r="U726" s="139">
        <f t="shared" si="132"/>
        <v>0</v>
      </c>
      <c r="V726" s="140"/>
      <c r="W726" s="43"/>
      <c r="X726" s="59"/>
      <c r="Y726" s="59"/>
      <c r="Z726" s="59"/>
      <c r="AA726" s="59"/>
      <c r="AB726" s="59"/>
      <c r="AC726" s="59"/>
      <c r="AD726" s="59"/>
    </row>
    <row r="727" hidden="1">
      <c r="B727" s="145">
        <v>67</v>
      </c>
      <c r="C727" s="146" t="str">
        <f t="shared" ca="1" si="122"/>
        <v>9.4</v>
      </c>
      <c r="D727" s="147" t="str">
        <f t="shared" ca="1" si="123"/>
        <v>na</v>
      </c>
      <c r="E727" s="147" t="s">
        <v>40</v>
      </c>
      <c r="F727" s="148" t="str">
        <f t="shared" ca="1" si="124"/>
        <v>https://connexion-larochelle.test.entrouvert.org/login/?nonce=_0DC01D458CED32F23A64CDA251907A6D&amp;next=/idp/saml2/continue%3Fnonce%3D_0DC01D458CED32F23A64CDA251907A6D</v>
      </c>
      <c r="G727" s="147" t="str">
        <f t="shared" ca="1" si="125"/>
        <v>A</v>
      </c>
      <c r="H727" s="147" t="str">
        <f t="shared" ca="1" si="126"/>
        <v/>
      </c>
      <c r="I727" s="147">
        <f t="shared" ca="1" si="127"/>
        <v>0</v>
      </c>
      <c r="J727" s="149">
        <f t="shared" ca="1" si="128"/>
        <v>0</v>
      </c>
      <c r="K727" s="79" t="str">
        <f t="shared" si="129"/>
        <v/>
      </c>
      <c r="L727" s="136"/>
      <c r="M727" s="136">
        <f t="shared" si="130"/>
        <v>0</v>
      </c>
      <c r="N727" s="137">
        <f t="shared" ca="1" si="131"/>
        <v>0</v>
      </c>
      <c r="O727" s="137"/>
      <c r="P727" s="138"/>
      <c r="Q727" s="138"/>
      <c r="R727" s="138"/>
      <c r="S727" s="138"/>
      <c r="T727" s="138"/>
      <c r="U727" s="139">
        <f t="shared" si="132"/>
        <v>0</v>
      </c>
      <c r="V727" s="140"/>
      <c r="W727" s="43"/>
      <c r="X727" s="59"/>
      <c r="Y727" s="59"/>
      <c r="Z727" s="59"/>
      <c r="AA727" s="59"/>
      <c r="AB727" s="59"/>
      <c r="AC727" s="59"/>
      <c r="AD727" s="59"/>
    </row>
    <row r="728" hidden="1">
      <c r="B728" s="145">
        <v>67</v>
      </c>
      <c r="C728" s="146" t="str">
        <f t="shared" ca="1" si="122"/>
        <v>9.4</v>
      </c>
      <c r="D728" s="147" t="str">
        <f t="shared" ca="1" si="123"/>
        <v>na</v>
      </c>
      <c r="E728" s="147" t="s">
        <v>43</v>
      </c>
      <c r="F728" s="148" t="str">
        <f t="shared" ca="1" si="124"/>
        <v>https://portail-larochelle.test.entrouvert.org/demarches/signalements/</v>
      </c>
      <c r="G728" s="147" t="str">
        <f t="shared" ca="1" si="125"/>
        <v>A</v>
      </c>
      <c r="H728" s="147" t="str">
        <f t="shared" ca="1" si="126"/>
        <v/>
      </c>
      <c r="I728" s="147">
        <f t="shared" ca="1" si="127"/>
        <v>0</v>
      </c>
      <c r="J728" s="149">
        <f t="shared" ca="1" si="128"/>
        <v>0</v>
      </c>
      <c r="K728" s="79" t="str">
        <f t="shared" si="129"/>
        <v/>
      </c>
      <c r="L728" s="136"/>
      <c r="M728" s="136">
        <f t="shared" si="130"/>
        <v>0</v>
      </c>
      <c r="N728" s="137">
        <f t="shared" ca="1" si="131"/>
        <v>0</v>
      </c>
      <c r="O728" s="137"/>
      <c r="P728" s="138"/>
      <c r="Q728" s="138"/>
      <c r="R728" s="138"/>
      <c r="S728" s="138"/>
      <c r="T728" s="138"/>
      <c r="U728" s="139">
        <f t="shared" si="132"/>
        <v>0</v>
      </c>
      <c r="V728" s="140"/>
      <c r="W728" s="43"/>
      <c r="X728" s="59"/>
      <c r="Y728" s="59"/>
      <c r="Z728" s="59"/>
      <c r="AA728" s="59"/>
      <c r="AB728" s="59"/>
      <c r="AC728" s="59"/>
      <c r="AD728" s="59"/>
    </row>
    <row r="729" hidden="1">
      <c r="B729" s="145">
        <v>67</v>
      </c>
      <c r="C729" s="146" t="str">
        <f t="shared" ca="1" si="122"/>
        <v>9.4</v>
      </c>
      <c r="D729" s="147" t="str">
        <f t="shared" ca="1" si="123"/>
        <v>na</v>
      </c>
      <c r="E729" s="147" t="s">
        <v>46</v>
      </c>
      <c r="F729" s="148" t="str">
        <f t="shared" ca="1" si="124"/>
        <v>https://connexion-larochelle.test.entrouvert.org/accounts/</v>
      </c>
      <c r="G729" s="147" t="str">
        <f t="shared" ca="1" si="125"/>
        <v>A</v>
      </c>
      <c r="H729" s="147" t="str">
        <f t="shared" ca="1" si="126"/>
        <v/>
      </c>
      <c r="I729" s="147">
        <f t="shared" ca="1" si="127"/>
        <v>0</v>
      </c>
      <c r="J729" s="149">
        <f t="shared" ca="1" si="128"/>
        <v>0</v>
      </c>
      <c r="K729" s="79" t="str">
        <f t="shared" si="129"/>
        <v/>
      </c>
      <c r="L729" s="136"/>
      <c r="M729" s="136">
        <f t="shared" si="130"/>
        <v>0</v>
      </c>
      <c r="N729" s="137">
        <f t="shared" ca="1" si="131"/>
        <v>0</v>
      </c>
      <c r="O729" s="137"/>
      <c r="P729" s="138"/>
      <c r="Q729" s="138"/>
      <c r="R729" s="138"/>
      <c r="S729" s="138"/>
      <c r="T729" s="138"/>
      <c r="U729" s="139">
        <f t="shared" si="132"/>
        <v>0</v>
      </c>
      <c r="V729" s="140"/>
      <c r="W729" s="43"/>
      <c r="X729" s="59"/>
      <c r="Y729" s="59"/>
      <c r="Z729" s="59"/>
      <c r="AA729" s="59"/>
      <c r="AB729" s="59"/>
      <c r="AC729" s="59"/>
      <c r="AD729" s="59"/>
    </row>
    <row r="730" hidden="1">
      <c r="B730" s="145">
        <v>67</v>
      </c>
      <c r="C730" s="146" t="str">
        <f t="shared" ca="1" si="122"/>
        <v>9.4</v>
      </c>
      <c r="D730" s="147" t="str">
        <f t="shared" ca="1" si="123"/>
        <v>na</v>
      </c>
      <c r="E730" s="147" t="s">
        <v>49</v>
      </c>
      <c r="F730" s="148" t="str">
        <f t="shared" ca="1" si="124"/>
        <v>https://portail-larochelle.test.entrouvert.org/a-propos/page-editoriale-type/</v>
      </c>
      <c r="G730" s="147" t="str">
        <f t="shared" ca="1" si="125"/>
        <v>A</v>
      </c>
      <c r="H730" s="147" t="str">
        <f t="shared" ca="1" si="126"/>
        <v/>
      </c>
      <c r="I730" s="147">
        <f t="shared" ca="1" si="127"/>
        <v>0</v>
      </c>
      <c r="J730" s="149">
        <f t="shared" ca="1" si="128"/>
        <v>0</v>
      </c>
      <c r="K730" s="79" t="str">
        <f t="shared" si="129"/>
        <v/>
      </c>
      <c r="L730" s="136"/>
      <c r="M730" s="136">
        <f t="shared" si="130"/>
        <v>0</v>
      </c>
      <c r="N730" s="137">
        <f t="shared" ca="1" si="131"/>
        <v>0</v>
      </c>
      <c r="O730" s="137"/>
      <c r="P730" s="138"/>
      <c r="Q730" s="138"/>
      <c r="R730" s="138"/>
      <c r="S730" s="138"/>
      <c r="T730" s="138"/>
      <c r="U730" s="139">
        <f t="shared" si="132"/>
        <v>0</v>
      </c>
      <c r="V730" s="140"/>
      <c r="W730" s="43"/>
      <c r="X730" s="59"/>
      <c r="Y730" s="59"/>
      <c r="Z730" s="59"/>
      <c r="AA730" s="59"/>
      <c r="AB730" s="59"/>
      <c r="AC730" s="59"/>
      <c r="AD730" s="59"/>
    </row>
    <row r="731" hidden="1">
      <c r="B731" s="145">
        <v>67</v>
      </c>
      <c r="C731" s="146" t="str">
        <f t="shared" ca="1" si="122"/>
        <v>9.4</v>
      </c>
      <c r="D731" s="147" t="str">
        <f t="shared" ca="1" si="123"/>
        <v>na</v>
      </c>
      <c r="E731" s="147" t="s">
        <v>52</v>
      </c>
      <c r="F731" s="148" t="str">
        <f t="shared" ca="1" si="124"/>
        <v>https://demarches-larochelle.test.entrouvert.org/old-temp/modele-de-formulaire-avec-tous-les-champs/</v>
      </c>
      <c r="G731" s="147" t="str">
        <f t="shared" ca="1" si="125"/>
        <v>A</v>
      </c>
      <c r="H731" s="147" t="str">
        <f t="shared" ca="1" si="126"/>
        <v/>
      </c>
      <c r="I731" s="147">
        <f t="shared" ca="1" si="127"/>
        <v>0</v>
      </c>
      <c r="J731" s="149">
        <f t="shared" ca="1" si="128"/>
        <v>0</v>
      </c>
      <c r="K731" s="79" t="str">
        <f t="shared" si="129"/>
        <v/>
      </c>
      <c r="L731" s="136"/>
      <c r="M731" s="136">
        <f t="shared" si="130"/>
        <v>0</v>
      </c>
      <c r="N731" s="137">
        <f t="shared" ca="1" si="131"/>
        <v>0</v>
      </c>
      <c r="O731" s="137"/>
      <c r="P731" s="138"/>
      <c r="Q731" s="138"/>
      <c r="R731" s="138"/>
      <c r="S731" s="138"/>
      <c r="T731" s="138"/>
      <c r="U731" s="139">
        <f t="shared" si="132"/>
        <v>0</v>
      </c>
      <c r="V731" s="140"/>
      <c r="W731" s="43"/>
      <c r="X731" s="59"/>
      <c r="Y731" s="59"/>
      <c r="Z731" s="59"/>
      <c r="AA731" s="59"/>
      <c r="AB731" s="59"/>
      <c r="AC731" s="59"/>
      <c r="AD731" s="59"/>
    </row>
    <row r="732" hidden="1">
      <c r="B732" s="145">
        <v>67</v>
      </c>
      <c r="C732" s="146" t="str">
        <f t="shared" ca="1" si="122"/>
        <v>9.4</v>
      </c>
      <c r="D732" s="147" t="str">
        <f t="shared" ca="1" si="123"/>
        <v>na</v>
      </c>
      <c r="E732" s="147" t="s">
        <v>55</v>
      </c>
      <c r="F732" s="148" t="str">
        <f t="shared" ca="1" si="124"/>
        <v>https://portail-larochelle.test.entrouvert.org/mon-espace/mes-demandes/</v>
      </c>
      <c r="G732" s="147" t="str">
        <f t="shared" ca="1" si="125"/>
        <v>A</v>
      </c>
      <c r="H732" s="147" t="str">
        <f t="shared" ca="1" si="126"/>
        <v/>
      </c>
      <c r="I732" s="147">
        <f t="shared" ca="1" si="127"/>
        <v>0</v>
      </c>
      <c r="J732" s="149">
        <f t="shared" ca="1" si="128"/>
        <v>0</v>
      </c>
      <c r="K732" s="79" t="str">
        <f t="shared" si="129"/>
        <v/>
      </c>
      <c r="L732" s="136"/>
      <c r="M732" s="136">
        <f t="shared" si="130"/>
        <v>0</v>
      </c>
      <c r="N732" s="137">
        <f t="shared" ca="1" si="131"/>
        <v>0</v>
      </c>
      <c r="O732" s="137"/>
      <c r="P732" s="138"/>
      <c r="Q732" s="138"/>
      <c r="R732" s="138"/>
      <c r="S732" s="138"/>
      <c r="T732" s="138"/>
      <c r="U732" s="139">
        <f t="shared" si="132"/>
        <v>0</v>
      </c>
      <c r="V732" s="140"/>
      <c r="W732" s="43"/>
      <c r="X732" s="59"/>
      <c r="Y732" s="59"/>
      <c r="Z732" s="59"/>
      <c r="AA732" s="59"/>
      <c r="AB732" s="59"/>
      <c r="AC732" s="59"/>
      <c r="AD732" s="59"/>
    </row>
    <row r="733" hidden="1">
      <c r="B733" s="145">
        <v>67</v>
      </c>
      <c r="C733" s="146" t="str">
        <f t="shared" ca="1" si="122"/>
        <v>9.4</v>
      </c>
      <c r="D733" s="147" t="str">
        <f t="shared" ca="1" si="123"/>
        <v>na</v>
      </c>
      <c r="E733" s="147" t="s">
        <v>58</v>
      </c>
      <c r="F733" s="148" t="str">
        <f t="shared" ca="1" si="124"/>
        <v>https://demarches-larochelle.test.entrouvert.org/signalements/arbres-espaces-verts-naturels-aires-de-jeux/?cancelurl=https%3A//portail-larochelle.test.entrouvert.org/demarches/signalements/</v>
      </c>
      <c r="G733" s="147" t="str">
        <f t="shared" ca="1" si="125"/>
        <v>A</v>
      </c>
      <c r="H733" s="147" t="str">
        <f t="shared" ca="1" si="126"/>
        <v/>
      </c>
      <c r="I733" s="147">
        <f t="shared" ca="1" si="127"/>
        <v>0</v>
      </c>
      <c r="J733" s="149">
        <f t="shared" ca="1" si="128"/>
        <v>0</v>
      </c>
      <c r="K733" s="79" t="str">
        <f t="shared" si="129"/>
        <v/>
      </c>
      <c r="L733" s="136"/>
      <c r="M733" s="136">
        <f t="shared" si="130"/>
        <v>0</v>
      </c>
      <c r="N733" s="137">
        <f t="shared" ca="1" si="131"/>
        <v>0</v>
      </c>
      <c r="O733" s="137"/>
      <c r="P733" s="138"/>
      <c r="Q733" s="138"/>
      <c r="R733" s="138"/>
      <c r="S733" s="138"/>
      <c r="T733" s="138"/>
      <c r="U733" s="139">
        <f t="shared" si="132"/>
        <v>0</v>
      </c>
      <c r="V733" s="140"/>
      <c r="W733" s="43"/>
      <c r="X733" s="59"/>
      <c r="Y733" s="59"/>
      <c r="Z733" s="59"/>
      <c r="AA733" s="59"/>
      <c r="AB733" s="59"/>
      <c r="AC733" s="59"/>
      <c r="AD733" s="59"/>
    </row>
    <row r="734" hidden="1">
      <c r="B734" s="145">
        <v>67</v>
      </c>
      <c r="C734" s="146" t="str">
        <f t="shared" ca="1" si="122"/>
        <v>9.4</v>
      </c>
      <c r="D734" s="147" t="str">
        <f t="shared" ca="1" si="123"/>
        <v>na</v>
      </c>
      <c r="E734" s="147" t="s">
        <v>61</v>
      </c>
      <c r="F734" s="148" t="str">
        <f t="shared" ca="1" si="124"/>
        <v>https://demarches-larochelle.test.entrouvert.org/signalements/proprete-urbaine/118/</v>
      </c>
      <c r="G734" s="147" t="str">
        <f t="shared" ca="1" si="125"/>
        <v>A</v>
      </c>
      <c r="H734" s="147" t="str">
        <f t="shared" ca="1" si="126"/>
        <v/>
      </c>
      <c r="I734" s="147">
        <f t="shared" ca="1" si="127"/>
        <v>0</v>
      </c>
      <c r="J734" s="149">
        <f t="shared" ca="1" si="128"/>
        <v>0</v>
      </c>
      <c r="K734" s="79" t="str">
        <f t="shared" si="129"/>
        <v/>
      </c>
      <c r="L734" s="136"/>
      <c r="M734" s="136">
        <f t="shared" si="130"/>
        <v>0</v>
      </c>
      <c r="N734" s="137">
        <f t="shared" ca="1" si="131"/>
        <v>0</v>
      </c>
      <c r="O734" s="137"/>
      <c r="P734" s="138"/>
      <c r="Q734" s="138"/>
      <c r="R734" s="138"/>
      <c r="S734" s="138"/>
      <c r="T734" s="138"/>
      <c r="U734" s="139">
        <f t="shared" si="132"/>
        <v>0</v>
      </c>
      <c r="V734" s="140"/>
      <c r="W734" s="43"/>
      <c r="X734" s="59"/>
      <c r="Y734" s="59"/>
      <c r="Z734" s="59"/>
      <c r="AA734" s="59"/>
      <c r="AB734" s="59"/>
      <c r="AC734" s="59"/>
      <c r="AD734" s="59"/>
    </row>
    <row r="735" hidden="1">
      <c r="B735" s="145">
        <v>67</v>
      </c>
      <c r="C735" s="146" t="str">
        <f t="shared" ca="1" si="122"/>
        <v>9.4</v>
      </c>
      <c r="D735" s="147" t="str">
        <f t="shared" ca="1" si="123"/>
        <v>na</v>
      </c>
      <c r="E735" s="147" t="s">
        <v>64</v>
      </c>
      <c r="F735" s="148" t="str">
        <f t="shared" ca="1" si="124"/>
        <v>https://connexion-larochelle.test.entrouvert.org/accounts/password/change/</v>
      </c>
      <c r="G735" s="147" t="str">
        <f t="shared" ca="1" si="125"/>
        <v>A</v>
      </c>
      <c r="H735" s="147" t="str">
        <f t="shared" ca="1" si="126"/>
        <v/>
      </c>
      <c r="I735" s="147">
        <f t="shared" ca="1" si="127"/>
        <v>0</v>
      </c>
      <c r="J735" s="149">
        <f t="shared" ca="1" si="128"/>
        <v>0</v>
      </c>
      <c r="K735" s="79" t="str">
        <f t="shared" si="129"/>
        <v/>
      </c>
      <c r="L735" s="136"/>
      <c r="M735" s="136">
        <f t="shared" si="130"/>
        <v>0</v>
      </c>
      <c r="N735" s="137">
        <f t="shared" ca="1" si="131"/>
        <v>0</v>
      </c>
      <c r="O735" s="137"/>
      <c r="P735" s="138"/>
      <c r="Q735" s="138"/>
      <c r="R735" s="138"/>
      <c r="S735" s="138"/>
      <c r="T735" s="138"/>
      <c r="U735" s="139">
        <f t="shared" si="132"/>
        <v>0</v>
      </c>
      <c r="V735" s="140"/>
      <c r="W735" s="43"/>
      <c r="X735" s="59"/>
      <c r="Y735" s="59"/>
      <c r="Z735" s="59"/>
      <c r="AA735" s="59"/>
      <c r="AB735" s="59"/>
      <c r="AC735" s="59"/>
      <c r="AD735" s="59"/>
    </row>
    <row r="736" hidden="1">
      <c r="A736" s="150" t="s">
        <v>110</v>
      </c>
      <c r="B736" s="145">
        <v>68</v>
      </c>
      <c r="C736" s="146" t="str">
        <f t="shared" ca="1" si="122"/>
        <v>10.1</v>
      </c>
      <c r="D736" s="147" t="str">
        <f t="shared" ca="1" si="123"/>
        <v>c</v>
      </c>
      <c r="E736" s="147" t="s">
        <v>28</v>
      </c>
      <c r="F736" s="148" t="str">
        <f t="shared" ca="1" si="124"/>
        <v>https://portail-larochelle.test.entrouvert.org/demarches/</v>
      </c>
      <c r="G736" s="147" t="str">
        <f t="shared" ca="1" si="125"/>
        <v>A</v>
      </c>
      <c r="H736" s="147" t="str">
        <f t="shared" ca="1" si="126"/>
        <v/>
      </c>
      <c r="I736" s="147">
        <f t="shared" ca="1" si="127"/>
        <v>0</v>
      </c>
      <c r="J736" s="149">
        <f t="shared" ca="1" si="128"/>
        <v>0</v>
      </c>
      <c r="K736" s="79" t="str">
        <f t="shared" si="129"/>
        <v/>
      </c>
      <c r="L736" s="136"/>
      <c r="M736" s="136">
        <f t="shared" si="130"/>
        <v>0</v>
      </c>
      <c r="N736" s="137">
        <f t="shared" ca="1" si="131"/>
        <v>0</v>
      </c>
      <c r="O736" s="137"/>
      <c r="P736" s="138"/>
      <c r="Q736" s="138"/>
      <c r="R736" s="138"/>
      <c r="S736" s="138"/>
      <c r="T736" s="138"/>
      <c r="U736" s="139">
        <f t="shared" si="132"/>
        <v>0</v>
      </c>
      <c r="V736" s="140"/>
      <c r="W736" s="43"/>
      <c r="X736" s="59"/>
      <c r="Y736" s="59"/>
      <c r="Z736" s="59"/>
      <c r="AA736" s="59"/>
      <c r="AB736" s="59"/>
      <c r="AC736" s="59"/>
      <c r="AD736" s="59"/>
    </row>
    <row r="737" hidden="1">
      <c r="B737" s="145">
        <v>68</v>
      </c>
      <c r="C737" s="146" t="str">
        <f t="shared" ca="1" si="122"/>
        <v>10.1</v>
      </c>
      <c r="D737" s="147" t="str">
        <f t="shared" ca="1" si="123"/>
        <v>c</v>
      </c>
      <c r="E737" s="147" t="s">
        <v>31</v>
      </c>
      <c r="F737" s="148" t="str">
        <f t="shared" ca="1" si="124"/>
        <v>https://portail-larochelle.test.entrouvert.org/liens-footer/accessibilite/</v>
      </c>
      <c r="G737" s="147" t="str">
        <f t="shared" ca="1" si="125"/>
        <v>A</v>
      </c>
      <c r="H737" s="147" t="str">
        <f t="shared" ca="1" si="126"/>
        <v/>
      </c>
      <c r="I737" s="147">
        <f t="shared" ca="1" si="127"/>
        <v>0</v>
      </c>
      <c r="J737" s="149">
        <f t="shared" ca="1" si="128"/>
        <v>0</v>
      </c>
      <c r="K737" s="79" t="str">
        <f t="shared" si="129"/>
        <v/>
      </c>
      <c r="L737" s="136"/>
      <c r="M737" s="136">
        <f t="shared" si="130"/>
        <v>0</v>
      </c>
      <c r="N737" s="137">
        <f t="shared" ca="1" si="131"/>
        <v>0</v>
      </c>
      <c r="O737" s="137"/>
      <c r="P737" s="138"/>
      <c r="Q737" s="138"/>
      <c r="R737" s="138"/>
      <c r="S737" s="138"/>
      <c r="T737" s="138"/>
      <c r="U737" s="139">
        <f t="shared" si="132"/>
        <v>0</v>
      </c>
      <c r="V737" s="140"/>
      <c r="W737" s="43"/>
      <c r="X737" s="59"/>
      <c r="Y737" s="59"/>
      <c r="Z737" s="59"/>
      <c r="AA737" s="59"/>
      <c r="AB737" s="59"/>
      <c r="AC737" s="59"/>
      <c r="AD737" s="59"/>
    </row>
    <row r="738" hidden="1">
      <c r="B738" s="145">
        <v>68</v>
      </c>
      <c r="C738" s="146" t="str">
        <f t="shared" ca="1" si="122"/>
        <v>10.1</v>
      </c>
      <c r="D738" s="147" t="str">
        <f t="shared" ca="1" si="123"/>
        <v>c</v>
      </c>
      <c r="E738" s="147" t="s">
        <v>34</v>
      </c>
      <c r="F738" s="148" t="str">
        <f t="shared" ca="1" si="124"/>
        <v>https://portail-larochelle.test.entrouvert.org/liens-footer/mentions-legales/</v>
      </c>
      <c r="G738" s="147" t="str">
        <f t="shared" ca="1" si="125"/>
        <v>A</v>
      </c>
      <c r="H738" s="147" t="str">
        <f t="shared" ca="1" si="126"/>
        <v/>
      </c>
      <c r="I738" s="147">
        <f t="shared" ca="1" si="127"/>
        <v>0</v>
      </c>
      <c r="J738" s="149">
        <f t="shared" ca="1" si="128"/>
        <v>0</v>
      </c>
      <c r="K738" s="79" t="str">
        <f t="shared" si="129"/>
        <v/>
      </c>
      <c r="L738" s="136"/>
      <c r="M738" s="136">
        <f t="shared" si="130"/>
        <v>0</v>
      </c>
      <c r="N738" s="137">
        <f t="shared" ca="1" si="131"/>
        <v>0</v>
      </c>
      <c r="O738" s="137"/>
      <c r="P738" s="138"/>
      <c r="Q738" s="138"/>
      <c r="R738" s="138"/>
      <c r="S738" s="138"/>
      <c r="T738" s="138"/>
      <c r="U738" s="139">
        <f t="shared" si="132"/>
        <v>0</v>
      </c>
      <c r="V738" s="140"/>
      <c r="W738" s="43"/>
      <c r="X738" s="59"/>
      <c r="Y738" s="59"/>
      <c r="Z738" s="59"/>
      <c r="AA738" s="59"/>
      <c r="AB738" s="59"/>
      <c r="AC738" s="59"/>
      <c r="AD738" s="59"/>
    </row>
    <row r="739" hidden="1">
      <c r="B739" s="145">
        <v>68</v>
      </c>
      <c r="C739" s="146" t="str">
        <f t="shared" ca="1" si="122"/>
        <v>10.1</v>
      </c>
      <c r="D739" s="147" t="str">
        <f t="shared" ca="1" si="123"/>
        <v>c</v>
      </c>
      <c r="E739" s="147" t="s">
        <v>37</v>
      </c>
      <c r="F739" s="148" t="str">
        <f t="shared" ca="1" si="124"/>
        <v>https://portail-larochelle.test.entrouvert.org/aide/</v>
      </c>
      <c r="G739" s="147" t="str">
        <f t="shared" ca="1" si="125"/>
        <v>A</v>
      </c>
      <c r="H739" s="147" t="str">
        <f t="shared" ca="1" si="126"/>
        <v/>
      </c>
      <c r="I739" s="147">
        <f t="shared" ca="1" si="127"/>
        <v>0</v>
      </c>
      <c r="J739" s="149">
        <f t="shared" ca="1" si="128"/>
        <v>0</v>
      </c>
      <c r="K739" s="79" t="str">
        <f t="shared" si="129"/>
        <v/>
      </c>
      <c r="L739" s="136"/>
      <c r="M739" s="136">
        <f t="shared" si="130"/>
        <v>0</v>
      </c>
      <c r="N739" s="137">
        <f t="shared" ca="1" si="131"/>
        <v>0</v>
      </c>
      <c r="O739" s="137"/>
      <c r="P739" s="138"/>
      <c r="Q739" s="138"/>
      <c r="R739" s="138"/>
      <c r="S739" s="138"/>
      <c r="T739" s="138"/>
      <c r="U739" s="139">
        <f t="shared" si="132"/>
        <v>0</v>
      </c>
      <c r="V739" s="140"/>
      <c r="W739" s="43"/>
      <c r="X739" s="59"/>
      <c r="Y739" s="59"/>
      <c r="Z739" s="59"/>
      <c r="AA739" s="59"/>
      <c r="AB739" s="59"/>
      <c r="AC739" s="59"/>
      <c r="AD739" s="59"/>
    </row>
    <row r="740" hidden="1">
      <c r="B740" s="145">
        <v>68</v>
      </c>
      <c r="C740" s="146" t="str">
        <f t="shared" ca="1" si="122"/>
        <v>10.1</v>
      </c>
      <c r="D740" s="147" t="str">
        <f t="shared" ca="1" si="123"/>
        <v>c</v>
      </c>
      <c r="E740" s="147" t="s">
        <v>40</v>
      </c>
      <c r="F740" s="148" t="str">
        <f t="shared" ca="1" si="124"/>
        <v>https://connexion-larochelle.test.entrouvert.org/login/?nonce=_0DC01D458CED32F23A64CDA251907A6D&amp;next=/idp/saml2/continue%3Fnonce%3D_0DC01D458CED32F23A64CDA251907A6D</v>
      </c>
      <c r="G740" s="147" t="str">
        <f t="shared" ca="1" si="125"/>
        <v>A</v>
      </c>
      <c r="H740" s="147" t="str">
        <f t="shared" ca="1" si="126"/>
        <v/>
      </c>
      <c r="I740" s="147">
        <f t="shared" ca="1" si="127"/>
        <v>0</v>
      </c>
      <c r="J740" s="149">
        <f t="shared" ca="1" si="128"/>
        <v>0</v>
      </c>
      <c r="K740" s="79" t="str">
        <f t="shared" si="129"/>
        <v/>
      </c>
      <c r="L740" s="136"/>
      <c r="M740" s="136">
        <f t="shared" si="130"/>
        <v>0</v>
      </c>
      <c r="N740" s="137">
        <f t="shared" ca="1" si="131"/>
        <v>0</v>
      </c>
      <c r="O740" s="137"/>
      <c r="P740" s="138"/>
      <c r="Q740" s="138"/>
      <c r="R740" s="138"/>
      <c r="S740" s="138"/>
      <c r="T740" s="138"/>
      <c r="U740" s="139">
        <f t="shared" si="132"/>
        <v>0</v>
      </c>
      <c r="V740" s="140"/>
      <c r="W740" s="43"/>
      <c r="X740" s="59"/>
      <c r="Y740" s="59"/>
      <c r="Z740" s="59"/>
      <c r="AA740" s="59"/>
      <c r="AB740" s="59"/>
      <c r="AC740" s="59"/>
      <c r="AD740" s="59"/>
    </row>
    <row r="741" hidden="1">
      <c r="B741" s="145">
        <v>68</v>
      </c>
      <c r="C741" s="146" t="str">
        <f t="shared" ca="1" si="122"/>
        <v>10.1</v>
      </c>
      <c r="D741" s="147" t="str">
        <f t="shared" ca="1" si="123"/>
        <v>c</v>
      </c>
      <c r="E741" s="147" t="s">
        <v>43</v>
      </c>
      <c r="F741" s="148" t="str">
        <f t="shared" ca="1" si="124"/>
        <v>https://portail-larochelle.test.entrouvert.org/demarches/signalements/</v>
      </c>
      <c r="G741" s="147" t="str">
        <f t="shared" ca="1" si="125"/>
        <v>A</v>
      </c>
      <c r="H741" s="147" t="str">
        <f t="shared" ca="1" si="126"/>
        <v/>
      </c>
      <c r="I741" s="147">
        <f t="shared" ca="1" si="127"/>
        <v>0</v>
      </c>
      <c r="J741" s="149">
        <f t="shared" ca="1" si="128"/>
        <v>0</v>
      </c>
      <c r="K741" s="79" t="str">
        <f t="shared" si="129"/>
        <v/>
      </c>
      <c r="L741" s="136"/>
      <c r="M741" s="136">
        <f t="shared" si="130"/>
        <v>0</v>
      </c>
      <c r="N741" s="137">
        <f t="shared" ca="1" si="131"/>
        <v>0</v>
      </c>
      <c r="O741" s="137"/>
      <c r="P741" s="138"/>
      <c r="Q741" s="138"/>
      <c r="R741" s="138"/>
      <c r="S741" s="138"/>
      <c r="T741" s="138"/>
      <c r="U741" s="139">
        <f t="shared" si="132"/>
        <v>0</v>
      </c>
      <c r="V741" s="140"/>
      <c r="W741" s="43"/>
      <c r="X741" s="59"/>
      <c r="Y741" s="59"/>
      <c r="Z741" s="59"/>
      <c r="AA741" s="59"/>
      <c r="AB741" s="59"/>
      <c r="AC741" s="59"/>
      <c r="AD741" s="59"/>
    </row>
    <row r="742" hidden="1">
      <c r="B742" s="145">
        <v>68</v>
      </c>
      <c r="C742" s="146" t="str">
        <f t="shared" ca="1" si="122"/>
        <v>10.1</v>
      </c>
      <c r="D742" s="147" t="str">
        <f t="shared" ca="1" si="123"/>
        <v>c</v>
      </c>
      <c r="E742" s="147" t="s">
        <v>46</v>
      </c>
      <c r="F742" s="148" t="str">
        <f t="shared" ca="1" si="124"/>
        <v>https://connexion-larochelle.test.entrouvert.org/accounts/</v>
      </c>
      <c r="G742" s="147" t="str">
        <f t="shared" ca="1" si="125"/>
        <v>A</v>
      </c>
      <c r="H742" s="147" t="str">
        <f t="shared" ca="1" si="126"/>
        <v/>
      </c>
      <c r="I742" s="147">
        <f t="shared" ca="1" si="127"/>
        <v>0</v>
      </c>
      <c r="J742" s="149">
        <f t="shared" ca="1" si="128"/>
        <v>0</v>
      </c>
      <c r="K742" s="79" t="str">
        <f t="shared" si="129"/>
        <v/>
      </c>
      <c r="L742" s="136"/>
      <c r="M742" s="136">
        <f t="shared" si="130"/>
        <v>0</v>
      </c>
      <c r="N742" s="137">
        <f t="shared" ca="1" si="131"/>
        <v>0</v>
      </c>
      <c r="O742" s="137"/>
      <c r="P742" s="138"/>
      <c r="Q742" s="138"/>
      <c r="R742" s="138"/>
      <c r="S742" s="138"/>
      <c r="T742" s="138"/>
      <c r="U742" s="139">
        <f t="shared" si="132"/>
        <v>0</v>
      </c>
      <c r="V742" s="140"/>
      <c r="W742" s="43"/>
      <c r="X742" s="59"/>
      <c r="Y742" s="59"/>
      <c r="Z742" s="59"/>
      <c r="AA742" s="59"/>
      <c r="AB742" s="59"/>
      <c r="AC742" s="59"/>
      <c r="AD742" s="59"/>
    </row>
    <row r="743" hidden="1">
      <c r="B743" s="145">
        <v>68</v>
      </c>
      <c r="C743" s="146" t="str">
        <f t="shared" ca="1" si="122"/>
        <v>10.1</v>
      </c>
      <c r="D743" s="147" t="str">
        <f t="shared" ca="1" si="123"/>
        <v>c</v>
      </c>
      <c r="E743" s="147" t="s">
        <v>49</v>
      </c>
      <c r="F743" s="148" t="str">
        <f t="shared" ca="1" si="124"/>
        <v>https://portail-larochelle.test.entrouvert.org/a-propos/page-editoriale-type/</v>
      </c>
      <c r="G743" s="147" t="str">
        <f t="shared" ca="1" si="125"/>
        <v>A</v>
      </c>
      <c r="H743" s="147" t="str">
        <f t="shared" ca="1" si="126"/>
        <v/>
      </c>
      <c r="I743" s="147">
        <f t="shared" ca="1" si="127"/>
        <v>0</v>
      </c>
      <c r="J743" s="149">
        <f t="shared" ca="1" si="128"/>
        <v>0</v>
      </c>
      <c r="K743" s="79" t="str">
        <f t="shared" si="129"/>
        <v/>
      </c>
      <c r="L743" s="136"/>
      <c r="M743" s="136">
        <f t="shared" si="130"/>
        <v>0</v>
      </c>
      <c r="N743" s="137">
        <f t="shared" ca="1" si="131"/>
        <v>0</v>
      </c>
      <c r="O743" s="137"/>
      <c r="P743" s="138"/>
      <c r="Q743" s="138"/>
      <c r="R743" s="138"/>
      <c r="S743" s="138"/>
      <c r="T743" s="138"/>
      <c r="U743" s="139">
        <f t="shared" si="132"/>
        <v>0</v>
      </c>
      <c r="V743" s="140"/>
      <c r="W743" s="43"/>
      <c r="X743" s="59"/>
      <c r="Y743" s="59"/>
      <c r="Z743" s="59"/>
      <c r="AA743" s="59"/>
      <c r="AB743" s="59"/>
      <c r="AC743" s="59"/>
      <c r="AD743" s="59"/>
    </row>
    <row r="744" hidden="1">
      <c r="B744" s="145">
        <v>68</v>
      </c>
      <c r="C744" s="146" t="str">
        <f t="shared" ca="1" si="122"/>
        <v>10.1</v>
      </c>
      <c r="D744" s="147" t="str">
        <f t="shared" ca="1" si="123"/>
        <v>c</v>
      </c>
      <c r="E744" s="147" t="s">
        <v>52</v>
      </c>
      <c r="F744" s="148" t="str">
        <f t="shared" ca="1" si="124"/>
        <v>https://demarches-larochelle.test.entrouvert.org/old-temp/modele-de-formulaire-avec-tous-les-champs/</v>
      </c>
      <c r="G744" s="147" t="str">
        <f t="shared" ca="1" si="125"/>
        <v>A</v>
      </c>
      <c r="H744" s="147" t="str">
        <f t="shared" ca="1" si="126"/>
        <v/>
      </c>
      <c r="I744" s="147">
        <f t="shared" ca="1" si="127"/>
        <v>0</v>
      </c>
      <c r="J744" s="149">
        <f t="shared" ca="1" si="128"/>
        <v>0</v>
      </c>
      <c r="K744" s="79" t="str">
        <f t="shared" si="129"/>
        <v/>
      </c>
      <c r="L744" s="136"/>
      <c r="M744" s="136">
        <f t="shared" si="130"/>
        <v>0</v>
      </c>
      <c r="N744" s="137">
        <f t="shared" ca="1" si="131"/>
        <v>0</v>
      </c>
      <c r="O744" s="137"/>
      <c r="P744" s="138"/>
      <c r="Q744" s="138"/>
      <c r="R744" s="138"/>
      <c r="S744" s="138"/>
      <c r="T744" s="138"/>
      <c r="U744" s="139">
        <f t="shared" si="132"/>
        <v>0</v>
      </c>
      <c r="V744" s="140"/>
      <c r="W744" s="43"/>
      <c r="X744" s="59"/>
      <c r="Y744" s="59"/>
      <c r="Z744" s="59"/>
      <c r="AA744" s="59"/>
      <c r="AB744" s="59"/>
      <c r="AC744" s="59"/>
      <c r="AD744" s="59"/>
    </row>
    <row r="745" hidden="1">
      <c r="B745" s="145">
        <v>68</v>
      </c>
      <c r="C745" s="146" t="str">
        <f t="shared" ca="1" si="122"/>
        <v>10.1</v>
      </c>
      <c r="D745" s="147" t="str">
        <f t="shared" ca="1" si="123"/>
        <v>c</v>
      </c>
      <c r="E745" s="147" t="s">
        <v>55</v>
      </c>
      <c r="F745" s="148" t="str">
        <f t="shared" ca="1" si="124"/>
        <v>https://portail-larochelle.test.entrouvert.org/mon-espace/mes-demandes/</v>
      </c>
      <c r="G745" s="147" t="str">
        <f t="shared" ca="1" si="125"/>
        <v>A</v>
      </c>
      <c r="H745" s="147" t="str">
        <f t="shared" ca="1" si="126"/>
        <v/>
      </c>
      <c r="I745" s="147">
        <f t="shared" ca="1" si="127"/>
        <v>0</v>
      </c>
      <c r="J745" s="149">
        <f t="shared" ca="1" si="128"/>
        <v>0</v>
      </c>
      <c r="K745" s="79" t="str">
        <f t="shared" si="129"/>
        <v/>
      </c>
      <c r="L745" s="136"/>
      <c r="M745" s="136">
        <f t="shared" si="130"/>
        <v>0</v>
      </c>
      <c r="N745" s="137">
        <f t="shared" ca="1" si="131"/>
        <v>0</v>
      </c>
      <c r="O745" s="137"/>
      <c r="P745" s="138"/>
      <c r="Q745" s="138"/>
      <c r="R745" s="138"/>
      <c r="S745" s="138"/>
      <c r="T745" s="138"/>
      <c r="U745" s="139">
        <f t="shared" si="132"/>
        <v>0</v>
      </c>
      <c r="V745" s="140"/>
      <c r="W745" s="43"/>
      <c r="X745" s="59"/>
      <c r="Y745" s="59"/>
      <c r="Z745" s="59"/>
      <c r="AA745" s="59"/>
      <c r="AB745" s="59"/>
      <c r="AC745" s="59"/>
      <c r="AD745" s="59"/>
    </row>
    <row r="746" hidden="1">
      <c r="B746" s="145">
        <v>68</v>
      </c>
      <c r="C746" s="146" t="str">
        <f t="shared" ca="1" si="122"/>
        <v>10.1</v>
      </c>
      <c r="D746" s="147" t="str">
        <f t="shared" ca="1" si="123"/>
        <v>c</v>
      </c>
      <c r="E746" s="147" t="s">
        <v>58</v>
      </c>
      <c r="F746" s="148" t="str">
        <f t="shared" ca="1" si="124"/>
        <v>https://demarches-larochelle.test.entrouvert.org/signalements/arbres-espaces-verts-naturels-aires-de-jeux/?cancelurl=https%3A//portail-larochelle.test.entrouvert.org/demarches/signalements/</v>
      </c>
      <c r="G746" s="147" t="str">
        <f t="shared" ca="1" si="125"/>
        <v>A</v>
      </c>
      <c r="H746" s="147" t="str">
        <f t="shared" ca="1" si="126"/>
        <v/>
      </c>
      <c r="I746" s="147">
        <f t="shared" ca="1" si="127"/>
        <v>0</v>
      </c>
      <c r="J746" s="149">
        <f t="shared" ca="1" si="128"/>
        <v>0</v>
      </c>
      <c r="K746" s="79" t="str">
        <f t="shared" si="129"/>
        <v/>
      </c>
      <c r="L746" s="136"/>
      <c r="M746" s="136">
        <f t="shared" si="130"/>
        <v>0</v>
      </c>
      <c r="N746" s="137">
        <f t="shared" ca="1" si="131"/>
        <v>0</v>
      </c>
      <c r="O746" s="137"/>
      <c r="P746" s="138"/>
      <c r="Q746" s="138"/>
      <c r="R746" s="138"/>
      <c r="S746" s="138"/>
      <c r="T746" s="138"/>
      <c r="U746" s="139">
        <f t="shared" si="132"/>
        <v>0</v>
      </c>
      <c r="V746" s="140"/>
      <c r="W746" s="43"/>
      <c r="X746" s="59"/>
      <c r="Y746" s="59"/>
      <c r="Z746" s="59"/>
      <c r="AA746" s="59"/>
      <c r="AB746" s="59"/>
      <c r="AC746" s="59"/>
      <c r="AD746" s="59"/>
    </row>
    <row r="747" hidden="1">
      <c r="B747" s="145">
        <v>68</v>
      </c>
      <c r="C747" s="146" t="str">
        <f t="shared" ca="1" si="122"/>
        <v>10.1</v>
      </c>
      <c r="D747" s="147" t="str">
        <f t="shared" ca="1" si="123"/>
        <v>c</v>
      </c>
      <c r="E747" s="147" t="s">
        <v>61</v>
      </c>
      <c r="F747" s="148" t="str">
        <f t="shared" ca="1" si="124"/>
        <v>https://demarches-larochelle.test.entrouvert.org/signalements/proprete-urbaine/118/</v>
      </c>
      <c r="G747" s="147" t="str">
        <f t="shared" ca="1" si="125"/>
        <v>A</v>
      </c>
      <c r="H747" s="147" t="str">
        <f t="shared" ca="1" si="126"/>
        <v/>
      </c>
      <c r="I747" s="147">
        <f t="shared" ca="1" si="127"/>
        <v>0</v>
      </c>
      <c r="J747" s="149">
        <f t="shared" ca="1" si="128"/>
        <v>0</v>
      </c>
      <c r="K747" s="79" t="str">
        <f t="shared" si="129"/>
        <v/>
      </c>
      <c r="L747" s="136"/>
      <c r="M747" s="136">
        <f t="shared" si="130"/>
        <v>0</v>
      </c>
      <c r="N747" s="137">
        <f t="shared" ca="1" si="131"/>
        <v>0</v>
      </c>
      <c r="O747" s="137"/>
      <c r="P747" s="138"/>
      <c r="Q747" s="138"/>
      <c r="R747" s="138"/>
      <c r="S747" s="138"/>
      <c r="T747" s="138"/>
      <c r="U747" s="139">
        <f t="shared" si="132"/>
        <v>0</v>
      </c>
      <c r="V747" s="140"/>
      <c r="W747" s="43"/>
      <c r="X747" s="59"/>
      <c r="Y747" s="59"/>
      <c r="Z747" s="59"/>
      <c r="AA747" s="59"/>
      <c r="AB747" s="59"/>
      <c r="AC747" s="59"/>
      <c r="AD747" s="59"/>
    </row>
    <row r="748" hidden="1">
      <c r="B748" s="145">
        <v>68</v>
      </c>
      <c r="C748" s="146" t="str">
        <f t="shared" ca="1" si="122"/>
        <v>10.1</v>
      </c>
      <c r="D748" s="147" t="str">
        <f t="shared" ca="1" si="123"/>
        <v>c</v>
      </c>
      <c r="E748" s="147" t="s">
        <v>64</v>
      </c>
      <c r="F748" s="148" t="str">
        <f t="shared" ca="1" si="124"/>
        <v>https://connexion-larochelle.test.entrouvert.org/accounts/password/change/</v>
      </c>
      <c r="G748" s="147" t="str">
        <f t="shared" ca="1" si="125"/>
        <v>A</v>
      </c>
      <c r="H748" s="147" t="str">
        <f t="shared" ca="1" si="126"/>
        <v/>
      </c>
      <c r="I748" s="147">
        <f t="shared" ca="1" si="127"/>
        <v>0</v>
      </c>
      <c r="J748" s="149">
        <f t="shared" ca="1" si="128"/>
        <v>0</v>
      </c>
      <c r="K748" s="79" t="str">
        <f t="shared" si="129"/>
        <v/>
      </c>
      <c r="L748" s="136"/>
      <c r="M748" s="136">
        <f t="shared" si="130"/>
        <v>0</v>
      </c>
      <c r="N748" s="137">
        <f t="shared" ca="1" si="131"/>
        <v>0</v>
      </c>
      <c r="O748" s="137"/>
      <c r="P748" s="138"/>
      <c r="Q748" s="138"/>
      <c r="R748" s="138"/>
      <c r="S748" s="138"/>
      <c r="T748" s="138"/>
      <c r="U748" s="139">
        <f t="shared" si="132"/>
        <v>0</v>
      </c>
      <c r="V748" s="140"/>
      <c r="W748" s="43"/>
      <c r="X748" s="59"/>
      <c r="Y748" s="59"/>
      <c r="Z748" s="59"/>
      <c r="AA748" s="59"/>
      <c r="AB748" s="59"/>
      <c r="AC748" s="59"/>
      <c r="AD748" s="59"/>
    </row>
    <row r="749" hidden="1">
      <c r="B749" s="145">
        <v>69</v>
      </c>
      <c r="C749" s="146" t="str">
        <f t="shared" ca="1" si="122"/>
        <v>10.2</v>
      </c>
      <c r="D749" s="147" t="str">
        <f t="shared" ca="1" si="123"/>
        <v>c</v>
      </c>
      <c r="E749" s="147" t="s">
        <v>28</v>
      </c>
      <c r="F749" s="148" t="str">
        <f t="shared" ca="1" si="124"/>
        <v>https://portail-larochelle.test.entrouvert.org/demarches/</v>
      </c>
      <c r="G749" s="147" t="str">
        <f t="shared" ca="1" si="125"/>
        <v>A</v>
      </c>
      <c r="H749" s="147" t="str">
        <f t="shared" ca="1" si="126"/>
        <v/>
      </c>
      <c r="I749" s="147">
        <f t="shared" ca="1" si="127"/>
        <v>0</v>
      </c>
      <c r="J749" s="149">
        <f t="shared" ca="1" si="128"/>
        <v>0</v>
      </c>
      <c r="K749" s="79" t="str">
        <f t="shared" si="129"/>
        <v/>
      </c>
      <c r="L749" s="136"/>
      <c r="M749" s="136">
        <f t="shared" si="130"/>
        <v>0</v>
      </c>
      <c r="N749" s="137">
        <f t="shared" ca="1" si="131"/>
        <v>0</v>
      </c>
      <c r="O749" s="137"/>
      <c r="P749" s="138"/>
      <c r="Q749" s="138"/>
      <c r="R749" s="138"/>
      <c r="S749" s="138"/>
      <c r="T749" s="138"/>
      <c r="U749" s="139">
        <f t="shared" si="132"/>
        <v>0</v>
      </c>
      <c r="V749" s="140"/>
      <c r="W749" s="43"/>
      <c r="X749" s="59"/>
      <c r="Y749" s="59"/>
      <c r="Z749" s="59"/>
      <c r="AA749" s="59"/>
      <c r="AB749" s="59"/>
      <c r="AC749" s="59"/>
      <c r="AD749" s="59"/>
    </row>
    <row r="750" hidden="1">
      <c r="B750" s="145">
        <v>69</v>
      </c>
      <c r="C750" s="146" t="str">
        <f t="shared" ca="1" si="122"/>
        <v>10.2</v>
      </c>
      <c r="D750" s="147" t="str">
        <f t="shared" ca="1" si="123"/>
        <v>c</v>
      </c>
      <c r="E750" s="147" t="s">
        <v>31</v>
      </c>
      <c r="F750" s="148" t="str">
        <f t="shared" ca="1" si="124"/>
        <v>https://portail-larochelle.test.entrouvert.org/liens-footer/accessibilite/</v>
      </c>
      <c r="G750" s="147" t="str">
        <f t="shared" ca="1" si="125"/>
        <v>A</v>
      </c>
      <c r="H750" s="147" t="str">
        <f t="shared" ca="1" si="126"/>
        <v/>
      </c>
      <c r="I750" s="147">
        <f t="shared" ca="1" si="127"/>
        <v>0</v>
      </c>
      <c r="J750" s="149">
        <f t="shared" ca="1" si="128"/>
        <v>0</v>
      </c>
      <c r="K750" s="79" t="str">
        <f t="shared" si="129"/>
        <v/>
      </c>
      <c r="L750" s="136"/>
      <c r="M750" s="136">
        <f t="shared" si="130"/>
        <v>0</v>
      </c>
      <c r="N750" s="137">
        <f t="shared" ca="1" si="131"/>
        <v>0</v>
      </c>
      <c r="O750" s="137"/>
      <c r="P750" s="138"/>
      <c r="Q750" s="138"/>
      <c r="R750" s="138"/>
      <c r="S750" s="138"/>
      <c r="T750" s="138"/>
      <c r="U750" s="139">
        <f t="shared" si="132"/>
        <v>0</v>
      </c>
      <c r="V750" s="140"/>
      <c r="W750" s="43"/>
      <c r="X750" s="59"/>
      <c r="Y750" s="59"/>
      <c r="Z750" s="59"/>
      <c r="AA750" s="59"/>
      <c r="AB750" s="59"/>
      <c r="AC750" s="59"/>
      <c r="AD750" s="59"/>
    </row>
    <row r="751" hidden="1">
      <c r="B751" s="145">
        <v>69</v>
      </c>
      <c r="C751" s="146" t="str">
        <f t="shared" ca="1" si="122"/>
        <v>10.2</v>
      </c>
      <c r="D751" s="147" t="str">
        <f t="shared" ca="1" si="123"/>
        <v>c</v>
      </c>
      <c r="E751" s="147" t="s">
        <v>34</v>
      </c>
      <c r="F751" s="148" t="str">
        <f t="shared" ca="1" si="124"/>
        <v>https://portail-larochelle.test.entrouvert.org/liens-footer/mentions-legales/</v>
      </c>
      <c r="G751" s="147" t="str">
        <f t="shared" ca="1" si="125"/>
        <v>A</v>
      </c>
      <c r="H751" s="147" t="str">
        <f t="shared" ca="1" si="126"/>
        <v/>
      </c>
      <c r="I751" s="147">
        <f t="shared" ca="1" si="127"/>
        <v>0</v>
      </c>
      <c r="J751" s="149">
        <f t="shared" ca="1" si="128"/>
        <v>0</v>
      </c>
      <c r="K751" s="79" t="str">
        <f t="shared" si="129"/>
        <v/>
      </c>
      <c r="L751" s="136"/>
      <c r="M751" s="136">
        <f t="shared" si="130"/>
        <v>0</v>
      </c>
      <c r="N751" s="137">
        <f t="shared" ca="1" si="131"/>
        <v>0</v>
      </c>
      <c r="O751" s="137"/>
      <c r="P751" s="138"/>
      <c r="Q751" s="138"/>
      <c r="R751" s="138"/>
      <c r="S751" s="138"/>
      <c r="T751" s="138"/>
      <c r="U751" s="139">
        <f t="shared" si="132"/>
        <v>0</v>
      </c>
      <c r="V751" s="140"/>
      <c r="W751" s="43"/>
      <c r="X751" s="59"/>
      <c r="Y751" s="59"/>
      <c r="Z751" s="59"/>
      <c r="AA751" s="59"/>
      <c r="AB751" s="59"/>
      <c r="AC751" s="59"/>
      <c r="AD751" s="59"/>
    </row>
    <row r="752" hidden="1">
      <c r="B752" s="145">
        <v>69</v>
      </c>
      <c r="C752" s="146" t="str">
        <f t="shared" ca="1" si="122"/>
        <v>10.2</v>
      </c>
      <c r="D752" s="147" t="str">
        <f t="shared" ca="1" si="123"/>
        <v>c</v>
      </c>
      <c r="E752" s="147" t="s">
        <v>37</v>
      </c>
      <c r="F752" s="148" t="str">
        <f t="shared" ca="1" si="124"/>
        <v>https://portail-larochelle.test.entrouvert.org/aide/</v>
      </c>
      <c r="G752" s="147" t="str">
        <f t="shared" ca="1" si="125"/>
        <v>A</v>
      </c>
      <c r="H752" s="147" t="str">
        <f t="shared" ca="1" si="126"/>
        <v/>
      </c>
      <c r="I752" s="147">
        <f t="shared" ca="1" si="127"/>
        <v>0</v>
      </c>
      <c r="J752" s="149">
        <f t="shared" ca="1" si="128"/>
        <v>0</v>
      </c>
      <c r="K752" s="79" t="str">
        <f t="shared" si="129"/>
        <v/>
      </c>
      <c r="L752" s="136"/>
      <c r="M752" s="136">
        <f t="shared" si="130"/>
        <v>0</v>
      </c>
      <c r="N752" s="137">
        <f t="shared" ca="1" si="131"/>
        <v>0</v>
      </c>
      <c r="O752" s="137"/>
      <c r="P752" s="138"/>
      <c r="Q752" s="138"/>
      <c r="R752" s="138"/>
      <c r="S752" s="138"/>
      <c r="T752" s="138"/>
      <c r="U752" s="139">
        <f t="shared" si="132"/>
        <v>0</v>
      </c>
      <c r="V752" s="140"/>
      <c r="W752" s="43"/>
      <c r="X752" s="59"/>
      <c r="Y752" s="59"/>
      <c r="Z752" s="59"/>
      <c r="AA752" s="59"/>
      <c r="AB752" s="59"/>
      <c r="AC752" s="59"/>
      <c r="AD752" s="59"/>
    </row>
    <row r="753" hidden="1">
      <c r="B753" s="145">
        <v>69</v>
      </c>
      <c r="C753" s="146" t="str">
        <f t="shared" ca="1" si="122"/>
        <v>10.2</v>
      </c>
      <c r="D753" s="147" t="str">
        <f t="shared" ca="1" si="123"/>
        <v>c</v>
      </c>
      <c r="E753" s="147" t="s">
        <v>40</v>
      </c>
      <c r="F753" s="148" t="str">
        <f t="shared" ca="1" si="124"/>
        <v>https://connexion-larochelle.test.entrouvert.org/login/?nonce=_0DC01D458CED32F23A64CDA251907A6D&amp;next=/idp/saml2/continue%3Fnonce%3D_0DC01D458CED32F23A64CDA251907A6D</v>
      </c>
      <c r="G753" s="147" t="str">
        <f t="shared" ca="1" si="125"/>
        <v>A</v>
      </c>
      <c r="H753" s="147" t="str">
        <f t="shared" ca="1" si="126"/>
        <v/>
      </c>
      <c r="I753" s="147">
        <f t="shared" ca="1" si="127"/>
        <v>0</v>
      </c>
      <c r="J753" s="149">
        <f t="shared" ca="1" si="128"/>
        <v>0</v>
      </c>
      <c r="K753" s="79" t="str">
        <f t="shared" si="129"/>
        <v/>
      </c>
      <c r="L753" s="136"/>
      <c r="M753" s="136">
        <f t="shared" si="130"/>
        <v>0</v>
      </c>
      <c r="N753" s="137">
        <f t="shared" ca="1" si="131"/>
        <v>0</v>
      </c>
      <c r="O753" s="137"/>
      <c r="P753" s="138"/>
      <c r="Q753" s="138"/>
      <c r="R753" s="138"/>
      <c r="S753" s="138"/>
      <c r="T753" s="138"/>
      <c r="U753" s="139">
        <f t="shared" si="132"/>
        <v>0</v>
      </c>
      <c r="V753" s="140"/>
      <c r="W753" s="43"/>
      <c r="X753" s="59"/>
      <c r="Y753" s="59"/>
      <c r="Z753" s="59"/>
      <c r="AA753" s="59"/>
      <c r="AB753" s="59"/>
      <c r="AC753" s="59"/>
      <c r="AD753" s="59"/>
    </row>
    <row r="754" hidden="1">
      <c r="B754" s="145">
        <v>69</v>
      </c>
      <c r="C754" s="146" t="str">
        <f t="shared" ca="1" si="122"/>
        <v>10.2</v>
      </c>
      <c r="D754" s="147" t="str">
        <f t="shared" ca="1" si="123"/>
        <v>c</v>
      </c>
      <c r="E754" s="147" t="s">
        <v>43</v>
      </c>
      <c r="F754" s="148" t="str">
        <f t="shared" ca="1" si="124"/>
        <v>https://portail-larochelle.test.entrouvert.org/demarches/signalements/</v>
      </c>
      <c r="G754" s="147" t="str">
        <f t="shared" ca="1" si="125"/>
        <v>A</v>
      </c>
      <c r="H754" s="147" t="str">
        <f t="shared" ca="1" si="126"/>
        <v/>
      </c>
      <c r="I754" s="147">
        <f t="shared" ca="1" si="127"/>
        <v>0</v>
      </c>
      <c r="J754" s="149">
        <f t="shared" ca="1" si="128"/>
        <v>0</v>
      </c>
      <c r="K754" s="79" t="str">
        <f t="shared" si="129"/>
        <v/>
      </c>
      <c r="L754" s="136"/>
      <c r="M754" s="136">
        <f t="shared" si="130"/>
        <v>0</v>
      </c>
      <c r="N754" s="137">
        <f t="shared" ca="1" si="131"/>
        <v>0</v>
      </c>
      <c r="O754" s="137"/>
      <c r="P754" s="138"/>
      <c r="Q754" s="138"/>
      <c r="R754" s="138"/>
      <c r="S754" s="138"/>
      <c r="T754" s="138"/>
      <c r="U754" s="139">
        <f t="shared" si="132"/>
        <v>0</v>
      </c>
      <c r="V754" s="140"/>
      <c r="W754" s="43"/>
      <c r="X754" s="59"/>
      <c r="Y754" s="59"/>
      <c r="Z754" s="59"/>
      <c r="AA754" s="59"/>
      <c r="AB754" s="59"/>
      <c r="AC754" s="59"/>
      <c r="AD754" s="59"/>
    </row>
    <row r="755" hidden="1">
      <c r="B755" s="145">
        <v>69</v>
      </c>
      <c r="C755" s="146" t="str">
        <f t="shared" ca="1" si="122"/>
        <v>10.2</v>
      </c>
      <c r="D755" s="147" t="str">
        <f t="shared" ca="1" si="123"/>
        <v>c</v>
      </c>
      <c r="E755" s="147" t="s">
        <v>46</v>
      </c>
      <c r="F755" s="148" t="str">
        <f t="shared" ca="1" si="124"/>
        <v>https://connexion-larochelle.test.entrouvert.org/accounts/</v>
      </c>
      <c r="G755" s="147" t="str">
        <f t="shared" ca="1" si="125"/>
        <v>A</v>
      </c>
      <c r="H755" s="147" t="str">
        <f t="shared" ca="1" si="126"/>
        <v/>
      </c>
      <c r="I755" s="147">
        <f t="shared" ca="1" si="127"/>
        <v>0</v>
      </c>
      <c r="J755" s="149">
        <f t="shared" ca="1" si="128"/>
        <v>0</v>
      </c>
      <c r="K755" s="79" t="str">
        <f t="shared" si="129"/>
        <v/>
      </c>
      <c r="L755" s="136"/>
      <c r="M755" s="136">
        <f t="shared" si="130"/>
        <v>0</v>
      </c>
      <c r="N755" s="137">
        <f t="shared" ca="1" si="131"/>
        <v>0</v>
      </c>
      <c r="O755" s="137"/>
      <c r="P755" s="138"/>
      <c r="Q755" s="138"/>
      <c r="R755" s="138"/>
      <c r="S755" s="138"/>
      <c r="T755" s="138"/>
      <c r="U755" s="139">
        <f t="shared" si="132"/>
        <v>0</v>
      </c>
      <c r="V755" s="140"/>
      <c r="W755" s="43"/>
      <c r="X755" s="59"/>
      <c r="Y755" s="59"/>
      <c r="Z755" s="59"/>
      <c r="AA755" s="59"/>
      <c r="AB755" s="59"/>
      <c r="AC755" s="59"/>
      <c r="AD755" s="59"/>
    </row>
    <row r="756" hidden="1">
      <c r="B756" s="145">
        <v>69</v>
      </c>
      <c r="C756" s="146" t="str">
        <f t="shared" ca="1" si="122"/>
        <v>10.2</v>
      </c>
      <c r="D756" s="147" t="str">
        <f t="shared" ca="1" si="123"/>
        <v>c</v>
      </c>
      <c r="E756" s="147" t="s">
        <v>49</v>
      </c>
      <c r="F756" s="148" t="str">
        <f t="shared" ca="1" si="124"/>
        <v>https://portail-larochelle.test.entrouvert.org/a-propos/page-editoriale-type/</v>
      </c>
      <c r="G756" s="147" t="str">
        <f t="shared" ca="1" si="125"/>
        <v>A</v>
      </c>
      <c r="H756" s="147" t="str">
        <f t="shared" ca="1" si="126"/>
        <v/>
      </c>
      <c r="I756" s="147">
        <f t="shared" ca="1" si="127"/>
        <v>0</v>
      </c>
      <c r="J756" s="149">
        <f t="shared" ca="1" si="128"/>
        <v>0</v>
      </c>
      <c r="K756" s="79" t="str">
        <f t="shared" si="129"/>
        <v/>
      </c>
      <c r="L756" s="136"/>
      <c r="M756" s="136">
        <f t="shared" si="130"/>
        <v>0</v>
      </c>
      <c r="N756" s="137">
        <f t="shared" ca="1" si="131"/>
        <v>0</v>
      </c>
      <c r="O756" s="137"/>
      <c r="P756" s="138"/>
      <c r="Q756" s="138"/>
      <c r="R756" s="138"/>
      <c r="S756" s="138"/>
      <c r="T756" s="138"/>
      <c r="U756" s="139">
        <f t="shared" si="132"/>
        <v>0</v>
      </c>
      <c r="V756" s="140"/>
      <c r="W756" s="43"/>
      <c r="X756" s="59"/>
      <c r="Y756" s="59"/>
      <c r="Z756" s="59"/>
      <c r="AA756" s="59"/>
      <c r="AB756" s="59"/>
      <c r="AC756" s="59"/>
      <c r="AD756" s="59"/>
    </row>
    <row r="757" hidden="1">
      <c r="B757" s="145">
        <v>69</v>
      </c>
      <c r="C757" s="146" t="str">
        <f t="shared" ca="1" si="122"/>
        <v>10.2</v>
      </c>
      <c r="D757" s="147" t="str">
        <f t="shared" ca="1" si="123"/>
        <v>c</v>
      </c>
      <c r="E757" s="147" t="s">
        <v>52</v>
      </c>
      <c r="F757" s="148" t="str">
        <f t="shared" ca="1" si="124"/>
        <v>https://demarches-larochelle.test.entrouvert.org/old-temp/modele-de-formulaire-avec-tous-les-champs/</v>
      </c>
      <c r="G757" s="147" t="str">
        <f t="shared" ca="1" si="125"/>
        <v>A</v>
      </c>
      <c r="H757" s="147" t="str">
        <f t="shared" ca="1" si="126"/>
        <v/>
      </c>
      <c r="I757" s="147">
        <f t="shared" ca="1" si="127"/>
        <v>0</v>
      </c>
      <c r="J757" s="149">
        <f t="shared" ca="1" si="128"/>
        <v>0</v>
      </c>
      <c r="K757" s="79" t="str">
        <f t="shared" si="129"/>
        <v/>
      </c>
      <c r="L757" s="136"/>
      <c r="M757" s="136">
        <f t="shared" si="130"/>
        <v>0</v>
      </c>
      <c r="N757" s="137">
        <f t="shared" ca="1" si="131"/>
        <v>0</v>
      </c>
      <c r="O757" s="137"/>
      <c r="P757" s="138"/>
      <c r="Q757" s="138"/>
      <c r="R757" s="138"/>
      <c r="S757" s="138"/>
      <c r="T757" s="138"/>
      <c r="U757" s="139">
        <f t="shared" si="132"/>
        <v>0</v>
      </c>
      <c r="V757" s="140"/>
      <c r="W757" s="43"/>
      <c r="X757" s="59"/>
      <c r="Y757" s="59"/>
      <c r="Z757" s="59"/>
      <c r="AA757" s="59"/>
      <c r="AB757" s="59"/>
      <c r="AC757" s="59"/>
      <c r="AD757" s="59"/>
    </row>
    <row r="758" hidden="1">
      <c r="B758" s="145">
        <v>69</v>
      </c>
      <c r="C758" s="146" t="str">
        <f t="shared" ca="1" si="122"/>
        <v>10.2</v>
      </c>
      <c r="D758" s="147" t="str">
        <f t="shared" ca="1" si="123"/>
        <v>c</v>
      </c>
      <c r="E758" s="147" t="s">
        <v>55</v>
      </c>
      <c r="F758" s="148" t="str">
        <f t="shared" ca="1" si="124"/>
        <v>https://portail-larochelle.test.entrouvert.org/mon-espace/mes-demandes/</v>
      </c>
      <c r="G758" s="147" t="str">
        <f t="shared" ca="1" si="125"/>
        <v>A</v>
      </c>
      <c r="H758" s="147" t="str">
        <f t="shared" ca="1" si="126"/>
        <v/>
      </c>
      <c r="I758" s="147">
        <f t="shared" ca="1" si="127"/>
        <v>0</v>
      </c>
      <c r="J758" s="149">
        <f t="shared" ca="1" si="128"/>
        <v>0</v>
      </c>
      <c r="K758" s="79" t="str">
        <f t="shared" si="129"/>
        <v/>
      </c>
      <c r="L758" s="136"/>
      <c r="M758" s="136">
        <f t="shared" si="130"/>
        <v>0</v>
      </c>
      <c r="N758" s="137">
        <f t="shared" ca="1" si="131"/>
        <v>0</v>
      </c>
      <c r="O758" s="137"/>
      <c r="P758" s="138"/>
      <c r="Q758" s="138"/>
      <c r="R758" s="138"/>
      <c r="S758" s="138"/>
      <c r="T758" s="138"/>
      <c r="U758" s="139">
        <f t="shared" si="132"/>
        <v>0</v>
      </c>
      <c r="V758" s="140"/>
      <c r="W758" s="43"/>
      <c r="X758" s="59"/>
      <c r="Y758" s="59"/>
      <c r="Z758" s="59"/>
      <c r="AA758" s="59"/>
      <c r="AB758" s="59"/>
      <c r="AC758" s="59"/>
      <c r="AD758" s="59"/>
    </row>
    <row r="759" hidden="1">
      <c r="B759" s="145">
        <v>69</v>
      </c>
      <c r="C759" s="146" t="str">
        <f t="shared" ca="1" si="122"/>
        <v>10.2</v>
      </c>
      <c r="D759" s="147" t="str">
        <f t="shared" ca="1" si="123"/>
        <v>c</v>
      </c>
      <c r="E759" s="147" t="s">
        <v>58</v>
      </c>
      <c r="F759" s="148" t="str">
        <f t="shared" ca="1" si="124"/>
        <v>https://demarches-larochelle.test.entrouvert.org/signalements/arbres-espaces-verts-naturels-aires-de-jeux/?cancelurl=https%3A//portail-larochelle.test.entrouvert.org/demarches/signalements/</v>
      </c>
      <c r="G759" s="147" t="str">
        <f t="shared" ca="1" si="125"/>
        <v>A</v>
      </c>
      <c r="H759" s="147" t="str">
        <f t="shared" ca="1" si="126"/>
        <v/>
      </c>
      <c r="I759" s="147">
        <f t="shared" ca="1" si="127"/>
        <v>0</v>
      </c>
      <c r="J759" s="149">
        <f t="shared" ca="1" si="128"/>
        <v>0</v>
      </c>
      <c r="K759" s="79" t="str">
        <f t="shared" si="129"/>
        <v/>
      </c>
      <c r="L759" s="136"/>
      <c r="M759" s="136">
        <f t="shared" si="130"/>
        <v>0</v>
      </c>
      <c r="N759" s="137">
        <f t="shared" ca="1" si="131"/>
        <v>0</v>
      </c>
      <c r="O759" s="137"/>
      <c r="P759" s="138"/>
      <c r="Q759" s="138"/>
      <c r="R759" s="138"/>
      <c r="S759" s="138"/>
      <c r="T759" s="138"/>
      <c r="U759" s="139">
        <f t="shared" si="132"/>
        <v>0</v>
      </c>
      <c r="V759" s="140"/>
      <c r="W759" s="43"/>
      <c r="X759" s="59"/>
      <c r="Y759" s="59"/>
      <c r="Z759" s="59"/>
      <c r="AA759" s="59"/>
      <c r="AB759" s="59"/>
      <c r="AC759" s="59"/>
      <c r="AD759" s="59"/>
    </row>
    <row r="760" hidden="1">
      <c r="B760" s="145">
        <v>69</v>
      </c>
      <c r="C760" s="146" t="str">
        <f t="shared" ca="1" si="122"/>
        <v>10.2</v>
      </c>
      <c r="D760" s="147" t="str">
        <f t="shared" ca="1" si="123"/>
        <v>c</v>
      </c>
      <c r="E760" s="147" t="s">
        <v>61</v>
      </c>
      <c r="F760" s="148" t="str">
        <f t="shared" ca="1" si="124"/>
        <v>https://demarches-larochelle.test.entrouvert.org/signalements/proprete-urbaine/118/</v>
      </c>
      <c r="G760" s="147" t="str">
        <f t="shared" ca="1" si="125"/>
        <v>A</v>
      </c>
      <c r="H760" s="147" t="str">
        <f t="shared" ca="1" si="126"/>
        <v/>
      </c>
      <c r="I760" s="147">
        <f t="shared" ca="1" si="127"/>
        <v>0</v>
      </c>
      <c r="J760" s="149">
        <f t="shared" ca="1" si="128"/>
        <v>0</v>
      </c>
      <c r="K760" s="79" t="str">
        <f t="shared" si="129"/>
        <v/>
      </c>
      <c r="L760" s="136"/>
      <c r="M760" s="136">
        <f t="shared" si="130"/>
        <v>0</v>
      </c>
      <c r="N760" s="137">
        <f t="shared" ca="1" si="131"/>
        <v>0</v>
      </c>
      <c r="O760" s="137"/>
      <c r="P760" s="138"/>
      <c r="Q760" s="138"/>
      <c r="R760" s="138"/>
      <c r="S760" s="138"/>
      <c r="T760" s="138"/>
      <c r="U760" s="139">
        <f t="shared" si="132"/>
        <v>0</v>
      </c>
      <c r="V760" s="140"/>
      <c r="W760" s="43"/>
      <c r="X760" s="59"/>
      <c r="Y760" s="59"/>
      <c r="Z760" s="59"/>
      <c r="AA760" s="59"/>
      <c r="AB760" s="59"/>
      <c r="AC760" s="59"/>
      <c r="AD760" s="59"/>
    </row>
    <row r="761" hidden="1">
      <c r="B761" s="145">
        <v>69</v>
      </c>
      <c r="C761" s="146" t="str">
        <f t="shared" ca="1" si="122"/>
        <v>10.2</v>
      </c>
      <c r="D761" s="147" t="str">
        <f t="shared" ca="1" si="123"/>
        <v>c</v>
      </c>
      <c r="E761" s="147" t="s">
        <v>64</v>
      </c>
      <c r="F761" s="148" t="str">
        <f t="shared" ca="1" si="124"/>
        <v>https://connexion-larochelle.test.entrouvert.org/accounts/password/change/</v>
      </c>
      <c r="G761" s="147" t="str">
        <f t="shared" ca="1" si="125"/>
        <v>A</v>
      </c>
      <c r="H761" s="147" t="str">
        <f t="shared" ca="1" si="126"/>
        <v/>
      </c>
      <c r="I761" s="147">
        <f t="shared" ca="1" si="127"/>
        <v>0</v>
      </c>
      <c r="J761" s="149">
        <f t="shared" ca="1" si="128"/>
        <v>0</v>
      </c>
      <c r="K761" s="79" t="str">
        <f t="shared" si="129"/>
        <v/>
      </c>
      <c r="L761" s="136"/>
      <c r="M761" s="136">
        <f t="shared" si="130"/>
        <v>0</v>
      </c>
      <c r="N761" s="137">
        <f t="shared" ca="1" si="131"/>
        <v>0</v>
      </c>
      <c r="O761" s="137"/>
      <c r="P761" s="138"/>
      <c r="Q761" s="138"/>
      <c r="R761" s="138"/>
      <c r="S761" s="138"/>
      <c r="T761" s="138"/>
      <c r="U761" s="139">
        <f t="shared" si="132"/>
        <v>0</v>
      </c>
      <c r="V761" s="140"/>
      <c r="W761" s="43"/>
      <c r="X761" s="59"/>
      <c r="Y761" s="59"/>
      <c r="Z761" s="59"/>
      <c r="AA761" s="59"/>
      <c r="AB761" s="59"/>
      <c r="AC761" s="59"/>
      <c r="AD761" s="59"/>
    </row>
    <row r="762" hidden="1">
      <c r="B762" s="145">
        <v>70</v>
      </c>
      <c r="C762" s="146" t="str">
        <f t="shared" ca="1" si="122"/>
        <v>10.3</v>
      </c>
      <c r="D762" s="147" t="str">
        <f t="shared" ca="1" si="123"/>
        <v>c</v>
      </c>
      <c r="E762" s="147" t="s">
        <v>28</v>
      </c>
      <c r="F762" s="148" t="str">
        <f t="shared" ca="1" si="124"/>
        <v>https://portail-larochelle.test.entrouvert.org/demarches/</v>
      </c>
      <c r="G762" s="147" t="str">
        <f t="shared" ca="1" si="125"/>
        <v>A</v>
      </c>
      <c r="H762" s="147" t="str">
        <f t="shared" ca="1" si="126"/>
        <v>x</v>
      </c>
      <c r="I762" s="147">
        <f t="shared" ca="1" si="127"/>
        <v>0</v>
      </c>
      <c r="J762" s="149">
        <f t="shared" ca="1" si="128"/>
        <v>0</v>
      </c>
      <c r="K762" s="79" t="str">
        <f t="shared" si="129"/>
        <v/>
      </c>
      <c r="L762" s="136"/>
      <c r="M762" s="136">
        <f t="shared" si="130"/>
        <v>0</v>
      </c>
      <c r="N762" s="137">
        <f t="shared" ca="1" si="131"/>
        <v>0</v>
      </c>
      <c r="O762" s="137"/>
      <c r="P762" s="138"/>
      <c r="Q762" s="138"/>
      <c r="R762" s="138"/>
      <c r="S762" s="138"/>
      <c r="T762" s="138"/>
      <c r="U762" s="139">
        <f t="shared" si="132"/>
        <v>0</v>
      </c>
      <c r="V762" s="140"/>
      <c r="W762" s="43"/>
      <c r="X762" s="59"/>
      <c r="Y762" s="59"/>
      <c r="Z762" s="59"/>
      <c r="AA762" s="59"/>
      <c r="AB762" s="59"/>
      <c r="AC762" s="59"/>
      <c r="AD762" s="59"/>
    </row>
    <row r="763" hidden="1">
      <c r="B763" s="145">
        <v>70</v>
      </c>
      <c r="C763" s="146" t="str">
        <f t="shared" ca="1" si="122"/>
        <v>10.3</v>
      </c>
      <c r="D763" s="147" t="str">
        <f t="shared" ca="1" si="123"/>
        <v>c</v>
      </c>
      <c r="E763" s="147" t="s">
        <v>31</v>
      </c>
      <c r="F763" s="148" t="str">
        <f t="shared" ca="1" si="124"/>
        <v>https://portail-larochelle.test.entrouvert.org/liens-footer/accessibilite/</v>
      </c>
      <c r="G763" s="147" t="str">
        <f t="shared" ca="1" si="125"/>
        <v>A</v>
      </c>
      <c r="H763" s="147" t="str">
        <f t="shared" ca="1" si="126"/>
        <v>x</v>
      </c>
      <c r="I763" s="147">
        <f t="shared" ca="1" si="127"/>
        <v>0</v>
      </c>
      <c r="J763" s="149">
        <f t="shared" ca="1" si="128"/>
        <v>0</v>
      </c>
      <c r="K763" s="79" t="str">
        <f t="shared" si="129"/>
        <v/>
      </c>
      <c r="L763" s="136"/>
      <c r="M763" s="136">
        <f t="shared" si="130"/>
        <v>0</v>
      </c>
      <c r="N763" s="137">
        <f t="shared" ca="1" si="131"/>
        <v>0</v>
      </c>
      <c r="O763" s="137"/>
      <c r="P763" s="138"/>
      <c r="Q763" s="138"/>
      <c r="R763" s="138"/>
      <c r="S763" s="138"/>
      <c r="T763" s="138"/>
      <c r="U763" s="139">
        <f t="shared" si="132"/>
        <v>0</v>
      </c>
      <c r="V763" s="140"/>
      <c r="W763" s="43"/>
      <c r="X763" s="59"/>
      <c r="Y763" s="59"/>
      <c r="Z763" s="59"/>
      <c r="AA763" s="59"/>
      <c r="AB763" s="59"/>
      <c r="AC763" s="59"/>
      <c r="AD763" s="59"/>
    </row>
    <row r="764" hidden="1">
      <c r="B764" s="145">
        <v>70</v>
      </c>
      <c r="C764" s="146" t="str">
        <f t="shared" ca="1" si="122"/>
        <v>10.3</v>
      </c>
      <c r="D764" s="147" t="str">
        <f t="shared" ca="1" si="123"/>
        <v>c</v>
      </c>
      <c r="E764" s="147" t="s">
        <v>34</v>
      </c>
      <c r="F764" s="148" t="str">
        <f t="shared" ca="1" si="124"/>
        <v>https://portail-larochelle.test.entrouvert.org/liens-footer/mentions-legales/</v>
      </c>
      <c r="G764" s="147" t="str">
        <f t="shared" ca="1" si="125"/>
        <v>A</v>
      </c>
      <c r="H764" s="147" t="str">
        <f t="shared" ca="1" si="126"/>
        <v>x</v>
      </c>
      <c r="I764" s="147">
        <f t="shared" ca="1" si="127"/>
        <v>0</v>
      </c>
      <c r="J764" s="149">
        <f t="shared" ca="1" si="128"/>
        <v>0</v>
      </c>
      <c r="K764" s="79" t="str">
        <f t="shared" si="129"/>
        <v/>
      </c>
      <c r="L764" s="136"/>
      <c r="M764" s="136">
        <f t="shared" si="130"/>
        <v>0</v>
      </c>
      <c r="N764" s="137">
        <f t="shared" ca="1" si="131"/>
        <v>0</v>
      </c>
      <c r="O764" s="137"/>
      <c r="P764" s="138"/>
      <c r="Q764" s="138"/>
      <c r="R764" s="138"/>
      <c r="S764" s="138"/>
      <c r="T764" s="138"/>
      <c r="U764" s="139">
        <f t="shared" si="132"/>
        <v>0</v>
      </c>
      <c r="V764" s="140"/>
      <c r="W764" s="43"/>
      <c r="X764" s="59"/>
      <c r="Y764" s="59"/>
      <c r="Z764" s="59"/>
      <c r="AA764" s="59"/>
      <c r="AB764" s="59"/>
      <c r="AC764" s="59"/>
      <c r="AD764" s="59"/>
    </row>
    <row r="765" hidden="1">
      <c r="B765" s="145">
        <v>70</v>
      </c>
      <c r="C765" s="146" t="str">
        <f t="shared" ca="1" si="122"/>
        <v>10.3</v>
      </c>
      <c r="D765" s="147" t="str">
        <f t="shared" ca="1" si="123"/>
        <v>c</v>
      </c>
      <c r="E765" s="147" t="s">
        <v>37</v>
      </c>
      <c r="F765" s="148" t="str">
        <f t="shared" ca="1" si="124"/>
        <v>https://portail-larochelle.test.entrouvert.org/aide/</v>
      </c>
      <c r="G765" s="147" t="str">
        <f t="shared" ca="1" si="125"/>
        <v>A</v>
      </c>
      <c r="H765" s="147" t="str">
        <f t="shared" ca="1" si="126"/>
        <v>x</v>
      </c>
      <c r="I765" s="147">
        <f t="shared" ca="1" si="127"/>
        <v>0</v>
      </c>
      <c r="J765" s="149">
        <f t="shared" ca="1" si="128"/>
        <v>0</v>
      </c>
      <c r="K765" s="79" t="str">
        <f t="shared" si="129"/>
        <v/>
      </c>
      <c r="L765" s="136"/>
      <c r="M765" s="136">
        <f t="shared" si="130"/>
        <v>0</v>
      </c>
      <c r="N765" s="137">
        <f t="shared" ca="1" si="131"/>
        <v>0</v>
      </c>
      <c r="O765" s="137"/>
      <c r="P765" s="138"/>
      <c r="Q765" s="138"/>
      <c r="R765" s="138"/>
      <c r="S765" s="138"/>
      <c r="T765" s="138"/>
      <c r="U765" s="139">
        <f t="shared" si="132"/>
        <v>0</v>
      </c>
      <c r="V765" s="140"/>
      <c r="W765" s="43"/>
      <c r="X765" s="59"/>
      <c r="Y765" s="59"/>
      <c r="Z765" s="59"/>
      <c r="AA765" s="59"/>
      <c r="AB765" s="59"/>
      <c r="AC765" s="59"/>
      <c r="AD765" s="59"/>
    </row>
    <row r="766" hidden="1">
      <c r="B766" s="145">
        <v>70</v>
      </c>
      <c r="C766" s="146" t="str">
        <f t="shared" ca="1" si="122"/>
        <v>10.3</v>
      </c>
      <c r="D766" s="147" t="str">
        <f t="shared" ca="1" si="123"/>
        <v>c</v>
      </c>
      <c r="E766" s="147" t="s">
        <v>40</v>
      </c>
      <c r="F766" s="148" t="str">
        <f t="shared" ca="1" si="124"/>
        <v>https://connexion-larochelle.test.entrouvert.org/login/?nonce=_0DC01D458CED32F23A64CDA251907A6D&amp;next=/idp/saml2/continue%3Fnonce%3D_0DC01D458CED32F23A64CDA251907A6D</v>
      </c>
      <c r="G766" s="147" t="str">
        <f t="shared" ca="1" si="125"/>
        <v>A</v>
      </c>
      <c r="H766" s="147" t="str">
        <f t="shared" ca="1" si="126"/>
        <v>x</v>
      </c>
      <c r="I766" s="147">
        <f t="shared" ca="1" si="127"/>
        <v>0</v>
      </c>
      <c r="J766" s="149">
        <f t="shared" ca="1" si="128"/>
        <v>0</v>
      </c>
      <c r="K766" s="79" t="str">
        <f t="shared" si="129"/>
        <v/>
      </c>
      <c r="L766" s="136"/>
      <c r="M766" s="136">
        <f t="shared" si="130"/>
        <v>0</v>
      </c>
      <c r="N766" s="137">
        <f t="shared" ca="1" si="131"/>
        <v>0</v>
      </c>
      <c r="O766" s="137"/>
      <c r="P766" s="138"/>
      <c r="Q766" s="138"/>
      <c r="R766" s="138"/>
      <c r="S766" s="138"/>
      <c r="T766" s="138"/>
      <c r="U766" s="139">
        <f t="shared" si="132"/>
        <v>0</v>
      </c>
      <c r="V766" s="140"/>
      <c r="W766" s="43"/>
      <c r="X766" s="59"/>
      <c r="Y766" s="59"/>
      <c r="Z766" s="59"/>
      <c r="AA766" s="59"/>
      <c r="AB766" s="59"/>
      <c r="AC766" s="59"/>
      <c r="AD766" s="59"/>
    </row>
    <row r="767" hidden="1">
      <c r="B767" s="145">
        <v>70</v>
      </c>
      <c r="C767" s="146" t="str">
        <f t="shared" ca="1" si="122"/>
        <v>10.3</v>
      </c>
      <c r="D767" s="147" t="str">
        <f t="shared" ca="1" si="123"/>
        <v>c</v>
      </c>
      <c r="E767" s="147" t="s">
        <v>43</v>
      </c>
      <c r="F767" s="148" t="str">
        <f t="shared" ca="1" si="124"/>
        <v>https://portail-larochelle.test.entrouvert.org/demarches/signalements/</v>
      </c>
      <c r="G767" s="147" t="str">
        <f t="shared" ca="1" si="125"/>
        <v>A</v>
      </c>
      <c r="H767" s="147" t="str">
        <f t="shared" ca="1" si="126"/>
        <v>x</v>
      </c>
      <c r="I767" s="147">
        <f t="shared" ca="1" si="127"/>
        <v>0</v>
      </c>
      <c r="J767" s="149">
        <f t="shared" ca="1" si="128"/>
        <v>0</v>
      </c>
      <c r="K767" s="79" t="str">
        <f t="shared" si="129"/>
        <v/>
      </c>
      <c r="L767" s="136"/>
      <c r="M767" s="136">
        <f t="shared" si="130"/>
        <v>0</v>
      </c>
      <c r="N767" s="137">
        <f t="shared" ca="1" si="131"/>
        <v>0</v>
      </c>
      <c r="O767" s="137"/>
      <c r="P767" s="138"/>
      <c r="Q767" s="138"/>
      <c r="R767" s="138"/>
      <c r="S767" s="138"/>
      <c r="T767" s="138"/>
      <c r="U767" s="139">
        <f t="shared" si="132"/>
        <v>0</v>
      </c>
      <c r="V767" s="140"/>
      <c r="W767" s="43"/>
      <c r="X767" s="59"/>
      <c r="Y767" s="59"/>
      <c r="Z767" s="59"/>
      <c r="AA767" s="59"/>
      <c r="AB767" s="59"/>
      <c r="AC767" s="59"/>
      <c r="AD767" s="59"/>
    </row>
    <row r="768" hidden="1">
      <c r="B768" s="145">
        <v>70</v>
      </c>
      <c r="C768" s="146" t="str">
        <f t="shared" ca="1" si="122"/>
        <v>10.3</v>
      </c>
      <c r="D768" s="147" t="str">
        <f t="shared" ca="1" si="123"/>
        <v>c</v>
      </c>
      <c r="E768" s="147" t="s">
        <v>46</v>
      </c>
      <c r="F768" s="148" t="str">
        <f t="shared" ca="1" si="124"/>
        <v>https://connexion-larochelle.test.entrouvert.org/accounts/</v>
      </c>
      <c r="G768" s="147" t="str">
        <f t="shared" ca="1" si="125"/>
        <v>A</v>
      </c>
      <c r="H768" s="147" t="str">
        <f t="shared" ca="1" si="126"/>
        <v>x</v>
      </c>
      <c r="I768" s="147">
        <f t="shared" ca="1" si="127"/>
        <v>0</v>
      </c>
      <c r="J768" s="149">
        <f t="shared" ca="1" si="128"/>
        <v>0</v>
      </c>
      <c r="K768" s="79" t="str">
        <f t="shared" si="129"/>
        <v/>
      </c>
      <c r="L768" s="136"/>
      <c r="M768" s="136">
        <f t="shared" si="130"/>
        <v>0</v>
      </c>
      <c r="N768" s="137">
        <f t="shared" ca="1" si="131"/>
        <v>0</v>
      </c>
      <c r="O768" s="137"/>
      <c r="P768" s="138"/>
      <c r="Q768" s="138"/>
      <c r="R768" s="138"/>
      <c r="S768" s="138"/>
      <c r="T768" s="138"/>
      <c r="U768" s="139">
        <f t="shared" si="132"/>
        <v>0</v>
      </c>
      <c r="V768" s="140"/>
      <c r="W768" s="43"/>
      <c r="X768" s="59"/>
      <c r="Y768" s="59"/>
      <c r="Z768" s="59"/>
      <c r="AA768" s="59"/>
      <c r="AB768" s="59"/>
      <c r="AC768" s="59"/>
      <c r="AD768" s="59"/>
    </row>
    <row r="769" hidden="1">
      <c r="B769" s="145">
        <v>70</v>
      </c>
      <c r="C769" s="146" t="str">
        <f t="shared" ca="1" si="122"/>
        <v>10.3</v>
      </c>
      <c r="D769" s="147" t="str">
        <f t="shared" ca="1" si="123"/>
        <v>c</v>
      </c>
      <c r="E769" s="147" t="s">
        <v>49</v>
      </c>
      <c r="F769" s="148" t="str">
        <f t="shared" ca="1" si="124"/>
        <v>https://portail-larochelle.test.entrouvert.org/a-propos/page-editoriale-type/</v>
      </c>
      <c r="G769" s="147" t="str">
        <f t="shared" ca="1" si="125"/>
        <v>A</v>
      </c>
      <c r="H769" s="147" t="str">
        <f t="shared" ca="1" si="126"/>
        <v>x</v>
      </c>
      <c r="I769" s="147">
        <f t="shared" ca="1" si="127"/>
        <v>0</v>
      </c>
      <c r="J769" s="149">
        <f t="shared" ca="1" si="128"/>
        <v>0</v>
      </c>
      <c r="K769" s="79" t="str">
        <f t="shared" si="129"/>
        <v/>
      </c>
      <c r="L769" s="136"/>
      <c r="M769" s="136">
        <f t="shared" si="130"/>
        <v>0</v>
      </c>
      <c r="N769" s="137">
        <f t="shared" ca="1" si="131"/>
        <v>0</v>
      </c>
      <c r="O769" s="137"/>
      <c r="P769" s="138"/>
      <c r="Q769" s="138"/>
      <c r="R769" s="138"/>
      <c r="S769" s="138"/>
      <c r="T769" s="138"/>
      <c r="U769" s="139">
        <f t="shared" si="132"/>
        <v>0</v>
      </c>
      <c r="V769" s="140"/>
      <c r="W769" s="43"/>
      <c r="X769" s="59"/>
      <c r="Y769" s="59"/>
      <c r="Z769" s="59"/>
      <c r="AA769" s="59"/>
      <c r="AB769" s="59"/>
      <c r="AC769" s="59"/>
      <c r="AD769" s="59"/>
    </row>
    <row r="770" hidden="1">
      <c r="B770" s="145">
        <v>70</v>
      </c>
      <c r="C770" s="146" t="str">
        <f t="shared" ca="1" si="122"/>
        <v>10.3</v>
      </c>
      <c r="D770" s="147" t="str">
        <f t="shared" ca="1" si="123"/>
        <v>c</v>
      </c>
      <c r="E770" s="147" t="s">
        <v>52</v>
      </c>
      <c r="F770" s="148" t="str">
        <f t="shared" ca="1" si="124"/>
        <v>https://demarches-larochelle.test.entrouvert.org/old-temp/modele-de-formulaire-avec-tous-les-champs/</v>
      </c>
      <c r="G770" s="147" t="str">
        <f t="shared" ca="1" si="125"/>
        <v>A</v>
      </c>
      <c r="H770" s="147" t="str">
        <f t="shared" ca="1" si="126"/>
        <v>x</v>
      </c>
      <c r="I770" s="147">
        <f t="shared" ca="1" si="127"/>
        <v>0</v>
      </c>
      <c r="J770" s="149">
        <f t="shared" ca="1" si="128"/>
        <v>0</v>
      </c>
      <c r="K770" s="79" t="str">
        <f t="shared" si="129"/>
        <v/>
      </c>
      <c r="L770" s="136"/>
      <c r="M770" s="136">
        <f t="shared" si="130"/>
        <v>0</v>
      </c>
      <c r="N770" s="137">
        <f t="shared" ca="1" si="131"/>
        <v>0</v>
      </c>
      <c r="O770" s="137"/>
      <c r="P770" s="138"/>
      <c r="Q770" s="138"/>
      <c r="R770" s="138"/>
      <c r="S770" s="138"/>
      <c r="T770" s="138"/>
      <c r="U770" s="139">
        <f t="shared" si="132"/>
        <v>0</v>
      </c>
      <c r="V770" s="140"/>
      <c r="W770" s="43"/>
      <c r="X770" s="59"/>
      <c r="Y770" s="59"/>
      <c r="Z770" s="59"/>
      <c r="AA770" s="59"/>
      <c r="AB770" s="59"/>
      <c r="AC770" s="59"/>
      <c r="AD770" s="59"/>
    </row>
    <row r="771" hidden="1">
      <c r="B771" s="145">
        <v>70</v>
      </c>
      <c r="C771" s="146" t="str">
        <f t="shared" ca="1" si="122"/>
        <v>10.3</v>
      </c>
      <c r="D771" s="147" t="str">
        <f t="shared" ca="1" si="123"/>
        <v>c</v>
      </c>
      <c r="E771" s="147" t="s">
        <v>55</v>
      </c>
      <c r="F771" s="148" t="str">
        <f t="shared" ca="1" si="124"/>
        <v>https://portail-larochelle.test.entrouvert.org/mon-espace/mes-demandes/</v>
      </c>
      <c r="G771" s="147" t="str">
        <f t="shared" ca="1" si="125"/>
        <v>A</v>
      </c>
      <c r="H771" s="147" t="str">
        <f t="shared" ca="1" si="126"/>
        <v>x</v>
      </c>
      <c r="I771" s="147">
        <f t="shared" ca="1" si="127"/>
        <v>0</v>
      </c>
      <c r="J771" s="149">
        <f t="shared" ca="1" si="128"/>
        <v>0</v>
      </c>
      <c r="K771" s="79" t="str">
        <f t="shared" si="129"/>
        <v/>
      </c>
      <c r="L771" s="136"/>
      <c r="M771" s="136">
        <f t="shared" si="130"/>
        <v>0</v>
      </c>
      <c r="N771" s="137">
        <f t="shared" ca="1" si="131"/>
        <v>0</v>
      </c>
      <c r="O771" s="137"/>
      <c r="P771" s="138"/>
      <c r="Q771" s="138"/>
      <c r="R771" s="138"/>
      <c r="S771" s="138"/>
      <c r="T771" s="138"/>
      <c r="U771" s="139">
        <f t="shared" si="132"/>
        <v>0</v>
      </c>
      <c r="V771" s="140"/>
      <c r="W771" s="43"/>
      <c r="X771" s="59"/>
      <c r="Y771" s="59"/>
      <c r="Z771" s="59"/>
      <c r="AA771" s="59"/>
      <c r="AB771" s="59"/>
      <c r="AC771" s="59"/>
      <c r="AD771" s="59"/>
    </row>
    <row r="772" hidden="1">
      <c r="B772" s="145">
        <v>70</v>
      </c>
      <c r="C772" s="146" t="str">
        <f t="shared" ca="1" si="122"/>
        <v>10.3</v>
      </c>
      <c r="D772" s="147" t="str">
        <f t="shared" ca="1" si="123"/>
        <v>c</v>
      </c>
      <c r="E772" s="147" t="s">
        <v>58</v>
      </c>
      <c r="F772" s="148" t="str">
        <f t="shared" ca="1" si="124"/>
        <v>https://demarches-larochelle.test.entrouvert.org/signalements/arbres-espaces-verts-naturels-aires-de-jeux/?cancelurl=https%3A//portail-larochelle.test.entrouvert.org/demarches/signalements/</v>
      </c>
      <c r="G772" s="147" t="str">
        <f t="shared" ca="1" si="125"/>
        <v>A</v>
      </c>
      <c r="H772" s="147" t="str">
        <f t="shared" ca="1" si="126"/>
        <v>x</v>
      </c>
      <c r="I772" s="147">
        <f t="shared" ca="1" si="127"/>
        <v>0</v>
      </c>
      <c r="J772" s="149">
        <f t="shared" ca="1" si="128"/>
        <v>0</v>
      </c>
      <c r="K772" s="79" t="str">
        <f t="shared" si="129"/>
        <v/>
      </c>
      <c r="L772" s="136"/>
      <c r="M772" s="136">
        <f t="shared" si="130"/>
        <v>0</v>
      </c>
      <c r="N772" s="137">
        <f t="shared" ca="1" si="131"/>
        <v>0</v>
      </c>
      <c r="O772" s="137"/>
      <c r="P772" s="138"/>
      <c r="Q772" s="138"/>
      <c r="R772" s="138"/>
      <c r="S772" s="138"/>
      <c r="T772" s="138"/>
      <c r="U772" s="139">
        <f t="shared" si="132"/>
        <v>0</v>
      </c>
      <c r="V772" s="140"/>
      <c r="W772" s="43"/>
      <c r="X772" s="59"/>
      <c r="Y772" s="59"/>
      <c r="Z772" s="59"/>
      <c r="AA772" s="59"/>
      <c r="AB772" s="59"/>
      <c r="AC772" s="59"/>
      <c r="AD772" s="59"/>
    </row>
    <row r="773" hidden="1">
      <c r="B773" s="145">
        <v>70</v>
      </c>
      <c r="C773" s="146" t="str">
        <f t="shared" ca="1" si="122"/>
        <v>10.3</v>
      </c>
      <c r="D773" s="147" t="str">
        <f t="shared" ca="1" si="123"/>
        <v>c</v>
      </c>
      <c r="E773" s="147" t="s">
        <v>61</v>
      </c>
      <c r="F773" s="148" t="str">
        <f t="shared" ca="1" si="124"/>
        <v>https://demarches-larochelle.test.entrouvert.org/signalements/proprete-urbaine/118/</v>
      </c>
      <c r="G773" s="147" t="str">
        <f t="shared" ca="1" si="125"/>
        <v>A</v>
      </c>
      <c r="H773" s="147" t="str">
        <f t="shared" ca="1" si="126"/>
        <v>x</v>
      </c>
      <c r="I773" s="147">
        <f t="shared" ca="1" si="127"/>
        <v>0</v>
      </c>
      <c r="J773" s="149">
        <f t="shared" ca="1" si="128"/>
        <v>0</v>
      </c>
      <c r="K773" s="79" t="str">
        <f t="shared" si="129"/>
        <v/>
      </c>
      <c r="L773" s="136"/>
      <c r="M773" s="136">
        <f t="shared" si="130"/>
        <v>0</v>
      </c>
      <c r="N773" s="137">
        <f t="shared" ca="1" si="131"/>
        <v>0</v>
      </c>
      <c r="O773" s="137"/>
      <c r="P773" s="138"/>
      <c r="Q773" s="138"/>
      <c r="R773" s="138"/>
      <c r="S773" s="138"/>
      <c r="T773" s="138"/>
      <c r="U773" s="139">
        <f t="shared" si="132"/>
        <v>0</v>
      </c>
      <c r="V773" s="140"/>
      <c r="W773" s="43"/>
      <c r="X773" s="59"/>
      <c r="Y773" s="59"/>
      <c r="Z773" s="59"/>
      <c r="AA773" s="59"/>
      <c r="AB773" s="59"/>
      <c r="AC773" s="59"/>
      <c r="AD773" s="59"/>
    </row>
    <row r="774" hidden="1">
      <c r="B774" s="145">
        <v>70</v>
      </c>
      <c r="C774" s="146" t="str">
        <f t="shared" ca="1" si="122"/>
        <v>10.3</v>
      </c>
      <c r="D774" s="147" t="str">
        <f t="shared" ca="1" si="123"/>
        <v>c</v>
      </c>
      <c r="E774" s="147" t="s">
        <v>64</v>
      </c>
      <c r="F774" s="148" t="str">
        <f t="shared" ca="1" si="124"/>
        <v>https://connexion-larochelle.test.entrouvert.org/accounts/password/change/</v>
      </c>
      <c r="G774" s="147" t="str">
        <f t="shared" ca="1" si="125"/>
        <v>A</v>
      </c>
      <c r="H774" s="147" t="str">
        <f t="shared" ca="1" si="126"/>
        <v>x</v>
      </c>
      <c r="I774" s="147">
        <f t="shared" ca="1" si="127"/>
        <v>0</v>
      </c>
      <c r="J774" s="149">
        <f t="shared" ca="1" si="128"/>
        <v>0</v>
      </c>
      <c r="K774" s="79" t="str">
        <f t="shared" si="129"/>
        <v/>
      </c>
      <c r="L774" s="136"/>
      <c r="M774" s="136">
        <f t="shared" si="130"/>
        <v>0</v>
      </c>
      <c r="N774" s="137">
        <f t="shared" ca="1" si="131"/>
        <v>0</v>
      </c>
      <c r="O774" s="137"/>
      <c r="P774" s="138"/>
      <c r="Q774" s="138"/>
      <c r="R774" s="138"/>
      <c r="S774" s="138"/>
      <c r="T774" s="138"/>
      <c r="U774" s="139">
        <f t="shared" si="132"/>
        <v>0</v>
      </c>
      <c r="V774" s="140"/>
      <c r="W774" s="43"/>
      <c r="X774" s="59"/>
      <c r="Y774" s="59"/>
      <c r="Z774" s="59"/>
      <c r="AA774" s="59"/>
      <c r="AB774" s="59"/>
      <c r="AC774" s="59"/>
      <c r="AD774" s="59"/>
    </row>
    <row r="775" hidden="1">
      <c r="B775" s="145">
        <v>71</v>
      </c>
      <c r="C775" s="146" t="str">
        <f t="shared" ca="1" si="122"/>
        <v>10.4</v>
      </c>
      <c r="D775" s="147" t="str">
        <f t="shared" ca="1" si="123"/>
        <v>c</v>
      </c>
      <c r="E775" s="147" t="s">
        <v>28</v>
      </c>
      <c r="F775" s="148" t="str">
        <f t="shared" ca="1" si="124"/>
        <v>https://portail-larochelle.test.entrouvert.org/demarches/</v>
      </c>
      <c r="G775" s="147" t="str">
        <f t="shared" ca="1" si="125"/>
        <v>AA</v>
      </c>
      <c r="H775" s="147" t="str">
        <f t="shared" ca="1" si="126"/>
        <v/>
      </c>
      <c r="I775" s="147">
        <f t="shared" ca="1" si="127"/>
        <v>0</v>
      </c>
      <c r="J775" s="149">
        <f t="shared" ca="1" si="128"/>
        <v>0</v>
      </c>
      <c r="K775" s="79" t="str">
        <f t="shared" si="129"/>
        <v/>
      </c>
      <c r="L775" s="136"/>
      <c r="M775" s="136">
        <f t="shared" si="130"/>
        <v>0</v>
      </c>
      <c r="N775" s="137">
        <f t="shared" ca="1" si="131"/>
        <v>0</v>
      </c>
      <c r="O775" s="137"/>
      <c r="P775" s="138"/>
      <c r="Q775" s="138"/>
      <c r="R775" s="138"/>
      <c r="S775" s="138"/>
      <c r="T775" s="138"/>
      <c r="U775" s="139">
        <f t="shared" si="132"/>
        <v>0</v>
      </c>
      <c r="V775" s="140"/>
      <c r="W775" s="43"/>
      <c r="X775" s="59"/>
      <c r="Y775" s="59"/>
      <c r="Z775" s="59"/>
      <c r="AA775" s="59"/>
      <c r="AB775" s="59"/>
      <c r="AC775" s="59"/>
      <c r="AD775" s="59"/>
    </row>
    <row r="776" hidden="1">
      <c r="B776" s="145">
        <v>71</v>
      </c>
      <c r="C776" s="146" t="str">
        <f t="shared" ref="C776:C839" ca="1" si="133">INDIRECT($E776&amp;"!B"&amp;$B776)</f>
        <v>10.4</v>
      </c>
      <c r="D776" s="147" t="str">
        <f t="shared" ref="D776:D839" ca="1" si="134">INDIRECT($E776&amp;"!F"&amp;$B776)</f>
        <v>c</v>
      </c>
      <c r="E776" s="147" t="s">
        <v>31</v>
      </c>
      <c r="F776" s="148" t="str">
        <f t="shared" ref="F776:F839" ca="1" si="135">INDIRECT($E776&amp;"!C3")</f>
        <v>https://portail-larochelle.test.entrouvert.org/liens-footer/accessibilite/</v>
      </c>
      <c r="G776" s="147" t="str">
        <f t="shared" ref="G776:G839" ca="1" si="136">INDIRECT($E776&amp;"!C"&amp;$B776)</f>
        <v>AA</v>
      </c>
      <c r="H776" s="147" t="str">
        <f t="shared" ref="H776:H839" ca="1" si="137">INDIRECT($E776&amp;"!D"&amp;$B776)</f>
        <v/>
      </c>
      <c r="I776" s="147">
        <f t="shared" ref="I776:I839" ca="1" si="138">INDIRECT($E776&amp;"!H"&amp;$B776)</f>
        <v>0</v>
      </c>
      <c r="J776" s="149">
        <f t="shared" ref="J776:J839" ca="1" si="139">INDIRECT($E776&amp;"!I"&amp;$B776)</f>
        <v>0</v>
      </c>
      <c r="K776" s="79" t="str">
        <f t="shared" ref="K776:K839" si="140">IFERROR(VLOOKUP($J776,$W$1:$AA$4,(MATCH($I776,$X$5:$AA$5,0))+1,FALSE),"")</f>
        <v/>
      </c>
      <c r="L776" s="136"/>
      <c r="M776" s="136">
        <f t="shared" ref="M776:M839" si="141">COUNTIFS($C$7:$C$1378,$C776,$D$7:$D$1378,"nc")</f>
        <v>0</v>
      </c>
      <c r="N776" s="137">
        <f t="shared" ref="N776:N839" ca="1" si="142">INDIRECT($E776&amp;"!J"&amp;$B776)</f>
        <v>0</v>
      </c>
      <c r="O776" s="137"/>
      <c r="P776" s="138"/>
      <c r="Q776" s="138"/>
      <c r="R776" s="138"/>
      <c r="S776" s="138"/>
      <c r="T776" s="138"/>
      <c r="U776" s="139">
        <f t="shared" ref="U776:U839" si="143">SUM($P776:$T776)</f>
        <v>0</v>
      </c>
      <c r="V776" s="140"/>
      <c r="W776" s="43"/>
      <c r="X776" s="59"/>
      <c r="Y776" s="59"/>
      <c r="Z776" s="59"/>
      <c r="AA776" s="59"/>
      <c r="AB776" s="59"/>
      <c r="AC776" s="59"/>
      <c r="AD776" s="59"/>
    </row>
    <row r="777" hidden="1">
      <c r="B777" s="145">
        <v>71</v>
      </c>
      <c r="C777" s="146" t="str">
        <f t="shared" ca="1" si="133"/>
        <v>10.4</v>
      </c>
      <c r="D777" s="147" t="str">
        <f t="shared" ca="1" si="134"/>
        <v>c</v>
      </c>
      <c r="E777" s="147" t="s">
        <v>34</v>
      </c>
      <c r="F777" s="148" t="str">
        <f t="shared" ca="1" si="135"/>
        <v>https://portail-larochelle.test.entrouvert.org/liens-footer/mentions-legales/</v>
      </c>
      <c r="G777" s="147" t="str">
        <f t="shared" ca="1" si="136"/>
        <v>AA</v>
      </c>
      <c r="H777" s="147" t="str">
        <f t="shared" ca="1" si="137"/>
        <v/>
      </c>
      <c r="I777" s="147">
        <f t="shared" ca="1" si="138"/>
        <v>0</v>
      </c>
      <c r="J777" s="149">
        <f t="shared" ca="1" si="139"/>
        <v>0</v>
      </c>
      <c r="K777" s="79" t="str">
        <f t="shared" si="140"/>
        <v/>
      </c>
      <c r="L777" s="136"/>
      <c r="M777" s="136">
        <f t="shared" si="141"/>
        <v>0</v>
      </c>
      <c r="N777" s="137">
        <f t="shared" ca="1" si="142"/>
        <v>0</v>
      </c>
      <c r="O777" s="137"/>
      <c r="P777" s="138"/>
      <c r="Q777" s="138"/>
      <c r="R777" s="138"/>
      <c r="S777" s="138"/>
      <c r="T777" s="138"/>
      <c r="U777" s="139">
        <f t="shared" si="143"/>
        <v>0</v>
      </c>
      <c r="V777" s="140"/>
      <c r="W777" s="43"/>
      <c r="X777" s="59"/>
      <c r="Y777" s="59"/>
      <c r="Z777" s="59"/>
      <c r="AA777" s="59"/>
      <c r="AB777" s="59"/>
      <c r="AC777" s="59"/>
      <c r="AD777" s="59"/>
    </row>
    <row r="778" hidden="1">
      <c r="B778" s="145">
        <v>71</v>
      </c>
      <c r="C778" s="146" t="str">
        <f t="shared" ca="1" si="133"/>
        <v>10.4</v>
      </c>
      <c r="D778" s="147" t="str">
        <f t="shared" ca="1" si="134"/>
        <v>c</v>
      </c>
      <c r="E778" s="147" t="s">
        <v>37</v>
      </c>
      <c r="F778" s="148" t="str">
        <f t="shared" ca="1" si="135"/>
        <v>https://portail-larochelle.test.entrouvert.org/aide/</v>
      </c>
      <c r="G778" s="147" t="str">
        <f t="shared" ca="1" si="136"/>
        <v>AA</v>
      </c>
      <c r="H778" s="147" t="str">
        <f t="shared" ca="1" si="137"/>
        <v/>
      </c>
      <c r="I778" s="147">
        <f t="shared" ca="1" si="138"/>
        <v>0</v>
      </c>
      <c r="J778" s="149">
        <f t="shared" ca="1" si="139"/>
        <v>0</v>
      </c>
      <c r="K778" s="79" t="str">
        <f t="shared" si="140"/>
        <v/>
      </c>
      <c r="L778" s="136"/>
      <c r="M778" s="136">
        <f t="shared" si="141"/>
        <v>0</v>
      </c>
      <c r="N778" s="137">
        <f t="shared" ca="1" si="142"/>
        <v>0</v>
      </c>
      <c r="O778" s="137"/>
      <c r="P778" s="138"/>
      <c r="Q778" s="138"/>
      <c r="R778" s="138"/>
      <c r="S778" s="138"/>
      <c r="T778" s="138"/>
      <c r="U778" s="139">
        <f t="shared" si="143"/>
        <v>0</v>
      </c>
      <c r="V778" s="140"/>
      <c r="W778" s="43"/>
      <c r="X778" s="59"/>
      <c r="Y778" s="59"/>
      <c r="Z778" s="59"/>
      <c r="AA778" s="59"/>
      <c r="AB778" s="59"/>
      <c r="AC778" s="59"/>
      <c r="AD778" s="59"/>
    </row>
    <row r="779" hidden="1">
      <c r="B779" s="145">
        <v>71</v>
      </c>
      <c r="C779" s="146" t="str">
        <f t="shared" ca="1" si="133"/>
        <v>10.4</v>
      </c>
      <c r="D779" s="147" t="str">
        <f t="shared" ca="1" si="134"/>
        <v>c</v>
      </c>
      <c r="E779" s="147" t="s">
        <v>40</v>
      </c>
      <c r="F779" s="148" t="str">
        <f t="shared" ca="1" si="135"/>
        <v>https://connexion-larochelle.test.entrouvert.org/login/?nonce=_0DC01D458CED32F23A64CDA251907A6D&amp;next=/idp/saml2/continue%3Fnonce%3D_0DC01D458CED32F23A64CDA251907A6D</v>
      </c>
      <c r="G779" s="147" t="str">
        <f t="shared" ca="1" si="136"/>
        <v>AA</v>
      </c>
      <c r="H779" s="147" t="str">
        <f t="shared" ca="1" si="137"/>
        <v/>
      </c>
      <c r="I779" s="147">
        <f t="shared" ca="1" si="138"/>
        <v>0</v>
      </c>
      <c r="J779" s="149">
        <f t="shared" ca="1" si="139"/>
        <v>0</v>
      </c>
      <c r="K779" s="79" t="str">
        <f t="shared" si="140"/>
        <v/>
      </c>
      <c r="L779" s="136"/>
      <c r="M779" s="136">
        <f t="shared" si="141"/>
        <v>0</v>
      </c>
      <c r="N779" s="137">
        <f t="shared" ca="1" si="142"/>
        <v>0</v>
      </c>
      <c r="O779" s="137"/>
      <c r="P779" s="138"/>
      <c r="Q779" s="138"/>
      <c r="R779" s="138"/>
      <c r="S779" s="138"/>
      <c r="T779" s="138"/>
      <c r="U779" s="139">
        <f t="shared" si="143"/>
        <v>0</v>
      </c>
      <c r="V779" s="140"/>
      <c r="W779" s="43"/>
      <c r="X779" s="59"/>
      <c r="Y779" s="59"/>
      <c r="Z779" s="59"/>
      <c r="AA779" s="59"/>
      <c r="AB779" s="59"/>
      <c r="AC779" s="59"/>
      <c r="AD779" s="59"/>
    </row>
    <row r="780" hidden="1">
      <c r="B780" s="145">
        <v>71</v>
      </c>
      <c r="C780" s="146" t="str">
        <f t="shared" ca="1" si="133"/>
        <v>10.4</v>
      </c>
      <c r="D780" s="147" t="str">
        <f t="shared" ca="1" si="134"/>
        <v>c</v>
      </c>
      <c r="E780" s="147" t="s">
        <v>43</v>
      </c>
      <c r="F780" s="148" t="str">
        <f t="shared" ca="1" si="135"/>
        <v>https://portail-larochelle.test.entrouvert.org/demarches/signalements/</v>
      </c>
      <c r="G780" s="147" t="str">
        <f t="shared" ca="1" si="136"/>
        <v>AA</v>
      </c>
      <c r="H780" s="147" t="str">
        <f t="shared" ca="1" si="137"/>
        <v/>
      </c>
      <c r="I780" s="147">
        <f t="shared" ca="1" si="138"/>
        <v>0</v>
      </c>
      <c r="J780" s="149">
        <f t="shared" ca="1" si="139"/>
        <v>0</v>
      </c>
      <c r="K780" s="79" t="str">
        <f t="shared" si="140"/>
        <v/>
      </c>
      <c r="L780" s="136"/>
      <c r="M780" s="136">
        <f t="shared" si="141"/>
        <v>0</v>
      </c>
      <c r="N780" s="137">
        <f t="shared" ca="1" si="142"/>
        <v>0</v>
      </c>
      <c r="O780" s="137"/>
      <c r="P780" s="138"/>
      <c r="Q780" s="138"/>
      <c r="R780" s="138"/>
      <c r="S780" s="138"/>
      <c r="T780" s="138"/>
      <c r="U780" s="139">
        <f t="shared" si="143"/>
        <v>0</v>
      </c>
      <c r="V780" s="140"/>
      <c r="W780" s="43"/>
      <c r="X780" s="59"/>
      <c r="Y780" s="59"/>
      <c r="Z780" s="59"/>
      <c r="AA780" s="59"/>
      <c r="AB780" s="59"/>
      <c r="AC780" s="59"/>
      <c r="AD780" s="59"/>
    </row>
    <row r="781" hidden="1">
      <c r="B781" s="145">
        <v>71</v>
      </c>
      <c r="C781" s="146" t="str">
        <f t="shared" ca="1" si="133"/>
        <v>10.4</v>
      </c>
      <c r="D781" s="147" t="str">
        <f t="shared" ca="1" si="134"/>
        <v>c</v>
      </c>
      <c r="E781" s="147" t="s">
        <v>46</v>
      </c>
      <c r="F781" s="148" t="str">
        <f t="shared" ca="1" si="135"/>
        <v>https://connexion-larochelle.test.entrouvert.org/accounts/</v>
      </c>
      <c r="G781" s="147" t="str">
        <f t="shared" ca="1" si="136"/>
        <v>AA</v>
      </c>
      <c r="H781" s="147" t="str">
        <f t="shared" ca="1" si="137"/>
        <v/>
      </c>
      <c r="I781" s="147">
        <f t="shared" ca="1" si="138"/>
        <v>0</v>
      </c>
      <c r="J781" s="149">
        <f t="shared" ca="1" si="139"/>
        <v>0</v>
      </c>
      <c r="K781" s="79" t="str">
        <f t="shared" si="140"/>
        <v/>
      </c>
      <c r="L781" s="136"/>
      <c r="M781" s="136">
        <f t="shared" si="141"/>
        <v>0</v>
      </c>
      <c r="N781" s="137">
        <f t="shared" ca="1" si="142"/>
        <v>0</v>
      </c>
      <c r="O781" s="137"/>
      <c r="P781" s="138"/>
      <c r="Q781" s="138"/>
      <c r="R781" s="138"/>
      <c r="S781" s="138"/>
      <c r="T781" s="138"/>
      <c r="U781" s="139">
        <f t="shared" si="143"/>
        <v>0</v>
      </c>
      <c r="V781" s="140"/>
      <c r="W781" s="43"/>
      <c r="X781" s="59"/>
      <c r="Y781" s="59"/>
      <c r="Z781" s="59"/>
      <c r="AA781" s="59"/>
      <c r="AB781" s="59"/>
      <c r="AC781" s="59"/>
      <c r="AD781" s="59"/>
    </row>
    <row r="782" hidden="1">
      <c r="B782" s="145">
        <v>71</v>
      </c>
      <c r="C782" s="146" t="str">
        <f t="shared" ca="1" si="133"/>
        <v>10.4</v>
      </c>
      <c r="D782" s="147" t="str">
        <f t="shared" ca="1" si="134"/>
        <v>c</v>
      </c>
      <c r="E782" s="147" t="s">
        <v>49</v>
      </c>
      <c r="F782" s="148" t="str">
        <f t="shared" ca="1" si="135"/>
        <v>https://portail-larochelle.test.entrouvert.org/a-propos/page-editoriale-type/</v>
      </c>
      <c r="G782" s="147" t="str">
        <f t="shared" ca="1" si="136"/>
        <v>AA</v>
      </c>
      <c r="H782" s="147" t="str">
        <f t="shared" ca="1" si="137"/>
        <v/>
      </c>
      <c r="I782" s="147">
        <f t="shared" ca="1" si="138"/>
        <v>0</v>
      </c>
      <c r="J782" s="149">
        <f t="shared" ca="1" si="139"/>
        <v>0</v>
      </c>
      <c r="K782" s="79" t="str">
        <f t="shared" si="140"/>
        <v/>
      </c>
      <c r="L782" s="136"/>
      <c r="M782" s="136">
        <f t="shared" si="141"/>
        <v>0</v>
      </c>
      <c r="N782" s="137">
        <f t="shared" ca="1" si="142"/>
        <v>0</v>
      </c>
      <c r="O782" s="137"/>
      <c r="P782" s="138"/>
      <c r="Q782" s="138"/>
      <c r="R782" s="138"/>
      <c r="S782" s="138"/>
      <c r="T782" s="138"/>
      <c r="U782" s="139">
        <f t="shared" si="143"/>
        <v>0</v>
      </c>
      <c r="V782" s="140"/>
      <c r="W782" s="43"/>
      <c r="X782" s="59"/>
      <c r="Y782" s="59"/>
      <c r="Z782" s="59"/>
      <c r="AA782" s="59"/>
      <c r="AB782" s="59"/>
      <c r="AC782" s="59"/>
      <c r="AD782" s="59"/>
    </row>
    <row r="783" hidden="1">
      <c r="B783" s="145">
        <v>71</v>
      </c>
      <c r="C783" s="146" t="str">
        <f t="shared" ca="1" si="133"/>
        <v>10.4</v>
      </c>
      <c r="D783" s="147" t="str">
        <f t="shared" ca="1" si="134"/>
        <v>c</v>
      </c>
      <c r="E783" s="147" t="s">
        <v>52</v>
      </c>
      <c r="F783" s="148" t="str">
        <f t="shared" ca="1" si="135"/>
        <v>https://demarches-larochelle.test.entrouvert.org/old-temp/modele-de-formulaire-avec-tous-les-champs/</v>
      </c>
      <c r="G783" s="147" t="str">
        <f t="shared" ca="1" si="136"/>
        <v>AA</v>
      </c>
      <c r="H783" s="147" t="str">
        <f t="shared" ca="1" si="137"/>
        <v/>
      </c>
      <c r="I783" s="147">
        <f t="shared" ca="1" si="138"/>
        <v>0</v>
      </c>
      <c r="J783" s="149">
        <f t="shared" ca="1" si="139"/>
        <v>0</v>
      </c>
      <c r="K783" s="79" t="str">
        <f t="shared" si="140"/>
        <v/>
      </c>
      <c r="L783" s="136"/>
      <c r="M783" s="136">
        <f t="shared" si="141"/>
        <v>0</v>
      </c>
      <c r="N783" s="137">
        <f t="shared" ca="1" si="142"/>
        <v>0</v>
      </c>
      <c r="O783" s="137"/>
      <c r="P783" s="138"/>
      <c r="Q783" s="138"/>
      <c r="R783" s="138"/>
      <c r="S783" s="138"/>
      <c r="T783" s="138"/>
      <c r="U783" s="139">
        <f t="shared" si="143"/>
        <v>0</v>
      </c>
      <c r="V783" s="140"/>
      <c r="W783" s="43"/>
      <c r="X783" s="59"/>
      <c r="Y783" s="59"/>
      <c r="Z783" s="59"/>
      <c r="AA783" s="59"/>
      <c r="AB783" s="59"/>
      <c r="AC783" s="59"/>
      <c r="AD783" s="59"/>
    </row>
    <row r="784" hidden="1">
      <c r="B784" s="145">
        <v>71</v>
      </c>
      <c r="C784" s="146" t="str">
        <f t="shared" ca="1" si="133"/>
        <v>10.4</v>
      </c>
      <c r="D784" s="147" t="str">
        <f t="shared" ca="1" si="134"/>
        <v>c</v>
      </c>
      <c r="E784" s="147" t="s">
        <v>55</v>
      </c>
      <c r="F784" s="148" t="str">
        <f t="shared" ca="1" si="135"/>
        <v>https://portail-larochelle.test.entrouvert.org/mon-espace/mes-demandes/</v>
      </c>
      <c r="G784" s="147" t="str">
        <f t="shared" ca="1" si="136"/>
        <v>AA</v>
      </c>
      <c r="H784" s="147" t="str">
        <f t="shared" ca="1" si="137"/>
        <v/>
      </c>
      <c r="I784" s="147">
        <f t="shared" ca="1" si="138"/>
        <v>0</v>
      </c>
      <c r="J784" s="149">
        <f t="shared" ca="1" si="139"/>
        <v>0</v>
      </c>
      <c r="K784" s="79" t="str">
        <f t="shared" si="140"/>
        <v/>
      </c>
      <c r="L784" s="136"/>
      <c r="M784" s="136">
        <f t="shared" si="141"/>
        <v>0</v>
      </c>
      <c r="N784" s="137">
        <f t="shared" ca="1" si="142"/>
        <v>0</v>
      </c>
      <c r="O784" s="137"/>
      <c r="P784" s="138"/>
      <c r="Q784" s="138"/>
      <c r="R784" s="138"/>
      <c r="S784" s="138"/>
      <c r="T784" s="138"/>
      <c r="U784" s="139">
        <f t="shared" si="143"/>
        <v>0</v>
      </c>
      <c r="V784" s="140"/>
      <c r="W784" s="43"/>
      <c r="X784" s="59"/>
      <c r="Y784" s="59"/>
      <c r="Z784" s="59"/>
      <c r="AA784" s="59"/>
      <c r="AB784" s="59"/>
      <c r="AC784" s="59"/>
      <c r="AD784" s="59"/>
    </row>
    <row r="785" hidden="1">
      <c r="B785" s="145">
        <v>71</v>
      </c>
      <c r="C785" s="146" t="str">
        <f t="shared" ca="1" si="133"/>
        <v>10.4</v>
      </c>
      <c r="D785" s="147" t="str">
        <f t="shared" ca="1" si="134"/>
        <v>c</v>
      </c>
      <c r="E785" s="147" t="s">
        <v>58</v>
      </c>
      <c r="F785" s="148" t="str">
        <f t="shared" ca="1" si="135"/>
        <v>https://demarches-larochelle.test.entrouvert.org/signalements/arbres-espaces-verts-naturels-aires-de-jeux/?cancelurl=https%3A//portail-larochelle.test.entrouvert.org/demarches/signalements/</v>
      </c>
      <c r="G785" s="147" t="str">
        <f t="shared" ca="1" si="136"/>
        <v>AA</v>
      </c>
      <c r="H785" s="147" t="str">
        <f t="shared" ca="1" si="137"/>
        <v/>
      </c>
      <c r="I785" s="147">
        <f t="shared" ca="1" si="138"/>
        <v>0</v>
      </c>
      <c r="J785" s="149">
        <f t="shared" ca="1" si="139"/>
        <v>0</v>
      </c>
      <c r="K785" s="79" t="str">
        <f t="shared" si="140"/>
        <v/>
      </c>
      <c r="L785" s="136"/>
      <c r="M785" s="136">
        <f t="shared" si="141"/>
        <v>0</v>
      </c>
      <c r="N785" s="137">
        <f t="shared" ca="1" si="142"/>
        <v>0</v>
      </c>
      <c r="O785" s="137"/>
      <c r="P785" s="138"/>
      <c r="Q785" s="138"/>
      <c r="R785" s="138"/>
      <c r="S785" s="138"/>
      <c r="T785" s="138"/>
      <c r="U785" s="139">
        <f t="shared" si="143"/>
        <v>0</v>
      </c>
      <c r="V785" s="140"/>
      <c r="W785" s="43"/>
      <c r="X785" s="59"/>
      <c r="Y785" s="59"/>
      <c r="Z785" s="59"/>
      <c r="AA785" s="59"/>
      <c r="AB785" s="59"/>
      <c r="AC785" s="59"/>
      <c r="AD785" s="59"/>
    </row>
    <row r="786" hidden="1">
      <c r="B786" s="145">
        <v>71</v>
      </c>
      <c r="C786" s="146" t="str">
        <f t="shared" ca="1" si="133"/>
        <v>10.4</v>
      </c>
      <c r="D786" s="147" t="str">
        <f t="shared" ca="1" si="134"/>
        <v>c</v>
      </c>
      <c r="E786" s="147" t="s">
        <v>61</v>
      </c>
      <c r="F786" s="148" t="str">
        <f t="shared" ca="1" si="135"/>
        <v>https://demarches-larochelle.test.entrouvert.org/signalements/proprete-urbaine/118/</v>
      </c>
      <c r="G786" s="147" t="str">
        <f t="shared" ca="1" si="136"/>
        <v>AA</v>
      </c>
      <c r="H786" s="147" t="str">
        <f t="shared" ca="1" si="137"/>
        <v/>
      </c>
      <c r="I786" s="147">
        <f t="shared" ca="1" si="138"/>
        <v>0</v>
      </c>
      <c r="J786" s="149">
        <f t="shared" ca="1" si="139"/>
        <v>0</v>
      </c>
      <c r="K786" s="79" t="str">
        <f t="shared" si="140"/>
        <v/>
      </c>
      <c r="L786" s="136"/>
      <c r="M786" s="136">
        <f t="shared" si="141"/>
        <v>0</v>
      </c>
      <c r="N786" s="137">
        <f t="shared" ca="1" si="142"/>
        <v>0</v>
      </c>
      <c r="O786" s="137"/>
      <c r="P786" s="138"/>
      <c r="Q786" s="138"/>
      <c r="R786" s="138"/>
      <c r="S786" s="138"/>
      <c r="T786" s="138"/>
      <c r="U786" s="139">
        <f t="shared" si="143"/>
        <v>0</v>
      </c>
      <c r="V786" s="140"/>
      <c r="W786" s="43"/>
      <c r="X786" s="59"/>
      <c r="Y786" s="59"/>
      <c r="Z786" s="59"/>
      <c r="AA786" s="59"/>
      <c r="AB786" s="59"/>
      <c r="AC786" s="59"/>
      <c r="AD786" s="59"/>
    </row>
    <row r="787" hidden="1">
      <c r="B787" s="145">
        <v>71</v>
      </c>
      <c r="C787" s="146" t="str">
        <f t="shared" ca="1" si="133"/>
        <v>10.4</v>
      </c>
      <c r="D787" s="147" t="str">
        <f t="shared" ca="1" si="134"/>
        <v>c</v>
      </c>
      <c r="E787" s="147" t="s">
        <v>64</v>
      </c>
      <c r="F787" s="148" t="str">
        <f t="shared" ca="1" si="135"/>
        <v>https://connexion-larochelle.test.entrouvert.org/accounts/password/change/</v>
      </c>
      <c r="G787" s="147" t="str">
        <f t="shared" ca="1" si="136"/>
        <v>AA</v>
      </c>
      <c r="H787" s="147" t="str">
        <f t="shared" ca="1" si="137"/>
        <v/>
      </c>
      <c r="I787" s="147">
        <f t="shared" ca="1" si="138"/>
        <v>0</v>
      </c>
      <c r="J787" s="149">
        <f t="shared" ca="1" si="139"/>
        <v>0</v>
      </c>
      <c r="K787" s="79" t="str">
        <f t="shared" si="140"/>
        <v/>
      </c>
      <c r="L787" s="136"/>
      <c r="M787" s="136">
        <f t="shared" si="141"/>
        <v>0</v>
      </c>
      <c r="N787" s="137">
        <f t="shared" ca="1" si="142"/>
        <v>0</v>
      </c>
      <c r="O787" s="137"/>
      <c r="P787" s="138"/>
      <c r="Q787" s="138"/>
      <c r="R787" s="138"/>
      <c r="S787" s="138"/>
      <c r="T787" s="138"/>
      <c r="U787" s="139">
        <f t="shared" si="143"/>
        <v>0</v>
      </c>
      <c r="V787" s="140"/>
      <c r="W787" s="43"/>
      <c r="X787" s="59"/>
      <c r="Y787" s="59"/>
      <c r="Z787" s="59"/>
      <c r="AA787" s="59"/>
      <c r="AB787" s="59"/>
      <c r="AC787" s="59"/>
      <c r="AD787" s="59"/>
    </row>
    <row r="788" hidden="1">
      <c r="B788" s="145">
        <v>72</v>
      </c>
      <c r="C788" s="146" t="str">
        <f t="shared" ca="1" si="133"/>
        <v>10.5</v>
      </c>
      <c r="D788" s="147" t="str">
        <f t="shared" ca="1" si="134"/>
        <v>c</v>
      </c>
      <c r="E788" s="147" t="s">
        <v>28</v>
      </c>
      <c r="F788" s="148" t="str">
        <f t="shared" ca="1" si="135"/>
        <v>https://portail-larochelle.test.entrouvert.org/demarches/</v>
      </c>
      <c r="G788" s="147" t="str">
        <f t="shared" ca="1" si="136"/>
        <v>AA</v>
      </c>
      <c r="H788" s="147" t="str">
        <f t="shared" ca="1" si="137"/>
        <v/>
      </c>
      <c r="I788" s="147">
        <f t="shared" ca="1" si="138"/>
        <v>0</v>
      </c>
      <c r="J788" s="149">
        <f t="shared" ca="1" si="139"/>
        <v>0</v>
      </c>
      <c r="K788" s="79" t="str">
        <f t="shared" si="140"/>
        <v/>
      </c>
      <c r="L788" s="136"/>
      <c r="M788" s="136">
        <f t="shared" si="141"/>
        <v>0</v>
      </c>
      <c r="N788" s="137">
        <f t="shared" ca="1" si="142"/>
        <v>0</v>
      </c>
      <c r="O788" s="137"/>
      <c r="P788" s="138"/>
      <c r="Q788" s="138"/>
      <c r="R788" s="138"/>
      <c r="S788" s="138"/>
      <c r="T788" s="138"/>
      <c r="U788" s="139">
        <f t="shared" si="143"/>
        <v>0</v>
      </c>
      <c r="V788" s="140"/>
      <c r="W788" s="43"/>
      <c r="X788" s="59"/>
      <c r="Y788" s="59"/>
      <c r="Z788" s="59"/>
      <c r="AA788" s="59"/>
      <c r="AB788" s="59"/>
      <c r="AC788" s="59"/>
      <c r="AD788" s="59"/>
    </row>
    <row r="789" hidden="1">
      <c r="B789" s="145">
        <v>72</v>
      </c>
      <c r="C789" s="146" t="str">
        <f t="shared" ca="1" si="133"/>
        <v>10.5</v>
      </c>
      <c r="D789" s="147" t="str">
        <f t="shared" ca="1" si="134"/>
        <v>c</v>
      </c>
      <c r="E789" s="147" t="s">
        <v>31</v>
      </c>
      <c r="F789" s="148" t="str">
        <f t="shared" ca="1" si="135"/>
        <v>https://portail-larochelle.test.entrouvert.org/liens-footer/accessibilite/</v>
      </c>
      <c r="G789" s="147" t="str">
        <f t="shared" ca="1" si="136"/>
        <v>AA</v>
      </c>
      <c r="H789" s="147" t="str">
        <f t="shared" ca="1" si="137"/>
        <v/>
      </c>
      <c r="I789" s="147">
        <f t="shared" ca="1" si="138"/>
        <v>0</v>
      </c>
      <c r="J789" s="149">
        <f t="shared" ca="1" si="139"/>
        <v>0</v>
      </c>
      <c r="K789" s="79" t="str">
        <f t="shared" si="140"/>
        <v/>
      </c>
      <c r="L789" s="136"/>
      <c r="M789" s="136">
        <f t="shared" si="141"/>
        <v>0</v>
      </c>
      <c r="N789" s="137">
        <f t="shared" ca="1" si="142"/>
        <v>0</v>
      </c>
      <c r="O789" s="137"/>
      <c r="P789" s="138"/>
      <c r="Q789" s="138"/>
      <c r="R789" s="138"/>
      <c r="S789" s="138"/>
      <c r="T789" s="138"/>
      <c r="U789" s="139">
        <f t="shared" si="143"/>
        <v>0</v>
      </c>
      <c r="V789" s="140"/>
      <c r="W789" s="43"/>
      <c r="X789" s="59"/>
      <c r="Y789" s="59"/>
      <c r="Z789" s="59"/>
      <c r="AA789" s="59"/>
      <c r="AB789" s="59"/>
      <c r="AC789" s="59"/>
      <c r="AD789" s="59"/>
    </row>
    <row r="790" hidden="1">
      <c r="B790" s="145">
        <v>72</v>
      </c>
      <c r="C790" s="146" t="str">
        <f t="shared" ca="1" si="133"/>
        <v>10.5</v>
      </c>
      <c r="D790" s="147" t="str">
        <f t="shared" ca="1" si="134"/>
        <v>c</v>
      </c>
      <c r="E790" s="147" t="s">
        <v>34</v>
      </c>
      <c r="F790" s="148" t="str">
        <f t="shared" ca="1" si="135"/>
        <v>https://portail-larochelle.test.entrouvert.org/liens-footer/mentions-legales/</v>
      </c>
      <c r="G790" s="147" t="str">
        <f t="shared" ca="1" si="136"/>
        <v>AA</v>
      </c>
      <c r="H790" s="147" t="str">
        <f t="shared" ca="1" si="137"/>
        <v/>
      </c>
      <c r="I790" s="147">
        <f t="shared" ca="1" si="138"/>
        <v>0</v>
      </c>
      <c r="J790" s="149">
        <f t="shared" ca="1" si="139"/>
        <v>0</v>
      </c>
      <c r="K790" s="79" t="str">
        <f t="shared" si="140"/>
        <v/>
      </c>
      <c r="L790" s="136"/>
      <c r="M790" s="136">
        <f t="shared" si="141"/>
        <v>0</v>
      </c>
      <c r="N790" s="137">
        <f t="shared" ca="1" si="142"/>
        <v>0</v>
      </c>
      <c r="O790" s="137"/>
      <c r="P790" s="138"/>
      <c r="Q790" s="138"/>
      <c r="R790" s="138"/>
      <c r="S790" s="138"/>
      <c r="T790" s="138"/>
      <c r="U790" s="139">
        <f t="shared" si="143"/>
        <v>0</v>
      </c>
      <c r="V790" s="140"/>
      <c r="W790" s="43"/>
      <c r="X790" s="59"/>
      <c r="Y790" s="59"/>
      <c r="Z790" s="59"/>
      <c r="AA790" s="59"/>
      <c r="AB790" s="59"/>
      <c r="AC790" s="59"/>
      <c r="AD790" s="59"/>
    </row>
    <row r="791" hidden="1">
      <c r="B791" s="145">
        <v>72</v>
      </c>
      <c r="C791" s="146" t="str">
        <f t="shared" ca="1" si="133"/>
        <v>10.5</v>
      </c>
      <c r="D791" s="147" t="str">
        <f t="shared" ca="1" si="134"/>
        <v>c</v>
      </c>
      <c r="E791" s="147" t="s">
        <v>37</v>
      </c>
      <c r="F791" s="148" t="str">
        <f t="shared" ca="1" si="135"/>
        <v>https://portail-larochelle.test.entrouvert.org/aide/</v>
      </c>
      <c r="G791" s="147" t="str">
        <f t="shared" ca="1" si="136"/>
        <v>AA</v>
      </c>
      <c r="H791" s="147" t="str">
        <f t="shared" ca="1" si="137"/>
        <v/>
      </c>
      <c r="I791" s="147">
        <f t="shared" ca="1" si="138"/>
        <v>0</v>
      </c>
      <c r="J791" s="149">
        <f t="shared" ca="1" si="139"/>
        <v>0</v>
      </c>
      <c r="K791" s="79" t="str">
        <f t="shared" si="140"/>
        <v/>
      </c>
      <c r="L791" s="136"/>
      <c r="M791" s="136">
        <f t="shared" si="141"/>
        <v>0</v>
      </c>
      <c r="N791" s="137">
        <f t="shared" ca="1" si="142"/>
        <v>0</v>
      </c>
      <c r="O791" s="137"/>
      <c r="P791" s="138"/>
      <c r="Q791" s="138"/>
      <c r="R791" s="138"/>
      <c r="S791" s="138"/>
      <c r="T791" s="138"/>
      <c r="U791" s="139">
        <f t="shared" si="143"/>
        <v>0</v>
      </c>
      <c r="V791" s="140"/>
      <c r="W791" s="43"/>
      <c r="X791" s="59"/>
      <c r="Y791" s="59"/>
      <c r="Z791" s="59"/>
      <c r="AA791" s="59"/>
      <c r="AB791" s="59"/>
      <c r="AC791" s="59"/>
      <c r="AD791" s="59"/>
    </row>
    <row r="792" hidden="1">
      <c r="B792" s="145">
        <v>72</v>
      </c>
      <c r="C792" s="146" t="str">
        <f t="shared" ca="1" si="133"/>
        <v>10.5</v>
      </c>
      <c r="D792" s="147" t="str">
        <f t="shared" ca="1" si="134"/>
        <v>c</v>
      </c>
      <c r="E792" s="147" t="s">
        <v>40</v>
      </c>
      <c r="F792" s="148" t="str">
        <f t="shared" ca="1" si="135"/>
        <v>https://connexion-larochelle.test.entrouvert.org/login/?nonce=_0DC01D458CED32F23A64CDA251907A6D&amp;next=/idp/saml2/continue%3Fnonce%3D_0DC01D458CED32F23A64CDA251907A6D</v>
      </c>
      <c r="G792" s="147" t="str">
        <f t="shared" ca="1" si="136"/>
        <v>AA</v>
      </c>
      <c r="H792" s="147" t="str">
        <f t="shared" ca="1" si="137"/>
        <v/>
      </c>
      <c r="I792" s="147">
        <f t="shared" ca="1" si="138"/>
        <v>0</v>
      </c>
      <c r="J792" s="149">
        <f t="shared" ca="1" si="139"/>
        <v>0</v>
      </c>
      <c r="K792" s="79" t="str">
        <f t="shared" si="140"/>
        <v/>
      </c>
      <c r="L792" s="136"/>
      <c r="M792" s="136">
        <f t="shared" si="141"/>
        <v>0</v>
      </c>
      <c r="N792" s="137">
        <f t="shared" ca="1" si="142"/>
        <v>0</v>
      </c>
      <c r="O792" s="137"/>
      <c r="P792" s="138"/>
      <c r="Q792" s="138"/>
      <c r="R792" s="138"/>
      <c r="S792" s="138"/>
      <c r="T792" s="138"/>
      <c r="U792" s="139">
        <f t="shared" si="143"/>
        <v>0</v>
      </c>
      <c r="V792" s="140"/>
      <c r="W792" s="43"/>
      <c r="X792" s="59"/>
      <c r="Y792" s="59"/>
      <c r="Z792" s="59"/>
      <c r="AA792" s="59"/>
      <c r="AB792" s="59"/>
      <c r="AC792" s="59"/>
      <c r="AD792" s="59"/>
    </row>
    <row r="793" hidden="1">
      <c r="B793" s="145">
        <v>72</v>
      </c>
      <c r="C793" s="146" t="str">
        <f t="shared" ca="1" si="133"/>
        <v>10.5</v>
      </c>
      <c r="D793" s="147" t="str">
        <f t="shared" ca="1" si="134"/>
        <v>c</v>
      </c>
      <c r="E793" s="147" t="s">
        <v>43</v>
      </c>
      <c r="F793" s="148" t="str">
        <f t="shared" ca="1" si="135"/>
        <v>https://portail-larochelle.test.entrouvert.org/demarches/signalements/</v>
      </c>
      <c r="G793" s="147" t="str">
        <f t="shared" ca="1" si="136"/>
        <v>AA</v>
      </c>
      <c r="H793" s="147" t="str">
        <f t="shared" ca="1" si="137"/>
        <v/>
      </c>
      <c r="I793" s="147">
        <f t="shared" ca="1" si="138"/>
        <v>0</v>
      </c>
      <c r="J793" s="149">
        <f t="shared" ca="1" si="139"/>
        <v>0</v>
      </c>
      <c r="K793" s="79" t="str">
        <f t="shared" si="140"/>
        <v/>
      </c>
      <c r="L793" s="136"/>
      <c r="M793" s="136">
        <f t="shared" si="141"/>
        <v>0</v>
      </c>
      <c r="N793" s="137">
        <f t="shared" ca="1" si="142"/>
        <v>0</v>
      </c>
      <c r="O793" s="137"/>
      <c r="P793" s="138"/>
      <c r="Q793" s="138"/>
      <c r="R793" s="138"/>
      <c r="S793" s="138"/>
      <c r="T793" s="138"/>
      <c r="U793" s="139">
        <f t="shared" si="143"/>
        <v>0</v>
      </c>
      <c r="V793" s="140"/>
      <c r="W793" s="43"/>
      <c r="X793" s="59"/>
      <c r="Y793" s="59"/>
      <c r="Z793" s="59"/>
      <c r="AA793" s="59"/>
      <c r="AB793" s="59"/>
      <c r="AC793" s="59"/>
      <c r="AD793" s="59"/>
    </row>
    <row r="794" hidden="1">
      <c r="B794" s="145">
        <v>72</v>
      </c>
      <c r="C794" s="146" t="str">
        <f t="shared" ca="1" si="133"/>
        <v>10.5</v>
      </c>
      <c r="D794" s="147" t="str">
        <f t="shared" ca="1" si="134"/>
        <v>c</v>
      </c>
      <c r="E794" s="147" t="s">
        <v>46</v>
      </c>
      <c r="F794" s="148" t="str">
        <f t="shared" ca="1" si="135"/>
        <v>https://connexion-larochelle.test.entrouvert.org/accounts/</v>
      </c>
      <c r="G794" s="147" t="str">
        <f t="shared" ca="1" si="136"/>
        <v>AA</v>
      </c>
      <c r="H794" s="147" t="str">
        <f t="shared" ca="1" si="137"/>
        <v/>
      </c>
      <c r="I794" s="147">
        <f t="shared" ca="1" si="138"/>
        <v>0</v>
      </c>
      <c r="J794" s="149">
        <f t="shared" ca="1" si="139"/>
        <v>0</v>
      </c>
      <c r="K794" s="79" t="str">
        <f t="shared" si="140"/>
        <v/>
      </c>
      <c r="L794" s="136"/>
      <c r="M794" s="136">
        <f t="shared" si="141"/>
        <v>0</v>
      </c>
      <c r="N794" s="137">
        <f t="shared" ca="1" si="142"/>
        <v>0</v>
      </c>
      <c r="O794" s="137"/>
      <c r="P794" s="138"/>
      <c r="Q794" s="138"/>
      <c r="R794" s="138"/>
      <c r="S794" s="138"/>
      <c r="T794" s="138"/>
      <c r="U794" s="139">
        <f t="shared" si="143"/>
        <v>0</v>
      </c>
      <c r="V794" s="140"/>
      <c r="W794" s="43"/>
      <c r="X794" s="59"/>
      <c r="Y794" s="59"/>
      <c r="Z794" s="59"/>
      <c r="AA794" s="59"/>
      <c r="AB794" s="59"/>
      <c r="AC794" s="59"/>
      <c r="AD794" s="59"/>
    </row>
    <row r="795" hidden="1">
      <c r="B795" s="145">
        <v>72</v>
      </c>
      <c r="C795" s="146" t="str">
        <f t="shared" ca="1" si="133"/>
        <v>10.5</v>
      </c>
      <c r="D795" s="147" t="str">
        <f t="shared" ca="1" si="134"/>
        <v>c</v>
      </c>
      <c r="E795" s="147" t="s">
        <v>49</v>
      </c>
      <c r="F795" s="148" t="str">
        <f t="shared" ca="1" si="135"/>
        <v>https://portail-larochelle.test.entrouvert.org/a-propos/page-editoriale-type/</v>
      </c>
      <c r="G795" s="147" t="str">
        <f t="shared" ca="1" si="136"/>
        <v>AA</v>
      </c>
      <c r="H795" s="147" t="str">
        <f t="shared" ca="1" si="137"/>
        <v/>
      </c>
      <c r="I795" s="147">
        <f t="shared" ca="1" si="138"/>
        <v>0</v>
      </c>
      <c r="J795" s="149">
        <f t="shared" ca="1" si="139"/>
        <v>0</v>
      </c>
      <c r="K795" s="79" t="str">
        <f t="shared" si="140"/>
        <v/>
      </c>
      <c r="L795" s="136"/>
      <c r="M795" s="136">
        <f t="shared" si="141"/>
        <v>0</v>
      </c>
      <c r="N795" s="137">
        <f t="shared" ca="1" si="142"/>
        <v>0</v>
      </c>
      <c r="O795" s="137"/>
      <c r="P795" s="138"/>
      <c r="Q795" s="138"/>
      <c r="R795" s="138"/>
      <c r="S795" s="138"/>
      <c r="T795" s="138"/>
      <c r="U795" s="139">
        <f t="shared" si="143"/>
        <v>0</v>
      </c>
      <c r="V795" s="140"/>
      <c r="W795" s="43"/>
      <c r="X795" s="59"/>
      <c r="Y795" s="59"/>
      <c r="Z795" s="59"/>
      <c r="AA795" s="59"/>
      <c r="AB795" s="59"/>
      <c r="AC795" s="59"/>
      <c r="AD795" s="59"/>
    </row>
    <row r="796" hidden="1">
      <c r="B796" s="145">
        <v>72</v>
      </c>
      <c r="C796" s="146" t="str">
        <f t="shared" ca="1" si="133"/>
        <v>10.5</v>
      </c>
      <c r="D796" s="147" t="str">
        <f t="shared" ca="1" si="134"/>
        <v>c</v>
      </c>
      <c r="E796" s="147" t="s">
        <v>52</v>
      </c>
      <c r="F796" s="148" t="str">
        <f t="shared" ca="1" si="135"/>
        <v>https://demarches-larochelle.test.entrouvert.org/old-temp/modele-de-formulaire-avec-tous-les-champs/</v>
      </c>
      <c r="G796" s="147" t="str">
        <f t="shared" ca="1" si="136"/>
        <v>AA</v>
      </c>
      <c r="H796" s="147" t="str">
        <f t="shared" ca="1" si="137"/>
        <v/>
      </c>
      <c r="I796" s="147">
        <f t="shared" ca="1" si="138"/>
        <v>0</v>
      </c>
      <c r="J796" s="149">
        <f t="shared" ca="1" si="139"/>
        <v>0</v>
      </c>
      <c r="K796" s="79" t="str">
        <f t="shared" si="140"/>
        <v/>
      </c>
      <c r="L796" s="136"/>
      <c r="M796" s="136">
        <f t="shared" si="141"/>
        <v>0</v>
      </c>
      <c r="N796" s="137">
        <f t="shared" ca="1" si="142"/>
        <v>0</v>
      </c>
      <c r="O796" s="137"/>
      <c r="P796" s="138"/>
      <c r="Q796" s="138"/>
      <c r="R796" s="138"/>
      <c r="S796" s="138"/>
      <c r="T796" s="138"/>
      <c r="U796" s="139">
        <f t="shared" si="143"/>
        <v>0</v>
      </c>
      <c r="V796" s="140"/>
      <c r="W796" s="43"/>
      <c r="X796" s="59"/>
      <c r="Y796" s="59"/>
      <c r="Z796" s="59"/>
      <c r="AA796" s="59"/>
      <c r="AB796" s="59"/>
      <c r="AC796" s="59"/>
      <c r="AD796" s="59"/>
    </row>
    <row r="797" hidden="1">
      <c r="B797" s="145">
        <v>72</v>
      </c>
      <c r="C797" s="146" t="str">
        <f t="shared" ca="1" si="133"/>
        <v>10.5</v>
      </c>
      <c r="D797" s="147" t="str">
        <f t="shared" ca="1" si="134"/>
        <v>c</v>
      </c>
      <c r="E797" s="147" t="s">
        <v>55</v>
      </c>
      <c r="F797" s="148" t="str">
        <f t="shared" ca="1" si="135"/>
        <v>https://portail-larochelle.test.entrouvert.org/mon-espace/mes-demandes/</v>
      </c>
      <c r="G797" s="147" t="str">
        <f t="shared" ca="1" si="136"/>
        <v>AA</v>
      </c>
      <c r="H797" s="147" t="str">
        <f t="shared" ca="1" si="137"/>
        <v/>
      </c>
      <c r="I797" s="147">
        <f t="shared" ca="1" si="138"/>
        <v>0</v>
      </c>
      <c r="J797" s="149">
        <f t="shared" ca="1" si="139"/>
        <v>0</v>
      </c>
      <c r="K797" s="79" t="str">
        <f t="shared" si="140"/>
        <v/>
      </c>
      <c r="L797" s="136"/>
      <c r="M797" s="136">
        <f t="shared" si="141"/>
        <v>0</v>
      </c>
      <c r="N797" s="137">
        <f t="shared" ca="1" si="142"/>
        <v>0</v>
      </c>
      <c r="O797" s="137"/>
      <c r="P797" s="138"/>
      <c r="Q797" s="138"/>
      <c r="R797" s="138"/>
      <c r="S797" s="138"/>
      <c r="T797" s="138"/>
      <c r="U797" s="139">
        <f t="shared" si="143"/>
        <v>0</v>
      </c>
      <c r="V797" s="140"/>
      <c r="W797" s="43"/>
      <c r="X797" s="59"/>
      <c r="Y797" s="59"/>
      <c r="Z797" s="59"/>
      <c r="AA797" s="59"/>
      <c r="AB797" s="59"/>
      <c r="AC797" s="59"/>
      <c r="AD797" s="59"/>
    </row>
    <row r="798" hidden="1">
      <c r="B798" s="145">
        <v>72</v>
      </c>
      <c r="C798" s="146" t="str">
        <f t="shared" ca="1" si="133"/>
        <v>10.5</v>
      </c>
      <c r="D798" s="147" t="str">
        <f t="shared" ca="1" si="134"/>
        <v>c</v>
      </c>
      <c r="E798" s="147" t="s">
        <v>58</v>
      </c>
      <c r="F798" s="148" t="str">
        <f t="shared" ca="1" si="135"/>
        <v>https://demarches-larochelle.test.entrouvert.org/signalements/arbres-espaces-verts-naturels-aires-de-jeux/?cancelurl=https%3A//portail-larochelle.test.entrouvert.org/demarches/signalements/</v>
      </c>
      <c r="G798" s="147" t="str">
        <f t="shared" ca="1" si="136"/>
        <v>AA</v>
      </c>
      <c r="H798" s="147" t="str">
        <f t="shared" ca="1" si="137"/>
        <v/>
      </c>
      <c r="I798" s="147">
        <f t="shared" ca="1" si="138"/>
        <v>0</v>
      </c>
      <c r="J798" s="149">
        <f t="shared" ca="1" si="139"/>
        <v>0</v>
      </c>
      <c r="K798" s="79" t="str">
        <f t="shared" si="140"/>
        <v/>
      </c>
      <c r="L798" s="136"/>
      <c r="M798" s="136">
        <f t="shared" si="141"/>
        <v>0</v>
      </c>
      <c r="N798" s="137">
        <f t="shared" ca="1" si="142"/>
        <v>0</v>
      </c>
      <c r="O798" s="137"/>
      <c r="P798" s="138"/>
      <c r="Q798" s="138"/>
      <c r="R798" s="138"/>
      <c r="S798" s="138"/>
      <c r="T798" s="138"/>
      <c r="U798" s="139">
        <f t="shared" si="143"/>
        <v>0</v>
      </c>
      <c r="V798" s="140"/>
      <c r="W798" s="43"/>
      <c r="X798" s="59"/>
      <c r="Y798" s="59"/>
      <c r="Z798" s="59"/>
      <c r="AA798" s="59"/>
      <c r="AB798" s="59"/>
      <c r="AC798" s="59"/>
      <c r="AD798" s="59"/>
    </row>
    <row r="799" hidden="1">
      <c r="B799" s="145">
        <v>72</v>
      </c>
      <c r="C799" s="146" t="str">
        <f t="shared" ca="1" si="133"/>
        <v>10.5</v>
      </c>
      <c r="D799" s="147" t="str">
        <f t="shared" ca="1" si="134"/>
        <v>c</v>
      </c>
      <c r="E799" s="147" t="s">
        <v>61</v>
      </c>
      <c r="F799" s="148" t="str">
        <f t="shared" ca="1" si="135"/>
        <v>https://demarches-larochelle.test.entrouvert.org/signalements/proprete-urbaine/118/</v>
      </c>
      <c r="G799" s="147" t="str">
        <f t="shared" ca="1" si="136"/>
        <v>AA</v>
      </c>
      <c r="H799" s="147" t="str">
        <f t="shared" ca="1" si="137"/>
        <v/>
      </c>
      <c r="I799" s="147">
        <f t="shared" ca="1" si="138"/>
        <v>0</v>
      </c>
      <c r="J799" s="149">
        <f t="shared" ca="1" si="139"/>
        <v>0</v>
      </c>
      <c r="K799" s="79" t="str">
        <f t="shared" si="140"/>
        <v/>
      </c>
      <c r="L799" s="136"/>
      <c r="M799" s="136">
        <f t="shared" si="141"/>
        <v>0</v>
      </c>
      <c r="N799" s="137">
        <f t="shared" ca="1" si="142"/>
        <v>0</v>
      </c>
      <c r="O799" s="137"/>
      <c r="P799" s="138"/>
      <c r="Q799" s="138"/>
      <c r="R799" s="138"/>
      <c r="S799" s="138"/>
      <c r="T799" s="138"/>
      <c r="U799" s="139">
        <f t="shared" si="143"/>
        <v>0</v>
      </c>
      <c r="V799" s="140"/>
      <c r="W799" s="43"/>
      <c r="X799" s="59"/>
      <c r="Y799" s="59"/>
      <c r="Z799" s="59"/>
      <c r="AA799" s="59"/>
      <c r="AB799" s="59"/>
      <c r="AC799" s="59"/>
      <c r="AD799" s="59"/>
    </row>
    <row r="800" hidden="1">
      <c r="B800" s="145">
        <v>72</v>
      </c>
      <c r="C800" s="146" t="str">
        <f t="shared" ca="1" si="133"/>
        <v>10.5</v>
      </c>
      <c r="D800" s="147" t="str">
        <f t="shared" ca="1" si="134"/>
        <v>c</v>
      </c>
      <c r="E800" s="147" t="s">
        <v>64</v>
      </c>
      <c r="F800" s="148" t="str">
        <f t="shared" ca="1" si="135"/>
        <v>https://connexion-larochelle.test.entrouvert.org/accounts/password/change/</v>
      </c>
      <c r="G800" s="147" t="str">
        <f t="shared" ca="1" si="136"/>
        <v>AA</v>
      </c>
      <c r="H800" s="147" t="str">
        <f t="shared" ca="1" si="137"/>
        <v/>
      </c>
      <c r="I800" s="147">
        <f t="shared" ca="1" si="138"/>
        <v>0</v>
      </c>
      <c r="J800" s="149">
        <f t="shared" ca="1" si="139"/>
        <v>0</v>
      </c>
      <c r="K800" s="79" t="str">
        <f t="shared" si="140"/>
        <v/>
      </c>
      <c r="L800" s="136"/>
      <c r="M800" s="136">
        <f t="shared" si="141"/>
        <v>0</v>
      </c>
      <c r="N800" s="137">
        <f t="shared" ca="1" si="142"/>
        <v>0</v>
      </c>
      <c r="O800" s="137"/>
      <c r="P800" s="138"/>
      <c r="Q800" s="138"/>
      <c r="R800" s="138"/>
      <c r="S800" s="138"/>
      <c r="T800" s="138"/>
      <c r="U800" s="139">
        <f t="shared" si="143"/>
        <v>0</v>
      </c>
      <c r="V800" s="140"/>
      <c r="W800" s="43"/>
      <c r="X800" s="59"/>
      <c r="Y800" s="59"/>
      <c r="Z800" s="59"/>
      <c r="AA800" s="59"/>
      <c r="AB800" s="59"/>
      <c r="AC800" s="59"/>
      <c r="AD800" s="59"/>
    </row>
    <row r="801" hidden="1">
      <c r="B801" s="145">
        <v>73</v>
      </c>
      <c r="C801" s="146" t="str">
        <f t="shared" ca="1" si="133"/>
        <v>10.6</v>
      </c>
      <c r="D801" s="147" t="str">
        <f t="shared" ca="1" si="134"/>
        <v>na</v>
      </c>
      <c r="E801" s="147" t="s">
        <v>28</v>
      </c>
      <c r="F801" s="148" t="str">
        <f t="shared" ca="1" si="135"/>
        <v>https://portail-larochelle.test.entrouvert.org/demarches/</v>
      </c>
      <c r="G801" s="147" t="str">
        <f t="shared" ca="1" si="136"/>
        <v>A</v>
      </c>
      <c r="H801" s="147" t="str">
        <f t="shared" ca="1" si="137"/>
        <v>x</v>
      </c>
      <c r="I801" s="147">
        <f t="shared" ca="1" si="138"/>
        <v>0</v>
      </c>
      <c r="J801" s="149">
        <f t="shared" ca="1" si="139"/>
        <v>0</v>
      </c>
      <c r="K801" s="79" t="str">
        <f t="shared" si="140"/>
        <v/>
      </c>
      <c r="L801" s="136"/>
      <c r="M801" s="136">
        <f t="shared" si="141"/>
        <v>0</v>
      </c>
      <c r="N801" s="137">
        <f t="shared" ca="1" si="142"/>
        <v>0</v>
      </c>
      <c r="O801" s="137"/>
      <c r="P801" s="138"/>
      <c r="Q801" s="138"/>
      <c r="R801" s="138"/>
      <c r="S801" s="138"/>
      <c r="T801" s="138"/>
      <c r="U801" s="139">
        <f t="shared" si="143"/>
        <v>0</v>
      </c>
      <c r="V801" s="140"/>
      <c r="W801" s="43"/>
      <c r="X801" s="59"/>
      <c r="Y801" s="59"/>
      <c r="Z801" s="59"/>
      <c r="AA801" s="59"/>
      <c r="AB801" s="59"/>
      <c r="AC801" s="59"/>
      <c r="AD801" s="59"/>
    </row>
    <row r="802" hidden="1">
      <c r="B802" s="145">
        <v>73</v>
      </c>
      <c r="C802" s="146" t="str">
        <f t="shared" ca="1" si="133"/>
        <v>10.6</v>
      </c>
      <c r="D802" s="147" t="str">
        <f t="shared" ca="1" si="134"/>
        <v>c</v>
      </c>
      <c r="E802" s="147" t="s">
        <v>31</v>
      </c>
      <c r="F802" s="148" t="str">
        <f t="shared" ca="1" si="135"/>
        <v>https://portail-larochelle.test.entrouvert.org/liens-footer/accessibilite/</v>
      </c>
      <c r="G802" s="147" t="str">
        <f t="shared" ca="1" si="136"/>
        <v>A</v>
      </c>
      <c r="H802" s="147" t="str">
        <f t="shared" ca="1" si="137"/>
        <v>x</v>
      </c>
      <c r="I802" s="147">
        <f t="shared" ca="1" si="138"/>
        <v>0</v>
      </c>
      <c r="J802" s="149">
        <f t="shared" ca="1" si="139"/>
        <v>0</v>
      </c>
      <c r="K802" s="79" t="str">
        <f t="shared" si="140"/>
        <v/>
      </c>
      <c r="L802" s="136"/>
      <c r="M802" s="136">
        <f t="shared" si="141"/>
        <v>0</v>
      </c>
      <c r="N802" s="137">
        <f t="shared" ca="1" si="142"/>
        <v>0</v>
      </c>
      <c r="O802" s="137"/>
      <c r="P802" s="138"/>
      <c r="Q802" s="138"/>
      <c r="R802" s="138"/>
      <c r="S802" s="138"/>
      <c r="T802" s="138"/>
      <c r="U802" s="139">
        <f t="shared" si="143"/>
        <v>0</v>
      </c>
      <c r="V802" s="140"/>
      <c r="W802" s="43"/>
      <c r="X802" s="59"/>
      <c r="Y802" s="59"/>
      <c r="Z802" s="59"/>
      <c r="AA802" s="59"/>
      <c r="AB802" s="59"/>
      <c r="AC802" s="59"/>
      <c r="AD802" s="59"/>
    </row>
    <row r="803" hidden="1">
      <c r="B803" s="145">
        <v>73</v>
      </c>
      <c r="C803" s="146" t="str">
        <f t="shared" ca="1" si="133"/>
        <v>10.6</v>
      </c>
      <c r="D803" s="147" t="str">
        <f t="shared" ca="1" si="134"/>
        <v>na</v>
      </c>
      <c r="E803" s="147" t="s">
        <v>34</v>
      </c>
      <c r="F803" s="148" t="str">
        <f t="shared" ca="1" si="135"/>
        <v>https://portail-larochelle.test.entrouvert.org/liens-footer/mentions-legales/</v>
      </c>
      <c r="G803" s="147" t="str">
        <f t="shared" ca="1" si="136"/>
        <v>A</v>
      </c>
      <c r="H803" s="147" t="str">
        <f t="shared" ca="1" si="137"/>
        <v>x</v>
      </c>
      <c r="I803" s="147">
        <f t="shared" ca="1" si="138"/>
        <v>0</v>
      </c>
      <c r="J803" s="149">
        <f t="shared" ca="1" si="139"/>
        <v>0</v>
      </c>
      <c r="K803" s="79" t="str">
        <f t="shared" si="140"/>
        <v/>
      </c>
      <c r="L803" s="136"/>
      <c r="M803" s="136">
        <f t="shared" si="141"/>
        <v>0</v>
      </c>
      <c r="N803" s="137">
        <f t="shared" ca="1" si="142"/>
        <v>0</v>
      </c>
      <c r="O803" s="137"/>
      <c r="P803" s="138"/>
      <c r="Q803" s="138"/>
      <c r="R803" s="138"/>
      <c r="S803" s="138"/>
      <c r="T803" s="138"/>
      <c r="U803" s="139">
        <f t="shared" si="143"/>
        <v>0</v>
      </c>
      <c r="V803" s="140"/>
      <c r="W803" s="43"/>
      <c r="X803" s="59"/>
      <c r="Y803" s="59"/>
      <c r="Z803" s="59"/>
      <c r="AA803" s="59"/>
      <c r="AB803" s="59"/>
      <c r="AC803" s="59"/>
      <c r="AD803" s="59"/>
    </row>
    <row r="804" hidden="1">
      <c r="B804" s="145">
        <v>73</v>
      </c>
      <c r="C804" s="146" t="str">
        <f t="shared" ca="1" si="133"/>
        <v>10.6</v>
      </c>
      <c r="D804" s="147" t="str">
        <f t="shared" ca="1" si="134"/>
        <v>na</v>
      </c>
      <c r="E804" s="147" t="s">
        <v>37</v>
      </c>
      <c r="F804" s="148" t="str">
        <f t="shared" ca="1" si="135"/>
        <v>https://portail-larochelle.test.entrouvert.org/aide/</v>
      </c>
      <c r="G804" s="147" t="str">
        <f t="shared" ca="1" si="136"/>
        <v>A</v>
      </c>
      <c r="H804" s="147" t="str">
        <f t="shared" ca="1" si="137"/>
        <v>x</v>
      </c>
      <c r="I804" s="147">
        <f t="shared" ca="1" si="138"/>
        <v>0</v>
      </c>
      <c r="J804" s="149">
        <f t="shared" ca="1" si="139"/>
        <v>0</v>
      </c>
      <c r="K804" s="79" t="str">
        <f t="shared" si="140"/>
        <v/>
      </c>
      <c r="L804" s="136"/>
      <c r="M804" s="136">
        <f t="shared" si="141"/>
        <v>0</v>
      </c>
      <c r="N804" s="137">
        <f t="shared" ca="1" si="142"/>
        <v>0</v>
      </c>
      <c r="O804" s="137"/>
      <c r="P804" s="138"/>
      <c r="Q804" s="138"/>
      <c r="R804" s="138"/>
      <c r="S804" s="138"/>
      <c r="T804" s="138"/>
      <c r="U804" s="139">
        <f t="shared" si="143"/>
        <v>0</v>
      </c>
      <c r="V804" s="140"/>
      <c r="W804" s="43"/>
      <c r="X804" s="59"/>
      <c r="Y804" s="59"/>
      <c r="Z804" s="59"/>
      <c r="AA804" s="59"/>
      <c r="AB804" s="59"/>
      <c r="AC804" s="59"/>
      <c r="AD804" s="59"/>
    </row>
    <row r="805" hidden="1">
      <c r="B805" s="145">
        <v>73</v>
      </c>
      <c r="C805" s="146" t="str">
        <f t="shared" ca="1" si="133"/>
        <v>10.6</v>
      </c>
      <c r="D805" s="147" t="str">
        <f t="shared" ca="1" si="134"/>
        <v>na</v>
      </c>
      <c r="E805" s="147" t="s">
        <v>40</v>
      </c>
      <c r="F805" s="148" t="str">
        <f t="shared" ca="1" si="135"/>
        <v>https://connexion-larochelle.test.entrouvert.org/login/?nonce=_0DC01D458CED32F23A64CDA251907A6D&amp;next=/idp/saml2/continue%3Fnonce%3D_0DC01D458CED32F23A64CDA251907A6D</v>
      </c>
      <c r="G805" s="147" t="str">
        <f t="shared" ca="1" si="136"/>
        <v>A</v>
      </c>
      <c r="H805" s="147" t="str">
        <f t="shared" ca="1" si="137"/>
        <v>x</v>
      </c>
      <c r="I805" s="147">
        <f t="shared" ca="1" si="138"/>
        <v>0</v>
      </c>
      <c r="J805" s="149">
        <f t="shared" ca="1" si="139"/>
        <v>0</v>
      </c>
      <c r="K805" s="79" t="str">
        <f t="shared" si="140"/>
        <v/>
      </c>
      <c r="L805" s="136"/>
      <c r="M805" s="136">
        <f t="shared" si="141"/>
        <v>0</v>
      </c>
      <c r="N805" s="137">
        <f t="shared" ca="1" si="142"/>
        <v>0</v>
      </c>
      <c r="O805" s="137"/>
      <c r="P805" s="138"/>
      <c r="Q805" s="138"/>
      <c r="R805" s="138"/>
      <c r="S805" s="138"/>
      <c r="T805" s="138"/>
      <c r="U805" s="139">
        <f t="shared" si="143"/>
        <v>0</v>
      </c>
      <c r="V805" s="140"/>
      <c r="W805" s="43"/>
      <c r="X805" s="59"/>
      <c r="Y805" s="59"/>
      <c r="Z805" s="59"/>
      <c r="AA805" s="59"/>
      <c r="AB805" s="59"/>
      <c r="AC805" s="59"/>
      <c r="AD805" s="59"/>
    </row>
    <row r="806" hidden="1">
      <c r="B806" s="145">
        <v>73</v>
      </c>
      <c r="C806" s="146" t="str">
        <f t="shared" ca="1" si="133"/>
        <v>10.6</v>
      </c>
      <c r="D806" s="147" t="str">
        <f t="shared" ca="1" si="134"/>
        <v>na</v>
      </c>
      <c r="E806" s="147" t="s">
        <v>43</v>
      </c>
      <c r="F806" s="148" t="str">
        <f t="shared" ca="1" si="135"/>
        <v>https://portail-larochelle.test.entrouvert.org/demarches/signalements/</v>
      </c>
      <c r="G806" s="147" t="str">
        <f t="shared" ca="1" si="136"/>
        <v>A</v>
      </c>
      <c r="H806" s="147" t="str">
        <f t="shared" ca="1" si="137"/>
        <v>x</v>
      </c>
      <c r="I806" s="147">
        <f t="shared" ca="1" si="138"/>
        <v>0</v>
      </c>
      <c r="J806" s="149">
        <f t="shared" ca="1" si="139"/>
        <v>0</v>
      </c>
      <c r="K806" s="79" t="str">
        <f t="shared" si="140"/>
        <v/>
      </c>
      <c r="L806" s="136"/>
      <c r="M806" s="136">
        <f t="shared" si="141"/>
        <v>0</v>
      </c>
      <c r="N806" s="137">
        <f t="shared" ca="1" si="142"/>
        <v>0</v>
      </c>
      <c r="O806" s="137"/>
      <c r="P806" s="138"/>
      <c r="Q806" s="138"/>
      <c r="R806" s="138"/>
      <c r="S806" s="138"/>
      <c r="T806" s="138"/>
      <c r="U806" s="139">
        <f t="shared" si="143"/>
        <v>0</v>
      </c>
      <c r="V806" s="140"/>
      <c r="W806" s="43"/>
      <c r="X806" s="59"/>
      <c r="Y806" s="59"/>
      <c r="Z806" s="59"/>
      <c r="AA806" s="59"/>
      <c r="AB806" s="59"/>
      <c r="AC806" s="59"/>
      <c r="AD806" s="59"/>
    </row>
    <row r="807" hidden="1">
      <c r="B807" s="145">
        <v>73</v>
      </c>
      <c r="C807" s="146" t="str">
        <f t="shared" ca="1" si="133"/>
        <v>10.6</v>
      </c>
      <c r="D807" s="147" t="str">
        <f t="shared" ca="1" si="134"/>
        <v>na</v>
      </c>
      <c r="E807" s="147" t="s">
        <v>46</v>
      </c>
      <c r="F807" s="148" t="str">
        <f t="shared" ca="1" si="135"/>
        <v>https://connexion-larochelle.test.entrouvert.org/accounts/</v>
      </c>
      <c r="G807" s="147" t="str">
        <f t="shared" ca="1" si="136"/>
        <v>A</v>
      </c>
      <c r="H807" s="147" t="str">
        <f t="shared" ca="1" si="137"/>
        <v>x</v>
      </c>
      <c r="I807" s="147">
        <f t="shared" ca="1" si="138"/>
        <v>0</v>
      </c>
      <c r="J807" s="149">
        <f t="shared" ca="1" si="139"/>
        <v>0</v>
      </c>
      <c r="K807" s="79" t="str">
        <f t="shared" si="140"/>
        <v/>
      </c>
      <c r="L807" s="136"/>
      <c r="M807" s="136">
        <f t="shared" si="141"/>
        <v>0</v>
      </c>
      <c r="N807" s="137">
        <f t="shared" ca="1" si="142"/>
        <v>0</v>
      </c>
      <c r="O807" s="137"/>
      <c r="P807" s="138"/>
      <c r="Q807" s="138"/>
      <c r="R807" s="138"/>
      <c r="S807" s="138"/>
      <c r="T807" s="138"/>
      <c r="U807" s="139">
        <f t="shared" si="143"/>
        <v>0</v>
      </c>
      <c r="V807" s="140"/>
      <c r="W807" s="43"/>
      <c r="X807" s="59"/>
      <c r="Y807" s="59"/>
      <c r="Z807" s="59"/>
      <c r="AA807" s="59"/>
      <c r="AB807" s="59"/>
      <c r="AC807" s="59"/>
      <c r="AD807" s="59"/>
    </row>
    <row r="808" hidden="1">
      <c r="B808" s="145">
        <v>73</v>
      </c>
      <c r="C808" s="146" t="str">
        <f t="shared" ca="1" si="133"/>
        <v>10.6</v>
      </c>
      <c r="D808" s="147" t="str">
        <f t="shared" ca="1" si="134"/>
        <v>na</v>
      </c>
      <c r="E808" s="147" t="s">
        <v>49</v>
      </c>
      <c r="F808" s="148" t="str">
        <f t="shared" ca="1" si="135"/>
        <v>https://portail-larochelle.test.entrouvert.org/a-propos/page-editoriale-type/</v>
      </c>
      <c r="G808" s="147" t="str">
        <f t="shared" ca="1" si="136"/>
        <v>A</v>
      </c>
      <c r="H808" s="147" t="str">
        <f t="shared" ca="1" si="137"/>
        <v>x</v>
      </c>
      <c r="I808" s="147">
        <f t="shared" ca="1" si="138"/>
        <v>0</v>
      </c>
      <c r="J808" s="149">
        <f t="shared" ca="1" si="139"/>
        <v>0</v>
      </c>
      <c r="K808" s="79" t="str">
        <f t="shared" si="140"/>
        <v/>
      </c>
      <c r="L808" s="136"/>
      <c r="M808" s="136">
        <f t="shared" si="141"/>
        <v>0</v>
      </c>
      <c r="N808" s="137">
        <f t="shared" ca="1" si="142"/>
        <v>0</v>
      </c>
      <c r="O808" s="137"/>
      <c r="P808" s="138"/>
      <c r="Q808" s="138"/>
      <c r="R808" s="138"/>
      <c r="S808" s="138"/>
      <c r="T808" s="138"/>
      <c r="U808" s="139">
        <f t="shared" si="143"/>
        <v>0</v>
      </c>
      <c r="V808" s="140"/>
      <c r="W808" s="43"/>
      <c r="X808" s="59"/>
      <c r="Y808" s="59"/>
      <c r="Z808" s="59"/>
      <c r="AA808" s="59"/>
      <c r="AB808" s="59"/>
      <c r="AC808" s="59"/>
      <c r="AD808" s="59"/>
    </row>
    <row r="809" hidden="1">
      <c r="B809" s="145">
        <v>73</v>
      </c>
      <c r="C809" s="146" t="str">
        <f t="shared" ca="1" si="133"/>
        <v>10.6</v>
      </c>
      <c r="D809" s="147" t="str">
        <f t="shared" ca="1" si="134"/>
        <v>na</v>
      </c>
      <c r="E809" s="147" t="s">
        <v>52</v>
      </c>
      <c r="F809" s="148" t="str">
        <f t="shared" ca="1" si="135"/>
        <v>https://demarches-larochelle.test.entrouvert.org/old-temp/modele-de-formulaire-avec-tous-les-champs/</v>
      </c>
      <c r="G809" s="147" t="str">
        <f t="shared" ca="1" si="136"/>
        <v>A</v>
      </c>
      <c r="H809" s="147" t="str">
        <f t="shared" ca="1" si="137"/>
        <v>x</v>
      </c>
      <c r="I809" s="147">
        <f t="shared" ca="1" si="138"/>
        <v>0</v>
      </c>
      <c r="J809" s="149">
        <f t="shared" ca="1" si="139"/>
        <v>0</v>
      </c>
      <c r="K809" s="79" t="str">
        <f t="shared" si="140"/>
        <v/>
      </c>
      <c r="L809" s="136"/>
      <c r="M809" s="136">
        <f t="shared" si="141"/>
        <v>0</v>
      </c>
      <c r="N809" s="137">
        <f t="shared" ca="1" si="142"/>
        <v>0</v>
      </c>
      <c r="O809" s="137"/>
      <c r="P809" s="138"/>
      <c r="Q809" s="138"/>
      <c r="R809" s="138"/>
      <c r="S809" s="138"/>
      <c r="T809" s="138"/>
      <c r="U809" s="139">
        <f t="shared" si="143"/>
        <v>0</v>
      </c>
      <c r="V809" s="140"/>
      <c r="W809" s="43"/>
      <c r="X809" s="59"/>
      <c r="Y809" s="59"/>
      <c r="Z809" s="59"/>
      <c r="AA809" s="59"/>
      <c r="AB809" s="59"/>
      <c r="AC809" s="59"/>
      <c r="AD809" s="59"/>
    </row>
    <row r="810" hidden="1">
      <c r="B810" s="145">
        <v>73</v>
      </c>
      <c r="C810" s="146" t="str">
        <f t="shared" ca="1" si="133"/>
        <v>10.6</v>
      </c>
      <c r="D810" s="147" t="str">
        <f t="shared" ca="1" si="134"/>
        <v>na</v>
      </c>
      <c r="E810" s="147" t="s">
        <v>55</v>
      </c>
      <c r="F810" s="148" t="str">
        <f t="shared" ca="1" si="135"/>
        <v>https://portail-larochelle.test.entrouvert.org/mon-espace/mes-demandes/</v>
      </c>
      <c r="G810" s="147" t="str">
        <f t="shared" ca="1" si="136"/>
        <v>A</v>
      </c>
      <c r="H810" s="147" t="str">
        <f t="shared" ca="1" si="137"/>
        <v>x</v>
      </c>
      <c r="I810" s="147">
        <f t="shared" ca="1" si="138"/>
        <v>0</v>
      </c>
      <c r="J810" s="149">
        <f t="shared" ca="1" si="139"/>
        <v>0</v>
      </c>
      <c r="K810" s="79" t="str">
        <f t="shared" si="140"/>
        <v/>
      </c>
      <c r="L810" s="136"/>
      <c r="M810" s="136">
        <f t="shared" si="141"/>
        <v>0</v>
      </c>
      <c r="N810" s="137">
        <f t="shared" ca="1" si="142"/>
        <v>0</v>
      </c>
      <c r="O810" s="137"/>
      <c r="P810" s="138"/>
      <c r="Q810" s="138"/>
      <c r="R810" s="138"/>
      <c r="S810" s="138"/>
      <c r="T810" s="138"/>
      <c r="U810" s="139">
        <f t="shared" si="143"/>
        <v>0</v>
      </c>
      <c r="V810" s="140"/>
      <c r="W810" s="43"/>
      <c r="X810" s="59"/>
      <c r="Y810" s="59"/>
      <c r="Z810" s="59"/>
      <c r="AA810" s="59"/>
      <c r="AB810" s="59"/>
      <c r="AC810" s="59"/>
      <c r="AD810" s="59"/>
    </row>
    <row r="811" hidden="1">
      <c r="B811" s="145">
        <v>73</v>
      </c>
      <c r="C811" s="146" t="str">
        <f t="shared" ca="1" si="133"/>
        <v>10.6</v>
      </c>
      <c r="D811" s="147" t="str">
        <f t="shared" ca="1" si="134"/>
        <v>na</v>
      </c>
      <c r="E811" s="147" t="s">
        <v>58</v>
      </c>
      <c r="F811" s="148" t="str">
        <f t="shared" ca="1" si="135"/>
        <v>https://demarches-larochelle.test.entrouvert.org/signalements/arbres-espaces-verts-naturels-aires-de-jeux/?cancelurl=https%3A//portail-larochelle.test.entrouvert.org/demarches/signalements/</v>
      </c>
      <c r="G811" s="147" t="str">
        <f t="shared" ca="1" si="136"/>
        <v>A</v>
      </c>
      <c r="H811" s="147" t="str">
        <f t="shared" ca="1" si="137"/>
        <v>x</v>
      </c>
      <c r="I811" s="147">
        <f t="shared" ca="1" si="138"/>
        <v>0</v>
      </c>
      <c r="J811" s="149">
        <f t="shared" ca="1" si="139"/>
        <v>0</v>
      </c>
      <c r="K811" s="79" t="str">
        <f t="shared" si="140"/>
        <v/>
      </c>
      <c r="L811" s="136"/>
      <c r="M811" s="136">
        <f t="shared" si="141"/>
        <v>0</v>
      </c>
      <c r="N811" s="137">
        <f t="shared" ca="1" si="142"/>
        <v>0</v>
      </c>
      <c r="O811" s="137"/>
      <c r="P811" s="138"/>
      <c r="Q811" s="138"/>
      <c r="R811" s="138"/>
      <c r="S811" s="138"/>
      <c r="T811" s="138"/>
      <c r="U811" s="139">
        <f t="shared" si="143"/>
        <v>0</v>
      </c>
      <c r="V811" s="140"/>
      <c r="W811" s="43"/>
      <c r="X811" s="59"/>
      <c r="Y811" s="59"/>
      <c r="Z811" s="59"/>
      <c r="AA811" s="59"/>
      <c r="AB811" s="59"/>
      <c r="AC811" s="59"/>
      <c r="AD811" s="59"/>
    </row>
    <row r="812" hidden="1">
      <c r="B812" s="145">
        <v>73</v>
      </c>
      <c r="C812" s="146" t="str">
        <f t="shared" ca="1" si="133"/>
        <v>10.6</v>
      </c>
      <c r="D812" s="147" t="str">
        <f t="shared" ca="1" si="134"/>
        <v>na</v>
      </c>
      <c r="E812" s="147" t="s">
        <v>61</v>
      </c>
      <c r="F812" s="148" t="str">
        <f t="shared" ca="1" si="135"/>
        <v>https://demarches-larochelle.test.entrouvert.org/signalements/proprete-urbaine/118/</v>
      </c>
      <c r="G812" s="147" t="str">
        <f t="shared" ca="1" si="136"/>
        <v>A</v>
      </c>
      <c r="H812" s="147" t="str">
        <f t="shared" ca="1" si="137"/>
        <v>x</v>
      </c>
      <c r="I812" s="147">
        <f t="shared" ca="1" si="138"/>
        <v>0</v>
      </c>
      <c r="J812" s="149">
        <f t="shared" ca="1" si="139"/>
        <v>0</v>
      </c>
      <c r="K812" s="79" t="str">
        <f t="shared" si="140"/>
        <v/>
      </c>
      <c r="L812" s="136"/>
      <c r="M812" s="136">
        <f t="shared" si="141"/>
        <v>0</v>
      </c>
      <c r="N812" s="137">
        <f t="shared" ca="1" si="142"/>
        <v>0</v>
      </c>
      <c r="O812" s="137"/>
      <c r="P812" s="138"/>
      <c r="Q812" s="138"/>
      <c r="R812" s="138"/>
      <c r="S812" s="138"/>
      <c r="T812" s="138"/>
      <c r="U812" s="139">
        <f t="shared" si="143"/>
        <v>0</v>
      </c>
      <c r="V812" s="140"/>
      <c r="W812" s="43"/>
      <c r="X812" s="59"/>
      <c r="Y812" s="59"/>
      <c r="Z812" s="59"/>
      <c r="AA812" s="59"/>
      <c r="AB812" s="59"/>
      <c r="AC812" s="59"/>
      <c r="AD812" s="59"/>
    </row>
    <row r="813" hidden="1">
      <c r="B813" s="145">
        <v>73</v>
      </c>
      <c r="C813" s="146" t="str">
        <f t="shared" ca="1" si="133"/>
        <v>10.6</v>
      </c>
      <c r="D813" s="147" t="str">
        <f t="shared" ca="1" si="134"/>
        <v>na</v>
      </c>
      <c r="E813" s="147" t="s">
        <v>64</v>
      </c>
      <c r="F813" s="148" t="str">
        <f t="shared" ca="1" si="135"/>
        <v>https://connexion-larochelle.test.entrouvert.org/accounts/password/change/</v>
      </c>
      <c r="G813" s="147" t="str">
        <f t="shared" ca="1" si="136"/>
        <v>A</v>
      </c>
      <c r="H813" s="147" t="str">
        <f t="shared" ca="1" si="137"/>
        <v>x</v>
      </c>
      <c r="I813" s="147">
        <f t="shared" ca="1" si="138"/>
        <v>0</v>
      </c>
      <c r="J813" s="149">
        <f t="shared" ca="1" si="139"/>
        <v>0</v>
      </c>
      <c r="K813" s="79" t="str">
        <f t="shared" si="140"/>
        <v/>
      </c>
      <c r="L813" s="136"/>
      <c r="M813" s="136">
        <f t="shared" si="141"/>
        <v>0</v>
      </c>
      <c r="N813" s="137">
        <f t="shared" ca="1" si="142"/>
        <v>0</v>
      </c>
      <c r="O813" s="137"/>
      <c r="P813" s="138"/>
      <c r="Q813" s="138"/>
      <c r="R813" s="138"/>
      <c r="S813" s="138"/>
      <c r="T813" s="138"/>
      <c r="U813" s="139">
        <f t="shared" si="143"/>
        <v>0</v>
      </c>
      <c r="V813" s="140"/>
      <c r="W813" s="43"/>
      <c r="X813" s="59"/>
      <c r="Y813" s="59"/>
      <c r="Z813" s="59"/>
      <c r="AA813" s="59"/>
      <c r="AB813" s="59"/>
      <c r="AC813" s="59"/>
      <c r="AD813" s="59"/>
    </row>
    <row r="814">
      <c r="B814" s="145">
        <v>74</v>
      </c>
      <c r="C814" s="146" t="str">
        <f t="shared" ca="1" si="133"/>
        <v>10.7</v>
      </c>
      <c r="D814" s="147" t="str">
        <f t="shared" ca="1" si="134"/>
        <v>c</v>
      </c>
      <c r="E814" s="147" t="s">
        <v>28</v>
      </c>
      <c r="F814" s="148" t="str">
        <f t="shared" ca="1" si="135"/>
        <v>https://portail-larochelle.test.entrouvert.org/demarches/</v>
      </c>
      <c r="G814" s="147" t="str">
        <f t="shared" ca="1" si="136"/>
        <v>A</v>
      </c>
      <c r="H814" s="147" t="str">
        <f t="shared" ca="1" si="137"/>
        <v>x</v>
      </c>
      <c r="I814" s="147" t="str">
        <f t="shared" ca="1" si="138"/>
        <v>Bloquante</v>
      </c>
      <c r="J814" s="149" t="str">
        <f t="shared" ca="1" si="139"/>
        <v xml:space="preserve">Plusieurs fois sur cette page uniquement</v>
      </c>
      <c r="K814" s="79">
        <f t="shared" si="140"/>
        <v>1</v>
      </c>
      <c r="L814" s="136"/>
      <c r="M814" s="136">
        <f t="shared" si="141"/>
        <v>0</v>
      </c>
      <c r="N814" s="137" t="str">
        <f t="shared" ca="1" si="142"/>
        <v xml:space="preserve">La prise de focus sur les liens dans la partie "Toutes vos démarches en ligne" n'est pas suffisamment contrasté</v>
      </c>
      <c r="O814" s="137"/>
      <c r="P814" s="138"/>
      <c r="Q814" s="138"/>
      <c r="R814" s="138"/>
      <c r="S814" s="138"/>
      <c r="T814" s="138"/>
      <c r="U814" s="139">
        <f t="shared" si="143"/>
        <v>0</v>
      </c>
      <c r="V814" s="140"/>
      <c r="W814" s="43"/>
      <c r="X814" s="59"/>
      <c r="Y814" s="59"/>
      <c r="Z814" s="59"/>
      <c r="AA814" s="59"/>
      <c r="AB814" s="59"/>
      <c r="AC814" s="59"/>
      <c r="AD814" s="59"/>
    </row>
    <row r="815" hidden="1">
      <c r="B815" s="145">
        <v>74</v>
      </c>
      <c r="C815" s="146" t="str">
        <f t="shared" ca="1" si="133"/>
        <v>10.7</v>
      </c>
      <c r="D815" s="147" t="str">
        <f t="shared" ca="1" si="134"/>
        <v>c</v>
      </c>
      <c r="E815" s="147" t="s">
        <v>31</v>
      </c>
      <c r="F815" s="148" t="str">
        <f t="shared" ca="1" si="135"/>
        <v>https://portail-larochelle.test.entrouvert.org/liens-footer/accessibilite/</v>
      </c>
      <c r="G815" s="147" t="str">
        <f t="shared" ca="1" si="136"/>
        <v>A</v>
      </c>
      <c r="H815" s="147" t="str">
        <f t="shared" ca="1" si="137"/>
        <v>x</v>
      </c>
      <c r="I815" s="147">
        <f t="shared" ca="1" si="138"/>
        <v>0</v>
      </c>
      <c r="J815" s="149">
        <f t="shared" ca="1" si="139"/>
        <v>0</v>
      </c>
      <c r="K815" s="79" t="str">
        <f t="shared" si="140"/>
        <v/>
      </c>
      <c r="L815" s="136"/>
      <c r="M815" s="136">
        <f t="shared" si="141"/>
        <v>0</v>
      </c>
      <c r="N815" s="137">
        <f t="shared" ca="1" si="142"/>
        <v>0</v>
      </c>
      <c r="O815" s="137"/>
      <c r="P815" s="138"/>
      <c r="Q815" s="138"/>
      <c r="R815" s="138"/>
      <c r="S815" s="138"/>
      <c r="T815" s="138"/>
      <c r="U815" s="139">
        <f t="shared" si="143"/>
        <v>0</v>
      </c>
      <c r="V815" s="140"/>
      <c r="W815" s="43"/>
      <c r="X815" s="59"/>
      <c r="Y815" s="59"/>
      <c r="Z815" s="59"/>
      <c r="AA815" s="59"/>
      <c r="AB815" s="59"/>
      <c r="AC815" s="59"/>
      <c r="AD815" s="59"/>
    </row>
    <row r="816" hidden="1">
      <c r="B816" s="145">
        <v>74</v>
      </c>
      <c r="C816" s="146" t="str">
        <f t="shared" ca="1" si="133"/>
        <v>10.7</v>
      </c>
      <c r="D816" s="147" t="str">
        <f t="shared" ca="1" si="134"/>
        <v>c</v>
      </c>
      <c r="E816" s="147" t="s">
        <v>34</v>
      </c>
      <c r="F816" s="148" t="str">
        <f t="shared" ca="1" si="135"/>
        <v>https://portail-larochelle.test.entrouvert.org/liens-footer/mentions-legales/</v>
      </c>
      <c r="G816" s="147" t="str">
        <f t="shared" ca="1" si="136"/>
        <v>A</v>
      </c>
      <c r="H816" s="147" t="str">
        <f t="shared" ca="1" si="137"/>
        <v>x</v>
      </c>
      <c r="I816" s="147">
        <f t="shared" ca="1" si="138"/>
        <v>0</v>
      </c>
      <c r="J816" s="149">
        <f t="shared" ca="1" si="139"/>
        <v>0</v>
      </c>
      <c r="K816" s="79" t="str">
        <f t="shared" si="140"/>
        <v/>
      </c>
      <c r="L816" s="136"/>
      <c r="M816" s="136">
        <f t="shared" si="141"/>
        <v>0</v>
      </c>
      <c r="N816" s="137">
        <f t="shared" ca="1" si="142"/>
        <v>0</v>
      </c>
      <c r="O816" s="137"/>
      <c r="P816" s="138"/>
      <c r="Q816" s="138"/>
      <c r="R816" s="138"/>
      <c r="S816" s="138"/>
      <c r="T816" s="138"/>
      <c r="U816" s="139">
        <f t="shared" si="143"/>
        <v>0</v>
      </c>
      <c r="V816" s="140"/>
      <c r="W816" s="43"/>
      <c r="X816" s="59"/>
      <c r="Y816" s="59"/>
      <c r="Z816" s="59"/>
      <c r="AA816" s="59"/>
      <c r="AB816" s="59"/>
      <c r="AC816" s="59"/>
      <c r="AD816" s="59"/>
    </row>
    <row r="817" hidden="1">
      <c r="B817" s="145">
        <v>74</v>
      </c>
      <c r="C817" s="146" t="str">
        <f t="shared" ca="1" si="133"/>
        <v>10.7</v>
      </c>
      <c r="D817" s="147" t="str">
        <f t="shared" ca="1" si="134"/>
        <v>c</v>
      </c>
      <c r="E817" s="147" t="s">
        <v>37</v>
      </c>
      <c r="F817" s="148" t="str">
        <f t="shared" ca="1" si="135"/>
        <v>https://portail-larochelle.test.entrouvert.org/aide/</v>
      </c>
      <c r="G817" s="147" t="str">
        <f t="shared" ca="1" si="136"/>
        <v>A</v>
      </c>
      <c r="H817" s="147" t="str">
        <f t="shared" ca="1" si="137"/>
        <v>x</v>
      </c>
      <c r="I817" s="147">
        <f t="shared" ca="1" si="138"/>
        <v>0</v>
      </c>
      <c r="J817" s="149">
        <f t="shared" ca="1" si="139"/>
        <v>0</v>
      </c>
      <c r="K817" s="79" t="str">
        <f t="shared" si="140"/>
        <v/>
      </c>
      <c r="L817" s="136"/>
      <c r="M817" s="136">
        <f t="shared" si="141"/>
        <v>0</v>
      </c>
      <c r="N817" s="137">
        <f t="shared" ca="1" si="142"/>
        <v>0</v>
      </c>
      <c r="O817" s="137"/>
      <c r="P817" s="138"/>
      <c r="Q817" s="138"/>
      <c r="R817" s="138"/>
      <c r="S817" s="138"/>
      <c r="T817" s="138"/>
      <c r="U817" s="139">
        <f t="shared" si="143"/>
        <v>0</v>
      </c>
      <c r="V817" s="140"/>
      <c r="W817" s="43"/>
      <c r="X817" s="59"/>
      <c r="Y817" s="59"/>
      <c r="Z817" s="59"/>
      <c r="AA817" s="59"/>
      <c r="AB817" s="59"/>
      <c r="AC817" s="59"/>
      <c r="AD817" s="59"/>
    </row>
    <row r="818" hidden="1">
      <c r="B818" s="145">
        <v>74</v>
      </c>
      <c r="C818" s="146" t="str">
        <f t="shared" ca="1" si="133"/>
        <v>10.7</v>
      </c>
      <c r="D818" s="147" t="str">
        <f t="shared" ca="1" si="134"/>
        <v>c</v>
      </c>
      <c r="E818" s="147" t="s">
        <v>40</v>
      </c>
      <c r="F818" s="148" t="str">
        <f t="shared" ca="1" si="135"/>
        <v>https://connexion-larochelle.test.entrouvert.org/login/?nonce=_0DC01D458CED32F23A64CDA251907A6D&amp;next=/idp/saml2/continue%3Fnonce%3D_0DC01D458CED32F23A64CDA251907A6D</v>
      </c>
      <c r="G818" s="147" t="str">
        <f t="shared" ca="1" si="136"/>
        <v>A</v>
      </c>
      <c r="H818" s="147" t="str">
        <f t="shared" ca="1" si="137"/>
        <v>x</v>
      </c>
      <c r="I818" s="147">
        <f t="shared" ca="1" si="138"/>
        <v>0</v>
      </c>
      <c r="J818" s="149">
        <f t="shared" ca="1" si="139"/>
        <v>0</v>
      </c>
      <c r="K818" s="79" t="str">
        <f t="shared" si="140"/>
        <v/>
      </c>
      <c r="L818" s="136"/>
      <c r="M818" s="136">
        <f t="shared" si="141"/>
        <v>0</v>
      </c>
      <c r="N818" s="137">
        <f t="shared" ca="1" si="142"/>
        <v>0</v>
      </c>
      <c r="O818" s="137"/>
      <c r="P818" s="138"/>
      <c r="Q818" s="138"/>
      <c r="R818" s="138"/>
      <c r="S818" s="138"/>
      <c r="T818" s="138"/>
      <c r="U818" s="139">
        <f t="shared" si="143"/>
        <v>0</v>
      </c>
      <c r="V818" s="140"/>
      <c r="W818" s="43"/>
      <c r="X818" s="59"/>
      <c r="Y818" s="59"/>
      <c r="Z818" s="59"/>
      <c r="AA818" s="59"/>
      <c r="AB818" s="59"/>
      <c r="AC818" s="59"/>
      <c r="AD818" s="59"/>
    </row>
    <row r="819" hidden="1">
      <c r="B819" s="145">
        <v>74</v>
      </c>
      <c r="C819" s="146" t="str">
        <f t="shared" ca="1" si="133"/>
        <v>10.7</v>
      </c>
      <c r="D819" s="147" t="str">
        <f t="shared" ca="1" si="134"/>
        <v>c</v>
      </c>
      <c r="E819" s="147" t="s">
        <v>43</v>
      </c>
      <c r="F819" s="148" t="str">
        <f t="shared" ca="1" si="135"/>
        <v>https://portail-larochelle.test.entrouvert.org/demarches/signalements/</v>
      </c>
      <c r="G819" s="147" t="str">
        <f t="shared" ca="1" si="136"/>
        <v>A</v>
      </c>
      <c r="H819" s="147" t="str">
        <f t="shared" ca="1" si="137"/>
        <v>x</v>
      </c>
      <c r="I819" s="147">
        <f t="shared" ca="1" si="138"/>
        <v>0</v>
      </c>
      <c r="J819" s="149">
        <f t="shared" ca="1" si="139"/>
        <v>0</v>
      </c>
      <c r="K819" s="79" t="str">
        <f t="shared" si="140"/>
        <v/>
      </c>
      <c r="L819" s="136"/>
      <c r="M819" s="136">
        <f t="shared" si="141"/>
        <v>0</v>
      </c>
      <c r="N819" s="137">
        <f t="shared" ca="1" si="142"/>
        <v>0</v>
      </c>
      <c r="O819" s="137"/>
      <c r="P819" s="138"/>
      <c r="Q819" s="138"/>
      <c r="R819" s="138"/>
      <c r="S819" s="138"/>
      <c r="T819" s="138"/>
      <c r="U819" s="139">
        <f t="shared" si="143"/>
        <v>0</v>
      </c>
      <c r="V819" s="140"/>
      <c r="W819" s="43"/>
      <c r="X819" s="59"/>
      <c r="Y819" s="59"/>
      <c r="Z819" s="59"/>
      <c r="AA819" s="59"/>
      <c r="AB819" s="59"/>
      <c r="AC819" s="59"/>
      <c r="AD819" s="59"/>
    </row>
    <row r="820" hidden="1">
      <c r="B820" s="145">
        <v>74</v>
      </c>
      <c r="C820" s="146" t="str">
        <f t="shared" ca="1" si="133"/>
        <v>10.7</v>
      </c>
      <c r="D820" s="147" t="str">
        <f t="shared" ca="1" si="134"/>
        <v>c</v>
      </c>
      <c r="E820" s="147" t="s">
        <v>46</v>
      </c>
      <c r="F820" s="148" t="str">
        <f t="shared" ca="1" si="135"/>
        <v>https://connexion-larochelle.test.entrouvert.org/accounts/</v>
      </c>
      <c r="G820" s="147" t="str">
        <f t="shared" ca="1" si="136"/>
        <v>A</v>
      </c>
      <c r="H820" s="147" t="str">
        <f t="shared" ca="1" si="137"/>
        <v>x</v>
      </c>
      <c r="I820" s="147">
        <f t="shared" ca="1" si="138"/>
        <v>0</v>
      </c>
      <c r="J820" s="149">
        <f t="shared" ca="1" si="139"/>
        <v>0</v>
      </c>
      <c r="K820" s="79" t="str">
        <f t="shared" si="140"/>
        <v/>
      </c>
      <c r="L820" s="136"/>
      <c r="M820" s="136">
        <f t="shared" si="141"/>
        <v>0</v>
      </c>
      <c r="N820" s="137">
        <f t="shared" ca="1" si="142"/>
        <v>0</v>
      </c>
      <c r="O820" s="137"/>
      <c r="P820" s="138"/>
      <c r="Q820" s="138"/>
      <c r="R820" s="138"/>
      <c r="S820" s="138"/>
      <c r="T820" s="138"/>
      <c r="U820" s="139">
        <f t="shared" si="143"/>
        <v>0</v>
      </c>
      <c r="V820" s="140"/>
      <c r="W820" s="43"/>
      <c r="X820" s="59"/>
      <c r="Y820" s="59"/>
      <c r="Z820" s="59"/>
      <c r="AA820" s="59"/>
      <c r="AB820" s="59"/>
      <c r="AC820" s="59"/>
      <c r="AD820" s="59"/>
    </row>
    <row r="821" hidden="1">
      <c r="B821" s="145">
        <v>74</v>
      </c>
      <c r="C821" s="146" t="str">
        <f t="shared" ca="1" si="133"/>
        <v>10.7</v>
      </c>
      <c r="D821" s="147" t="str">
        <f t="shared" ca="1" si="134"/>
        <v>c</v>
      </c>
      <c r="E821" s="147" t="s">
        <v>49</v>
      </c>
      <c r="F821" s="148" t="str">
        <f t="shared" ca="1" si="135"/>
        <v>https://portail-larochelle.test.entrouvert.org/a-propos/page-editoriale-type/</v>
      </c>
      <c r="G821" s="147" t="str">
        <f t="shared" ca="1" si="136"/>
        <v>A</v>
      </c>
      <c r="H821" s="147" t="str">
        <f t="shared" ca="1" si="137"/>
        <v>x</v>
      </c>
      <c r="I821" s="147">
        <f t="shared" ca="1" si="138"/>
        <v>0</v>
      </c>
      <c r="J821" s="149">
        <f t="shared" ca="1" si="139"/>
        <v>0</v>
      </c>
      <c r="K821" s="79" t="str">
        <f t="shared" si="140"/>
        <v/>
      </c>
      <c r="L821" s="136"/>
      <c r="M821" s="136">
        <f t="shared" si="141"/>
        <v>0</v>
      </c>
      <c r="N821" s="137">
        <f t="shared" ca="1" si="142"/>
        <v>0</v>
      </c>
      <c r="O821" s="137"/>
      <c r="P821" s="138"/>
      <c r="Q821" s="138"/>
      <c r="R821" s="138"/>
      <c r="S821" s="138"/>
      <c r="T821" s="138"/>
      <c r="U821" s="139">
        <f t="shared" si="143"/>
        <v>0</v>
      </c>
      <c r="V821" s="140"/>
      <c r="W821" s="43"/>
      <c r="X821" s="59"/>
      <c r="Y821" s="59"/>
      <c r="Z821" s="59"/>
      <c r="AA821" s="59"/>
      <c r="AB821" s="59"/>
      <c r="AC821" s="59"/>
      <c r="AD821" s="59"/>
    </row>
    <row r="822" hidden="1">
      <c r="B822" s="145">
        <v>74</v>
      </c>
      <c r="C822" s="146" t="str">
        <f t="shared" ca="1" si="133"/>
        <v>10.7</v>
      </c>
      <c r="D822" s="147" t="str">
        <f t="shared" ca="1" si="134"/>
        <v>c</v>
      </c>
      <c r="E822" s="147" t="s">
        <v>52</v>
      </c>
      <c r="F822" s="148" t="str">
        <f t="shared" ca="1" si="135"/>
        <v>https://demarches-larochelle.test.entrouvert.org/old-temp/modele-de-formulaire-avec-tous-les-champs/</v>
      </c>
      <c r="G822" s="147" t="str">
        <f t="shared" ca="1" si="136"/>
        <v>A</v>
      </c>
      <c r="H822" s="147" t="str">
        <f t="shared" ca="1" si="137"/>
        <v>x</v>
      </c>
      <c r="I822" s="147">
        <f t="shared" ca="1" si="138"/>
        <v>0</v>
      </c>
      <c r="J822" s="149">
        <f t="shared" ca="1" si="139"/>
        <v>0</v>
      </c>
      <c r="K822" s="79" t="str">
        <f t="shared" si="140"/>
        <v/>
      </c>
      <c r="L822" s="136"/>
      <c r="M822" s="136">
        <f t="shared" si="141"/>
        <v>0</v>
      </c>
      <c r="N822" s="137">
        <f t="shared" ca="1" si="142"/>
        <v>0</v>
      </c>
      <c r="O822" s="137"/>
      <c r="P822" s="138"/>
      <c r="Q822" s="138"/>
      <c r="R822" s="138"/>
      <c r="S822" s="138"/>
      <c r="T822" s="138"/>
      <c r="U822" s="139">
        <f t="shared" si="143"/>
        <v>0</v>
      </c>
      <c r="V822" s="140"/>
      <c r="W822" s="43"/>
      <c r="X822" s="59"/>
      <c r="Y822" s="59"/>
      <c r="Z822" s="59"/>
      <c r="AA822" s="59"/>
      <c r="AB822" s="59"/>
      <c r="AC822" s="59"/>
      <c r="AD822" s="59"/>
    </row>
    <row r="823" hidden="1">
      <c r="B823" s="145">
        <v>74</v>
      </c>
      <c r="C823" s="146" t="str">
        <f t="shared" ca="1" si="133"/>
        <v>10.7</v>
      </c>
      <c r="D823" s="147" t="str">
        <f t="shared" ca="1" si="134"/>
        <v>c</v>
      </c>
      <c r="E823" s="147" t="s">
        <v>55</v>
      </c>
      <c r="F823" s="148" t="str">
        <f t="shared" ca="1" si="135"/>
        <v>https://portail-larochelle.test.entrouvert.org/mon-espace/mes-demandes/</v>
      </c>
      <c r="G823" s="147" t="str">
        <f t="shared" ca="1" si="136"/>
        <v>A</v>
      </c>
      <c r="H823" s="147" t="str">
        <f t="shared" ca="1" si="137"/>
        <v>x</v>
      </c>
      <c r="I823" s="147">
        <f t="shared" ca="1" si="138"/>
        <v>0</v>
      </c>
      <c r="J823" s="149">
        <f t="shared" ca="1" si="139"/>
        <v>0</v>
      </c>
      <c r="K823" s="79" t="str">
        <f t="shared" si="140"/>
        <v/>
      </c>
      <c r="L823" s="136"/>
      <c r="M823" s="136">
        <f t="shared" si="141"/>
        <v>0</v>
      </c>
      <c r="N823" s="137">
        <f t="shared" ca="1" si="142"/>
        <v>0</v>
      </c>
      <c r="O823" s="137"/>
      <c r="P823" s="138"/>
      <c r="Q823" s="138"/>
      <c r="R823" s="138"/>
      <c r="S823" s="138"/>
      <c r="T823" s="138"/>
      <c r="U823" s="139">
        <f t="shared" si="143"/>
        <v>0</v>
      </c>
      <c r="V823" s="140"/>
      <c r="W823" s="43"/>
      <c r="X823" s="59"/>
      <c r="Y823" s="59"/>
      <c r="Z823" s="59"/>
      <c r="AA823" s="59"/>
      <c r="AB823" s="59"/>
      <c r="AC823" s="59"/>
      <c r="AD823" s="59"/>
    </row>
    <row r="824" hidden="1">
      <c r="B824" s="145">
        <v>74</v>
      </c>
      <c r="C824" s="146" t="str">
        <f t="shared" ca="1" si="133"/>
        <v>10.7</v>
      </c>
      <c r="D824" s="147" t="str">
        <f t="shared" ca="1" si="134"/>
        <v>c</v>
      </c>
      <c r="E824" s="147" t="s">
        <v>58</v>
      </c>
      <c r="F824" s="148" t="str">
        <f t="shared" ca="1" si="135"/>
        <v>https://demarches-larochelle.test.entrouvert.org/signalements/arbres-espaces-verts-naturels-aires-de-jeux/?cancelurl=https%3A//portail-larochelle.test.entrouvert.org/demarches/signalements/</v>
      </c>
      <c r="G824" s="147" t="str">
        <f t="shared" ca="1" si="136"/>
        <v>A</v>
      </c>
      <c r="H824" s="147" t="str">
        <f t="shared" ca="1" si="137"/>
        <v>x</v>
      </c>
      <c r="I824" s="147">
        <f t="shared" ca="1" si="138"/>
        <v>0</v>
      </c>
      <c r="J824" s="149">
        <f t="shared" ca="1" si="139"/>
        <v>0</v>
      </c>
      <c r="K824" s="79" t="str">
        <f t="shared" si="140"/>
        <v/>
      </c>
      <c r="L824" s="136"/>
      <c r="M824" s="136">
        <f t="shared" si="141"/>
        <v>0</v>
      </c>
      <c r="N824" s="137">
        <f t="shared" ca="1" si="142"/>
        <v>0</v>
      </c>
      <c r="O824" s="137"/>
      <c r="P824" s="138"/>
      <c r="Q824" s="138"/>
      <c r="R824" s="138"/>
      <c r="S824" s="138"/>
      <c r="T824" s="138"/>
      <c r="U824" s="139">
        <f t="shared" si="143"/>
        <v>0</v>
      </c>
      <c r="V824" s="140"/>
      <c r="W824" s="43"/>
      <c r="X824" s="59"/>
      <c r="Y824" s="59"/>
      <c r="Z824" s="59"/>
      <c r="AA824" s="59"/>
      <c r="AB824" s="59"/>
      <c r="AC824" s="59"/>
      <c r="AD824" s="59"/>
    </row>
    <row r="825">
      <c r="B825" s="145">
        <v>74</v>
      </c>
      <c r="C825" s="146" t="str">
        <f t="shared" ca="1" si="133"/>
        <v>10.7</v>
      </c>
      <c r="D825" s="147" t="str">
        <f t="shared" ca="1" si="134"/>
        <v>c</v>
      </c>
      <c r="E825" s="147" t="s">
        <v>61</v>
      </c>
      <c r="F825" s="148" t="str">
        <f t="shared" ca="1" si="135"/>
        <v>https://demarches-larochelle.test.entrouvert.org/signalements/proprete-urbaine/118/</v>
      </c>
      <c r="G825" s="147" t="str">
        <f t="shared" ca="1" si="136"/>
        <v>A</v>
      </c>
      <c r="H825" s="147" t="str">
        <f t="shared" ca="1" si="137"/>
        <v>x</v>
      </c>
      <c r="I825" s="147" t="str">
        <f t="shared" ca="1" si="138"/>
        <v>Majeure</v>
      </c>
      <c r="J825" s="149" t="str">
        <f t="shared" ca="1" si="139"/>
        <v xml:space="preserve">Plusieurs fois sur cette page uniquement</v>
      </c>
      <c r="K825" s="79">
        <f t="shared" si="140"/>
        <v>2</v>
      </c>
      <c r="L825" s="136"/>
      <c r="M825" s="136">
        <f t="shared" si="141"/>
        <v>0</v>
      </c>
      <c r="N825" s="137" t="str">
        <f t="shared" ca="1" si="142"/>
        <v xml:space="preserve">La prise de focus sur les accordéons n'est pas visible</v>
      </c>
      <c r="O825" s="137"/>
      <c r="P825" s="138"/>
      <c r="Q825" s="138"/>
      <c r="R825" s="138"/>
      <c r="S825" s="138"/>
      <c r="T825" s="138"/>
      <c r="U825" s="139">
        <f t="shared" si="143"/>
        <v>0</v>
      </c>
      <c r="V825" s="140"/>
      <c r="W825" s="43"/>
      <c r="X825" s="59"/>
      <c r="Y825" s="59"/>
      <c r="Z825" s="59"/>
      <c r="AA825" s="59"/>
      <c r="AB825" s="59"/>
      <c r="AC825" s="59"/>
      <c r="AD825" s="59"/>
    </row>
    <row r="826" hidden="1">
      <c r="B826" s="145">
        <v>74</v>
      </c>
      <c r="C826" s="146" t="str">
        <f t="shared" ca="1" si="133"/>
        <v>10.7</v>
      </c>
      <c r="D826" s="147" t="str">
        <f t="shared" ca="1" si="134"/>
        <v>c</v>
      </c>
      <c r="E826" s="147" t="s">
        <v>64</v>
      </c>
      <c r="F826" s="148" t="str">
        <f t="shared" ca="1" si="135"/>
        <v>https://connexion-larochelle.test.entrouvert.org/accounts/password/change/</v>
      </c>
      <c r="G826" s="147" t="str">
        <f t="shared" ca="1" si="136"/>
        <v>A</v>
      </c>
      <c r="H826" s="147" t="str">
        <f t="shared" ca="1" si="137"/>
        <v>x</v>
      </c>
      <c r="I826" s="147">
        <f t="shared" ca="1" si="138"/>
        <v>0</v>
      </c>
      <c r="J826" s="149">
        <f t="shared" ca="1" si="139"/>
        <v>0</v>
      </c>
      <c r="K826" s="79" t="str">
        <f t="shared" si="140"/>
        <v/>
      </c>
      <c r="L826" s="136"/>
      <c r="M826" s="136">
        <f t="shared" si="141"/>
        <v>0</v>
      </c>
      <c r="N826" s="137">
        <f t="shared" ca="1" si="142"/>
        <v>0</v>
      </c>
      <c r="O826" s="137"/>
      <c r="P826" s="138"/>
      <c r="Q826" s="138"/>
      <c r="R826" s="138"/>
      <c r="S826" s="138"/>
      <c r="T826" s="138"/>
      <c r="U826" s="139">
        <f t="shared" si="143"/>
        <v>0</v>
      </c>
      <c r="V826" s="140"/>
      <c r="W826" s="43"/>
      <c r="X826" s="59"/>
      <c r="Y826" s="59"/>
      <c r="Z826" s="59"/>
      <c r="AA826" s="59"/>
      <c r="AB826" s="59"/>
      <c r="AC826" s="59"/>
      <c r="AD826" s="59"/>
    </row>
    <row r="827" hidden="1">
      <c r="B827" s="145">
        <v>75</v>
      </c>
      <c r="C827" s="146" t="str">
        <f t="shared" ca="1" si="133"/>
        <v>10.8</v>
      </c>
      <c r="D827" s="147" t="str">
        <f t="shared" ca="1" si="134"/>
        <v>c</v>
      </c>
      <c r="E827" s="147" t="s">
        <v>28</v>
      </c>
      <c r="F827" s="148" t="str">
        <f t="shared" ca="1" si="135"/>
        <v>https://portail-larochelle.test.entrouvert.org/demarches/</v>
      </c>
      <c r="G827" s="147" t="str">
        <f t="shared" ca="1" si="136"/>
        <v>A</v>
      </c>
      <c r="H827" s="147" t="str">
        <f t="shared" ca="1" si="137"/>
        <v/>
      </c>
      <c r="I827" s="147">
        <f t="shared" ca="1" si="138"/>
        <v>0</v>
      </c>
      <c r="J827" s="149">
        <f t="shared" ca="1" si="139"/>
        <v>0</v>
      </c>
      <c r="K827" s="79" t="str">
        <f t="shared" si="140"/>
        <v/>
      </c>
      <c r="L827" s="136"/>
      <c r="M827" s="136">
        <f t="shared" si="141"/>
        <v>2</v>
      </c>
      <c r="N827" s="137">
        <f t="shared" ca="1" si="142"/>
        <v>0</v>
      </c>
      <c r="O827" s="137"/>
      <c r="P827" s="138"/>
      <c r="Q827" s="138"/>
      <c r="R827" s="138"/>
      <c r="S827" s="138"/>
      <c r="T827" s="138"/>
      <c r="U827" s="139">
        <f t="shared" si="143"/>
        <v>0</v>
      </c>
      <c r="V827" s="140"/>
      <c r="W827" s="43"/>
      <c r="X827" s="59"/>
      <c r="Y827" s="59"/>
      <c r="Z827" s="59"/>
      <c r="AA827" s="59"/>
      <c r="AB827" s="59"/>
      <c r="AC827" s="59"/>
      <c r="AD827" s="59"/>
    </row>
    <row r="828" hidden="1">
      <c r="B828" s="145">
        <v>75</v>
      </c>
      <c r="C828" s="146" t="str">
        <f t="shared" ca="1" si="133"/>
        <v>10.8</v>
      </c>
      <c r="D828" s="147" t="str">
        <f t="shared" ca="1" si="134"/>
        <v>c</v>
      </c>
      <c r="E828" s="147" t="s">
        <v>31</v>
      </c>
      <c r="F828" s="148" t="str">
        <f t="shared" ca="1" si="135"/>
        <v>https://portail-larochelle.test.entrouvert.org/liens-footer/accessibilite/</v>
      </c>
      <c r="G828" s="147" t="str">
        <f t="shared" ca="1" si="136"/>
        <v>A</v>
      </c>
      <c r="H828" s="147" t="str">
        <f t="shared" ca="1" si="137"/>
        <v/>
      </c>
      <c r="I828" s="147">
        <f t="shared" ca="1" si="138"/>
        <v>0</v>
      </c>
      <c r="J828" s="149">
        <f t="shared" ca="1" si="139"/>
        <v>0</v>
      </c>
      <c r="K828" s="79" t="str">
        <f t="shared" si="140"/>
        <v/>
      </c>
      <c r="L828" s="136"/>
      <c r="M828" s="136">
        <f t="shared" si="141"/>
        <v>2</v>
      </c>
      <c r="N828" s="137">
        <f t="shared" ca="1" si="142"/>
        <v>0</v>
      </c>
      <c r="O828" s="137"/>
      <c r="P828" s="138"/>
      <c r="Q828" s="138"/>
      <c r="R828" s="138"/>
      <c r="S828" s="138"/>
      <c r="T828" s="138"/>
      <c r="U828" s="139">
        <f t="shared" si="143"/>
        <v>0</v>
      </c>
      <c r="V828" s="140"/>
      <c r="W828" s="43"/>
      <c r="X828" s="59"/>
      <c r="Y828" s="59"/>
      <c r="Z828" s="59"/>
      <c r="AA828" s="59"/>
      <c r="AB828" s="59"/>
      <c r="AC828" s="59"/>
      <c r="AD828" s="59"/>
    </row>
    <row r="829" hidden="1">
      <c r="B829" s="145">
        <v>75</v>
      </c>
      <c r="C829" s="146" t="str">
        <f t="shared" ca="1" si="133"/>
        <v>10.8</v>
      </c>
      <c r="D829" s="147" t="str">
        <f t="shared" ca="1" si="134"/>
        <v>c</v>
      </c>
      <c r="E829" s="147" t="s">
        <v>34</v>
      </c>
      <c r="F829" s="148" t="str">
        <f t="shared" ca="1" si="135"/>
        <v>https://portail-larochelle.test.entrouvert.org/liens-footer/mentions-legales/</v>
      </c>
      <c r="G829" s="147" t="str">
        <f t="shared" ca="1" si="136"/>
        <v>A</v>
      </c>
      <c r="H829" s="147" t="str">
        <f t="shared" ca="1" si="137"/>
        <v/>
      </c>
      <c r="I829" s="147">
        <f t="shared" ca="1" si="138"/>
        <v>0</v>
      </c>
      <c r="J829" s="149">
        <f t="shared" ca="1" si="139"/>
        <v>0</v>
      </c>
      <c r="K829" s="79" t="str">
        <f t="shared" si="140"/>
        <v/>
      </c>
      <c r="L829" s="136"/>
      <c r="M829" s="136">
        <f t="shared" si="141"/>
        <v>2</v>
      </c>
      <c r="N829" s="137">
        <f t="shared" ca="1" si="142"/>
        <v>0</v>
      </c>
      <c r="O829" s="137"/>
      <c r="P829" s="138"/>
      <c r="Q829" s="138"/>
      <c r="R829" s="138"/>
      <c r="S829" s="138"/>
      <c r="T829" s="138"/>
      <c r="U829" s="139">
        <f t="shared" si="143"/>
        <v>0</v>
      </c>
      <c r="V829" s="140"/>
      <c r="W829" s="43"/>
      <c r="X829" s="59"/>
      <c r="Y829" s="59"/>
      <c r="Z829" s="59"/>
      <c r="AA829" s="59"/>
      <c r="AB829" s="59"/>
      <c r="AC829" s="59"/>
      <c r="AD829" s="59"/>
    </row>
    <row r="830" hidden="1">
      <c r="B830" s="145">
        <v>75</v>
      </c>
      <c r="C830" s="146" t="str">
        <f t="shared" ca="1" si="133"/>
        <v>10.8</v>
      </c>
      <c r="D830" s="147" t="str">
        <f t="shared" ca="1" si="134"/>
        <v>c</v>
      </c>
      <c r="E830" s="147" t="s">
        <v>37</v>
      </c>
      <c r="F830" s="148" t="str">
        <f t="shared" ca="1" si="135"/>
        <v>https://portail-larochelle.test.entrouvert.org/aide/</v>
      </c>
      <c r="G830" s="147" t="str">
        <f t="shared" ca="1" si="136"/>
        <v>A</v>
      </c>
      <c r="H830" s="147" t="str">
        <f t="shared" ca="1" si="137"/>
        <v/>
      </c>
      <c r="I830" s="147">
        <f t="shared" ca="1" si="138"/>
        <v>0</v>
      </c>
      <c r="J830" s="149">
        <f t="shared" ca="1" si="139"/>
        <v>0</v>
      </c>
      <c r="K830" s="79" t="str">
        <f t="shared" si="140"/>
        <v/>
      </c>
      <c r="L830" s="136"/>
      <c r="M830" s="136">
        <f t="shared" si="141"/>
        <v>2</v>
      </c>
      <c r="N830" s="137">
        <f t="shared" ca="1" si="142"/>
        <v>0</v>
      </c>
      <c r="O830" s="137"/>
      <c r="P830" s="138"/>
      <c r="Q830" s="138"/>
      <c r="R830" s="138"/>
      <c r="S830" s="138"/>
      <c r="T830" s="138"/>
      <c r="U830" s="139">
        <f t="shared" si="143"/>
        <v>0</v>
      </c>
      <c r="V830" s="140"/>
      <c r="W830" s="43"/>
      <c r="X830" s="59"/>
      <c r="Y830" s="59"/>
      <c r="Z830" s="59"/>
      <c r="AA830" s="59"/>
      <c r="AB830" s="59"/>
      <c r="AC830" s="59"/>
      <c r="AD830" s="59"/>
    </row>
    <row r="831" hidden="1">
      <c r="B831" s="145">
        <v>75</v>
      </c>
      <c r="C831" s="146" t="str">
        <f t="shared" ca="1" si="133"/>
        <v>10.8</v>
      </c>
      <c r="D831" s="147" t="str">
        <f t="shared" ca="1" si="134"/>
        <v>c</v>
      </c>
      <c r="E831" s="147" t="s">
        <v>40</v>
      </c>
      <c r="F831" s="148" t="str">
        <f t="shared" ca="1" si="135"/>
        <v>https://connexion-larochelle.test.entrouvert.org/login/?nonce=_0DC01D458CED32F23A64CDA251907A6D&amp;next=/idp/saml2/continue%3Fnonce%3D_0DC01D458CED32F23A64CDA251907A6D</v>
      </c>
      <c r="G831" s="147" t="str">
        <f t="shared" ca="1" si="136"/>
        <v>A</v>
      </c>
      <c r="H831" s="147" t="str">
        <f t="shared" ca="1" si="137"/>
        <v/>
      </c>
      <c r="I831" s="147">
        <f t="shared" ca="1" si="138"/>
        <v>0</v>
      </c>
      <c r="J831" s="149">
        <f t="shared" ca="1" si="139"/>
        <v>0</v>
      </c>
      <c r="K831" s="79" t="str">
        <f t="shared" si="140"/>
        <v/>
      </c>
      <c r="L831" s="136"/>
      <c r="M831" s="136">
        <f t="shared" si="141"/>
        <v>2</v>
      </c>
      <c r="N831" s="137">
        <f t="shared" ca="1" si="142"/>
        <v>0</v>
      </c>
      <c r="O831" s="137"/>
      <c r="P831" s="138"/>
      <c r="Q831" s="138"/>
      <c r="R831" s="138"/>
      <c r="S831" s="138"/>
      <c r="T831" s="138"/>
      <c r="U831" s="139">
        <f t="shared" si="143"/>
        <v>0</v>
      </c>
      <c r="V831" s="140"/>
      <c r="W831" s="43"/>
      <c r="X831" s="59"/>
      <c r="Y831" s="59"/>
      <c r="Z831" s="59"/>
      <c r="AA831" s="59"/>
      <c r="AB831" s="59"/>
      <c r="AC831" s="59"/>
      <c r="AD831" s="59"/>
    </row>
    <row r="832" hidden="1">
      <c r="B832" s="145">
        <v>75</v>
      </c>
      <c r="C832" s="146" t="str">
        <f t="shared" ca="1" si="133"/>
        <v>10.8</v>
      </c>
      <c r="D832" s="147" t="str">
        <f t="shared" ca="1" si="134"/>
        <v>c</v>
      </c>
      <c r="E832" s="147" t="s">
        <v>43</v>
      </c>
      <c r="F832" s="148" t="str">
        <f t="shared" ca="1" si="135"/>
        <v>https://portail-larochelle.test.entrouvert.org/demarches/signalements/</v>
      </c>
      <c r="G832" s="147" t="str">
        <f t="shared" ca="1" si="136"/>
        <v>A</v>
      </c>
      <c r="H832" s="147" t="str">
        <f t="shared" ca="1" si="137"/>
        <v/>
      </c>
      <c r="I832" s="147">
        <f t="shared" ca="1" si="138"/>
        <v>0</v>
      </c>
      <c r="J832" s="149">
        <f t="shared" ca="1" si="139"/>
        <v>0</v>
      </c>
      <c r="K832" s="79" t="str">
        <f t="shared" si="140"/>
        <v/>
      </c>
      <c r="L832" s="136"/>
      <c r="M832" s="136">
        <f t="shared" si="141"/>
        <v>2</v>
      </c>
      <c r="N832" s="137">
        <f t="shared" ca="1" si="142"/>
        <v>0</v>
      </c>
      <c r="O832" s="137"/>
      <c r="P832" s="138"/>
      <c r="Q832" s="138"/>
      <c r="R832" s="138"/>
      <c r="S832" s="138"/>
      <c r="T832" s="138"/>
      <c r="U832" s="139">
        <f t="shared" si="143"/>
        <v>0</v>
      </c>
      <c r="V832" s="140"/>
      <c r="W832" s="43"/>
      <c r="X832" s="59"/>
      <c r="Y832" s="59"/>
      <c r="Z832" s="59"/>
      <c r="AA832" s="59"/>
      <c r="AB832" s="59"/>
      <c r="AC832" s="59"/>
      <c r="AD832" s="59"/>
    </row>
    <row r="833" hidden="1">
      <c r="B833" s="145">
        <v>75</v>
      </c>
      <c r="C833" s="146" t="str">
        <f t="shared" ca="1" si="133"/>
        <v>10.8</v>
      </c>
      <c r="D833" s="147" t="str">
        <f t="shared" ca="1" si="134"/>
        <v>c</v>
      </c>
      <c r="E833" s="147" t="s">
        <v>46</v>
      </c>
      <c r="F833" s="148" t="str">
        <f t="shared" ca="1" si="135"/>
        <v>https://connexion-larochelle.test.entrouvert.org/accounts/</v>
      </c>
      <c r="G833" s="147" t="str">
        <f t="shared" ca="1" si="136"/>
        <v>A</v>
      </c>
      <c r="H833" s="147" t="str">
        <f t="shared" ca="1" si="137"/>
        <v/>
      </c>
      <c r="I833" s="147">
        <f t="shared" ca="1" si="138"/>
        <v>0</v>
      </c>
      <c r="J833" s="149">
        <f t="shared" ca="1" si="139"/>
        <v>0</v>
      </c>
      <c r="K833" s="79" t="str">
        <f t="shared" si="140"/>
        <v/>
      </c>
      <c r="L833" s="136"/>
      <c r="M833" s="136">
        <f t="shared" si="141"/>
        <v>2</v>
      </c>
      <c r="N833" s="137">
        <f t="shared" ca="1" si="142"/>
        <v>0</v>
      </c>
      <c r="O833" s="137"/>
      <c r="P833" s="138"/>
      <c r="Q833" s="138"/>
      <c r="R833" s="138"/>
      <c r="S833" s="138"/>
      <c r="T833" s="138"/>
      <c r="U833" s="139">
        <f t="shared" si="143"/>
        <v>0</v>
      </c>
      <c r="V833" s="140"/>
      <c r="W833" s="43"/>
      <c r="X833" s="59"/>
      <c r="Y833" s="59"/>
      <c r="Z833" s="59"/>
      <c r="AA833" s="59"/>
      <c r="AB833" s="59"/>
      <c r="AC833" s="59"/>
      <c r="AD833" s="59"/>
    </row>
    <row r="834" hidden="1">
      <c r="B834" s="145">
        <v>75</v>
      </c>
      <c r="C834" s="146" t="str">
        <f t="shared" ca="1" si="133"/>
        <v>10.8</v>
      </c>
      <c r="D834" s="147" t="str">
        <f t="shared" ca="1" si="134"/>
        <v>c</v>
      </c>
      <c r="E834" s="147" t="s">
        <v>49</v>
      </c>
      <c r="F834" s="148" t="str">
        <f t="shared" ca="1" si="135"/>
        <v>https://portail-larochelle.test.entrouvert.org/a-propos/page-editoriale-type/</v>
      </c>
      <c r="G834" s="147" t="str">
        <f t="shared" ca="1" si="136"/>
        <v>A</v>
      </c>
      <c r="H834" s="147" t="str">
        <f t="shared" ca="1" si="137"/>
        <v/>
      </c>
      <c r="I834" s="147">
        <f t="shared" ca="1" si="138"/>
        <v>0</v>
      </c>
      <c r="J834" s="149">
        <f t="shared" ca="1" si="139"/>
        <v>0</v>
      </c>
      <c r="K834" s="79" t="str">
        <f t="shared" si="140"/>
        <v/>
      </c>
      <c r="L834" s="136"/>
      <c r="M834" s="136">
        <f t="shared" si="141"/>
        <v>2</v>
      </c>
      <c r="N834" s="137">
        <f t="shared" ca="1" si="142"/>
        <v>0</v>
      </c>
      <c r="O834" s="137"/>
      <c r="P834" s="138"/>
      <c r="Q834" s="138"/>
      <c r="R834" s="138"/>
      <c r="S834" s="138"/>
      <c r="T834" s="138"/>
      <c r="U834" s="139">
        <f t="shared" si="143"/>
        <v>0</v>
      </c>
      <c r="V834" s="140"/>
      <c r="W834" s="43"/>
      <c r="X834" s="59"/>
      <c r="Y834" s="59"/>
      <c r="Z834" s="59"/>
      <c r="AA834" s="59"/>
      <c r="AB834" s="59"/>
      <c r="AC834" s="59"/>
      <c r="AD834" s="59"/>
    </row>
    <row r="835">
      <c r="B835" s="145">
        <v>75</v>
      </c>
      <c r="C835" s="146" t="str">
        <f t="shared" ca="1" si="133"/>
        <v>10.8</v>
      </c>
      <c r="D835" s="147" t="str">
        <f t="shared" ca="1" si="134"/>
        <v>nc</v>
      </c>
      <c r="E835" s="147" t="s">
        <v>52</v>
      </c>
      <c r="F835" s="148" t="str">
        <f t="shared" ca="1" si="135"/>
        <v>https://demarches-larochelle.test.entrouvert.org/old-temp/modele-de-formulaire-avec-tous-les-champs/</v>
      </c>
      <c r="G835" s="147" t="str">
        <f t="shared" ca="1" si="136"/>
        <v>A</v>
      </c>
      <c r="H835" s="147" t="str">
        <f t="shared" ca="1" si="137"/>
        <v/>
      </c>
      <c r="I835" s="147" t="str">
        <f t="shared" ca="1" si="138"/>
        <v>Majeure</v>
      </c>
      <c r="J835" s="149" t="str">
        <f t="shared" ca="1" si="139"/>
        <v xml:space="preserve">Une seule fois dans la page</v>
      </c>
      <c r="K835" s="79">
        <f t="shared" si="140"/>
        <v>3</v>
      </c>
      <c r="L835" s="136"/>
      <c r="M835" s="136">
        <f t="shared" si="141"/>
        <v>2</v>
      </c>
      <c r="N835" s="137" t="str">
        <f t="shared" ca="1" si="142"/>
        <v xml:space="preserve">Si la carte est présente à titre décorative ou si elle possède une alternative, il est préférable de l'ignorer pour les TA</v>
      </c>
      <c r="O835" s="137"/>
      <c r="P835" s="138"/>
      <c r="Q835" s="138"/>
      <c r="R835" s="138"/>
      <c r="S835" s="138"/>
      <c r="T835" s="138"/>
      <c r="U835" s="139">
        <f t="shared" si="143"/>
        <v>0</v>
      </c>
      <c r="V835" s="140"/>
      <c r="W835" s="43"/>
      <c r="X835" s="59"/>
      <c r="Y835" s="59"/>
      <c r="Z835" s="59"/>
      <c r="AA835" s="59"/>
      <c r="AB835" s="59"/>
      <c r="AC835" s="59"/>
      <c r="AD835" s="59"/>
    </row>
    <row r="836" hidden="1">
      <c r="B836" s="145">
        <v>75</v>
      </c>
      <c r="C836" s="146" t="str">
        <f t="shared" ca="1" si="133"/>
        <v>10.8</v>
      </c>
      <c r="D836" s="147" t="str">
        <f t="shared" ca="1" si="134"/>
        <v>c</v>
      </c>
      <c r="E836" s="147" t="s">
        <v>55</v>
      </c>
      <c r="F836" s="148" t="str">
        <f t="shared" ca="1" si="135"/>
        <v>https://portail-larochelle.test.entrouvert.org/mon-espace/mes-demandes/</v>
      </c>
      <c r="G836" s="147" t="str">
        <f t="shared" ca="1" si="136"/>
        <v>A</v>
      </c>
      <c r="H836" s="147" t="str">
        <f t="shared" ca="1" si="137"/>
        <v/>
      </c>
      <c r="I836" s="147">
        <f t="shared" ca="1" si="138"/>
        <v>0</v>
      </c>
      <c r="J836" s="149">
        <f t="shared" ca="1" si="139"/>
        <v>0</v>
      </c>
      <c r="K836" s="79" t="str">
        <f t="shared" si="140"/>
        <v/>
      </c>
      <c r="L836" s="136"/>
      <c r="M836" s="136">
        <f t="shared" si="141"/>
        <v>2</v>
      </c>
      <c r="N836" s="137">
        <f t="shared" ca="1" si="142"/>
        <v>0</v>
      </c>
      <c r="O836" s="137"/>
      <c r="P836" s="138"/>
      <c r="Q836" s="138"/>
      <c r="R836" s="138"/>
      <c r="S836" s="138"/>
      <c r="T836" s="138"/>
      <c r="U836" s="139">
        <f t="shared" si="143"/>
        <v>0</v>
      </c>
      <c r="V836" s="140"/>
      <c r="W836" s="43"/>
      <c r="X836" s="59"/>
      <c r="Y836" s="59"/>
      <c r="Z836" s="59"/>
      <c r="AA836" s="59"/>
      <c r="AB836" s="59"/>
      <c r="AC836" s="59"/>
      <c r="AD836" s="59"/>
    </row>
    <row r="837" hidden="1">
      <c r="B837" s="145">
        <v>75</v>
      </c>
      <c r="C837" s="146" t="str">
        <f t="shared" ca="1" si="133"/>
        <v>10.8</v>
      </c>
      <c r="D837" s="147" t="str">
        <f t="shared" ca="1" si="134"/>
        <v>nc</v>
      </c>
      <c r="E837" s="147" t="s">
        <v>58</v>
      </c>
      <c r="F837" s="148" t="str">
        <f t="shared" ca="1" si="135"/>
        <v>https://demarches-larochelle.test.entrouvert.org/signalements/arbres-espaces-verts-naturels-aires-de-jeux/?cancelurl=https%3A//portail-larochelle.test.entrouvert.org/demarches/signalements/</v>
      </c>
      <c r="G837" s="147" t="str">
        <f t="shared" ca="1" si="136"/>
        <v>A</v>
      </c>
      <c r="H837" s="147" t="str">
        <f t="shared" ca="1" si="137"/>
        <v/>
      </c>
      <c r="I837" s="147" t="str">
        <f t="shared" ca="1" si="138"/>
        <v>Moyenne</v>
      </c>
      <c r="J837" s="149" t="str">
        <f t="shared" ca="1" si="139"/>
        <v xml:space="preserve">Une seule fois dans la page</v>
      </c>
      <c r="K837" s="79">
        <f t="shared" si="140"/>
        <v>4</v>
      </c>
      <c r="L837" s="136"/>
      <c r="M837" s="136">
        <f t="shared" si="141"/>
        <v>2</v>
      </c>
      <c r="N837" s="137" t="str">
        <f t="shared" ca="1" si="142"/>
        <v xml:space="preserve">Etape 1 : La carte possède une alternative donc il est préférable de l'ignorer</v>
      </c>
      <c r="O837" s="137"/>
      <c r="P837" s="138"/>
      <c r="Q837" s="138"/>
      <c r="R837" s="138"/>
      <c r="S837" s="138"/>
      <c r="T837" s="138"/>
      <c r="U837" s="139">
        <f t="shared" si="143"/>
        <v>0</v>
      </c>
      <c r="V837" s="140"/>
      <c r="W837" s="43"/>
      <c r="X837" s="59"/>
      <c r="Y837" s="59"/>
      <c r="Z837" s="59"/>
      <c r="AA837" s="59"/>
      <c r="AB837" s="59"/>
      <c r="AC837" s="59"/>
      <c r="AD837" s="59"/>
    </row>
    <row r="838" hidden="1">
      <c r="B838" s="145">
        <v>75</v>
      </c>
      <c r="C838" s="146" t="str">
        <f t="shared" ca="1" si="133"/>
        <v>10.8</v>
      </c>
      <c r="D838" s="147" t="str">
        <f t="shared" ca="1" si="134"/>
        <v>c</v>
      </c>
      <c r="E838" s="147" t="s">
        <v>61</v>
      </c>
      <c r="F838" s="148" t="str">
        <f t="shared" ca="1" si="135"/>
        <v>https://demarches-larochelle.test.entrouvert.org/signalements/proprete-urbaine/118/</v>
      </c>
      <c r="G838" s="147" t="str">
        <f t="shared" ca="1" si="136"/>
        <v>A</v>
      </c>
      <c r="H838" s="147" t="str">
        <f t="shared" ca="1" si="137"/>
        <v/>
      </c>
      <c r="I838" s="147">
        <f t="shared" ca="1" si="138"/>
        <v>0</v>
      </c>
      <c r="J838" s="149">
        <f t="shared" ca="1" si="139"/>
        <v>0</v>
      </c>
      <c r="K838" s="79" t="str">
        <f t="shared" si="140"/>
        <v/>
      </c>
      <c r="L838" s="136"/>
      <c r="M838" s="136">
        <f t="shared" si="141"/>
        <v>2</v>
      </c>
      <c r="N838" s="137">
        <f t="shared" ca="1" si="142"/>
        <v>0</v>
      </c>
      <c r="O838" s="137"/>
      <c r="P838" s="138"/>
      <c r="Q838" s="138"/>
      <c r="R838" s="138"/>
      <c r="S838" s="138"/>
      <c r="T838" s="138"/>
      <c r="U838" s="139">
        <f t="shared" si="143"/>
        <v>0</v>
      </c>
      <c r="V838" s="140"/>
      <c r="W838" s="43"/>
      <c r="X838" s="59"/>
      <c r="Y838" s="59"/>
      <c r="Z838" s="59"/>
      <c r="AA838" s="59"/>
      <c r="AB838" s="59"/>
      <c r="AC838" s="59"/>
      <c r="AD838" s="59"/>
    </row>
    <row r="839" hidden="1">
      <c r="B839" s="145">
        <v>75</v>
      </c>
      <c r="C839" s="146" t="str">
        <f t="shared" ca="1" si="133"/>
        <v>10.8</v>
      </c>
      <c r="D839" s="147" t="str">
        <f t="shared" ca="1" si="134"/>
        <v>c</v>
      </c>
      <c r="E839" s="147" t="s">
        <v>64</v>
      </c>
      <c r="F839" s="148" t="str">
        <f t="shared" ca="1" si="135"/>
        <v>https://connexion-larochelle.test.entrouvert.org/accounts/password/change/</v>
      </c>
      <c r="G839" s="147" t="str">
        <f t="shared" ca="1" si="136"/>
        <v>A</v>
      </c>
      <c r="H839" s="147" t="str">
        <f t="shared" ca="1" si="137"/>
        <v/>
      </c>
      <c r="I839" s="147">
        <f t="shared" ca="1" si="138"/>
        <v>0</v>
      </c>
      <c r="J839" s="149">
        <f t="shared" ca="1" si="139"/>
        <v>0</v>
      </c>
      <c r="K839" s="79" t="str">
        <f t="shared" si="140"/>
        <v/>
      </c>
      <c r="L839" s="136"/>
      <c r="M839" s="136">
        <f t="shared" si="141"/>
        <v>2</v>
      </c>
      <c r="N839" s="137">
        <f t="shared" ca="1" si="142"/>
        <v>0</v>
      </c>
      <c r="O839" s="137"/>
      <c r="P839" s="138"/>
      <c r="Q839" s="138"/>
      <c r="R839" s="138"/>
      <c r="S839" s="138"/>
      <c r="T839" s="138"/>
      <c r="U839" s="139">
        <f t="shared" si="143"/>
        <v>0</v>
      </c>
      <c r="V839" s="140"/>
      <c r="W839" s="43"/>
      <c r="X839" s="59"/>
      <c r="Y839" s="59"/>
      <c r="Z839" s="59"/>
      <c r="AA839" s="59"/>
      <c r="AB839" s="59"/>
      <c r="AC839" s="59"/>
      <c r="AD839" s="59"/>
    </row>
    <row r="840" hidden="1">
      <c r="B840" s="145">
        <v>76</v>
      </c>
      <c r="C840" s="146" t="str">
        <f t="shared" ref="C840:C903" ca="1" si="144">INDIRECT($E840&amp;"!B"&amp;$B840)</f>
        <v>10.9</v>
      </c>
      <c r="D840" s="147" t="str">
        <f t="shared" ref="D840:D903" ca="1" si="145">INDIRECT($E840&amp;"!F"&amp;$B840)</f>
        <v>c</v>
      </c>
      <c r="E840" s="147" t="s">
        <v>28</v>
      </c>
      <c r="F840" s="148" t="str">
        <f t="shared" ref="F840:F903" ca="1" si="146">INDIRECT($E840&amp;"!C3")</f>
        <v>https://portail-larochelle.test.entrouvert.org/demarches/</v>
      </c>
      <c r="G840" s="147" t="str">
        <f t="shared" ref="G840:G903" ca="1" si="147">INDIRECT($E840&amp;"!C"&amp;$B840)</f>
        <v>A</v>
      </c>
      <c r="H840" s="147" t="str">
        <f t="shared" ref="H840:H903" ca="1" si="148">INDIRECT($E840&amp;"!D"&amp;$B840)</f>
        <v/>
      </c>
      <c r="I840" s="147">
        <f t="shared" ref="I840:I903" ca="1" si="149">INDIRECT($E840&amp;"!H"&amp;$B840)</f>
        <v>0</v>
      </c>
      <c r="J840" s="149">
        <f t="shared" ref="J840:J903" ca="1" si="150">INDIRECT($E840&amp;"!I"&amp;$B840)</f>
        <v>0</v>
      </c>
      <c r="K840" s="79" t="str">
        <f t="shared" ref="K840:K903" si="151">IFERROR(VLOOKUP($J840,$W$1:$AA$4,(MATCH($I840,$X$5:$AA$5,0))+1,FALSE),"")</f>
        <v/>
      </c>
      <c r="L840" s="136"/>
      <c r="M840" s="136">
        <f t="shared" ref="M840:M903" si="152">COUNTIFS($C$7:$C$1378,$C840,$D$7:$D$1378,"nc")</f>
        <v>0</v>
      </c>
      <c r="N840" s="137">
        <f t="shared" ref="N840:N903" ca="1" si="153">INDIRECT($E840&amp;"!J"&amp;$B840)</f>
        <v>0</v>
      </c>
      <c r="O840" s="137"/>
      <c r="P840" s="138"/>
      <c r="Q840" s="138"/>
      <c r="R840" s="138"/>
      <c r="S840" s="138"/>
      <c r="T840" s="138"/>
      <c r="U840" s="139">
        <f t="shared" ref="U840:U903" si="154">SUM($P840:$T840)</f>
        <v>0</v>
      </c>
      <c r="V840" s="140"/>
      <c r="W840" s="43"/>
      <c r="X840" s="59"/>
      <c r="Y840" s="59"/>
      <c r="Z840" s="59"/>
      <c r="AA840" s="59"/>
      <c r="AB840" s="59"/>
      <c r="AC840" s="59"/>
      <c r="AD840" s="59"/>
    </row>
    <row r="841" hidden="1">
      <c r="B841" s="145">
        <v>76</v>
      </c>
      <c r="C841" s="146" t="str">
        <f t="shared" ca="1" si="144"/>
        <v>10.9</v>
      </c>
      <c r="D841" s="147" t="str">
        <f t="shared" ca="1" si="145"/>
        <v>c</v>
      </c>
      <c r="E841" s="147" t="s">
        <v>31</v>
      </c>
      <c r="F841" s="148" t="str">
        <f t="shared" ca="1" si="146"/>
        <v>https://portail-larochelle.test.entrouvert.org/liens-footer/accessibilite/</v>
      </c>
      <c r="G841" s="147" t="str">
        <f t="shared" ca="1" si="147"/>
        <v>A</v>
      </c>
      <c r="H841" s="147" t="str">
        <f t="shared" ca="1" si="148"/>
        <v/>
      </c>
      <c r="I841" s="147">
        <f t="shared" ca="1" si="149"/>
        <v>0</v>
      </c>
      <c r="J841" s="149">
        <f t="shared" ca="1" si="150"/>
        <v>0</v>
      </c>
      <c r="K841" s="79" t="str">
        <f t="shared" si="151"/>
        <v/>
      </c>
      <c r="L841" s="136"/>
      <c r="M841" s="136">
        <f t="shared" si="152"/>
        <v>0</v>
      </c>
      <c r="N841" s="137">
        <f t="shared" ca="1" si="153"/>
        <v>0</v>
      </c>
      <c r="O841" s="137"/>
      <c r="P841" s="138"/>
      <c r="Q841" s="138"/>
      <c r="R841" s="138"/>
      <c r="S841" s="138"/>
      <c r="T841" s="138"/>
      <c r="U841" s="139">
        <f t="shared" si="154"/>
        <v>0</v>
      </c>
      <c r="V841" s="140"/>
      <c r="W841" s="43"/>
      <c r="X841" s="59"/>
      <c r="Y841" s="59"/>
      <c r="Z841" s="59"/>
      <c r="AA841" s="59"/>
      <c r="AB841" s="59"/>
      <c r="AC841" s="59"/>
      <c r="AD841" s="59"/>
    </row>
    <row r="842" hidden="1">
      <c r="B842" s="145">
        <v>76</v>
      </c>
      <c r="C842" s="146" t="str">
        <f t="shared" ca="1" si="144"/>
        <v>10.9</v>
      </c>
      <c r="D842" s="147" t="str">
        <f t="shared" ca="1" si="145"/>
        <v>c</v>
      </c>
      <c r="E842" s="147" t="s">
        <v>34</v>
      </c>
      <c r="F842" s="148" t="str">
        <f t="shared" ca="1" si="146"/>
        <v>https://portail-larochelle.test.entrouvert.org/liens-footer/mentions-legales/</v>
      </c>
      <c r="G842" s="147" t="str">
        <f t="shared" ca="1" si="147"/>
        <v>A</v>
      </c>
      <c r="H842" s="147" t="str">
        <f t="shared" ca="1" si="148"/>
        <v/>
      </c>
      <c r="I842" s="147">
        <f t="shared" ca="1" si="149"/>
        <v>0</v>
      </c>
      <c r="J842" s="149">
        <f t="shared" ca="1" si="150"/>
        <v>0</v>
      </c>
      <c r="K842" s="79" t="str">
        <f t="shared" si="151"/>
        <v/>
      </c>
      <c r="L842" s="136"/>
      <c r="M842" s="136">
        <f t="shared" si="152"/>
        <v>0</v>
      </c>
      <c r="N842" s="137">
        <f t="shared" ca="1" si="153"/>
        <v>0</v>
      </c>
      <c r="O842" s="137"/>
      <c r="P842" s="138"/>
      <c r="Q842" s="138"/>
      <c r="R842" s="138"/>
      <c r="S842" s="138"/>
      <c r="T842" s="138"/>
      <c r="U842" s="139">
        <f t="shared" si="154"/>
        <v>0</v>
      </c>
      <c r="V842" s="140"/>
      <c r="W842" s="43"/>
      <c r="X842" s="59"/>
      <c r="Y842" s="59"/>
      <c r="Z842" s="59"/>
      <c r="AA842" s="59"/>
      <c r="AB842" s="59"/>
      <c r="AC842" s="59"/>
      <c r="AD842" s="59"/>
    </row>
    <row r="843" hidden="1">
      <c r="B843" s="145">
        <v>76</v>
      </c>
      <c r="C843" s="146" t="str">
        <f t="shared" ca="1" si="144"/>
        <v>10.9</v>
      </c>
      <c r="D843" s="147" t="str">
        <f t="shared" ca="1" si="145"/>
        <v>c</v>
      </c>
      <c r="E843" s="147" t="s">
        <v>37</v>
      </c>
      <c r="F843" s="148" t="str">
        <f t="shared" ca="1" si="146"/>
        <v>https://portail-larochelle.test.entrouvert.org/aide/</v>
      </c>
      <c r="G843" s="147" t="str">
        <f t="shared" ca="1" si="147"/>
        <v>A</v>
      </c>
      <c r="H843" s="147" t="str">
        <f t="shared" ca="1" si="148"/>
        <v/>
      </c>
      <c r="I843" s="147">
        <f t="shared" ca="1" si="149"/>
        <v>0</v>
      </c>
      <c r="J843" s="149">
        <f t="shared" ca="1" si="150"/>
        <v>0</v>
      </c>
      <c r="K843" s="79" t="str">
        <f t="shared" si="151"/>
        <v/>
      </c>
      <c r="L843" s="136"/>
      <c r="M843" s="136">
        <f t="shared" si="152"/>
        <v>0</v>
      </c>
      <c r="N843" s="137">
        <f t="shared" ca="1" si="153"/>
        <v>0</v>
      </c>
      <c r="O843" s="137"/>
      <c r="P843" s="138"/>
      <c r="Q843" s="138"/>
      <c r="R843" s="138"/>
      <c r="S843" s="138"/>
      <c r="T843" s="138"/>
      <c r="U843" s="139">
        <f t="shared" si="154"/>
        <v>0</v>
      </c>
      <c r="V843" s="140"/>
      <c r="W843" s="43"/>
      <c r="X843" s="59"/>
      <c r="Y843" s="59"/>
      <c r="Z843" s="59"/>
      <c r="AA843" s="59"/>
      <c r="AB843" s="59"/>
      <c r="AC843" s="59"/>
      <c r="AD843" s="59"/>
    </row>
    <row r="844" hidden="1">
      <c r="B844" s="145">
        <v>76</v>
      </c>
      <c r="C844" s="146" t="str">
        <f t="shared" ca="1" si="144"/>
        <v>10.9</v>
      </c>
      <c r="D844" s="147" t="str">
        <f t="shared" ca="1" si="145"/>
        <v>c</v>
      </c>
      <c r="E844" s="147" t="s">
        <v>40</v>
      </c>
      <c r="F844" s="148" t="str">
        <f t="shared" ca="1" si="146"/>
        <v>https://connexion-larochelle.test.entrouvert.org/login/?nonce=_0DC01D458CED32F23A64CDA251907A6D&amp;next=/idp/saml2/continue%3Fnonce%3D_0DC01D458CED32F23A64CDA251907A6D</v>
      </c>
      <c r="G844" s="147" t="str">
        <f t="shared" ca="1" si="147"/>
        <v>A</v>
      </c>
      <c r="H844" s="147" t="str">
        <f t="shared" ca="1" si="148"/>
        <v/>
      </c>
      <c r="I844" s="147">
        <f t="shared" ca="1" si="149"/>
        <v>0</v>
      </c>
      <c r="J844" s="149">
        <f t="shared" ca="1" si="150"/>
        <v>0</v>
      </c>
      <c r="K844" s="79" t="str">
        <f t="shared" si="151"/>
        <v/>
      </c>
      <c r="L844" s="136"/>
      <c r="M844" s="136">
        <f t="shared" si="152"/>
        <v>0</v>
      </c>
      <c r="N844" s="137">
        <f t="shared" ca="1" si="153"/>
        <v>0</v>
      </c>
      <c r="O844" s="137"/>
      <c r="P844" s="138"/>
      <c r="Q844" s="138"/>
      <c r="R844" s="138"/>
      <c r="S844" s="138"/>
      <c r="T844" s="138"/>
      <c r="U844" s="139">
        <f t="shared" si="154"/>
        <v>0</v>
      </c>
      <c r="V844" s="140"/>
      <c r="W844" s="43"/>
      <c r="X844" s="59"/>
      <c r="Y844" s="59"/>
      <c r="Z844" s="59"/>
      <c r="AA844" s="59"/>
      <c r="AB844" s="59"/>
      <c r="AC844" s="59"/>
      <c r="AD844" s="59"/>
    </row>
    <row r="845" hidden="1">
      <c r="B845" s="145">
        <v>76</v>
      </c>
      <c r="C845" s="146" t="str">
        <f t="shared" ca="1" si="144"/>
        <v>10.9</v>
      </c>
      <c r="D845" s="147" t="str">
        <f t="shared" ca="1" si="145"/>
        <v>c</v>
      </c>
      <c r="E845" s="147" t="s">
        <v>43</v>
      </c>
      <c r="F845" s="148" t="str">
        <f t="shared" ca="1" si="146"/>
        <v>https://portail-larochelle.test.entrouvert.org/demarches/signalements/</v>
      </c>
      <c r="G845" s="147" t="str">
        <f t="shared" ca="1" si="147"/>
        <v>A</v>
      </c>
      <c r="H845" s="147" t="str">
        <f t="shared" ca="1" si="148"/>
        <v/>
      </c>
      <c r="I845" s="147">
        <f t="shared" ca="1" si="149"/>
        <v>0</v>
      </c>
      <c r="J845" s="149">
        <f t="shared" ca="1" si="150"/>
        <v>0</v>
      </c>
      <c r="K845" s="79" t="str">
        <f t="shared" si="151"/>
        <v/>
      </c>
      <c r="L845" s="136"/>
      <c r="M845" s="136">
        <f t="shared" si="152"/>
        <v>0</v>
      </c>
      <c r="N845" s="137">
        <f t="shared" ca="1" si="153"/>
        <v>0</v>
      </c>
      <c r="O845" s="137"/>
      <c r="P845" s="138"/>
      <c r="Q845" s="138"/>
      <c r="R845" s="138"/>
      <c r="S845" s="138"/>
      <c r="T845" s="138"/>
      <c r="U845" s="139">
        <f t="shared" si="154"/>
        <v>0</v>
      </c>
      <c r="V845" s="140"/>
      <c r="W845" s="43"/>
      <c r="X845" s="59"/>
      <c r="Y845" s="59"/>
      <c r="Z845" s="59"/>
      <c r="AA845" s="59"/>
      <c r="AB845" s="59"/>
      <c r="AC845" s="59"/>
      <c r="AD845" s="59"/>
    </row>
    <row r="846" hidden="1">
      <c r="B846" s="145">
        <v>76</v>
      </c>
      <c r="C846" s="146" t="str">
        <f t="shared" ca="1" si="144"/>
        <v>10.9</v>
      </c>
      <c r="D846" s="147" t="str">
        <f t="shared" ca="1" si="145"/>
        <v>c</v>
      </c>
      <c r="E846" s="147" t="s">
        <v>46</v>
      </c>
      <c r="F846" s="148" t="str">
        <f t="shared" ca="1" si="146"/>
        <v>https://connexion-larochelle.test.entrouvert.org/accounts/</v>
      </c>
      <c r="G846" s="147" t="str">
        <f t="shared" ca="1" si="147"/>
        <v>A</v>
      </c>
      <c r="H846" s="147" t="str">
        <f t="shared" ca="1" si="148"/>
        <v/>
      </c>
      <c r="I846" s="147">
        <f t="shared" ca="1" si="149"/>
        <v>0</v>
      </c>
      <c r="J846" s="149">
        <f t="shared" ca="1" si="150"/>
        <v>0</v>
      </c>
      <c r="K846" s="79" t="str">
        <f t="shared" si="151"/>
        <v/>
      </c>
      <c r="L846" s="136"/>
      <c r="M846" s="136">
        <f t="shared" si="152"/>
        <v>0</v>
      </c>
      <c r="N846" s="137">
        <f t="shared" ca="1" si="153"/>
        <v>0</v>
      </c>
      <c r="O846" s="137"/>
      <c r="P846" s="138"/>
      <c r="Q846" s="138"/>
      <c r="R846" s="138"/>
      <c r="S846" s="138"/>
      <c r="T846" s="138"/>
      <c r="U846" s="139">
        <f t="shared" si="154"/>
        <v>0</v>
      </c>
      <c r="V846" s="140"/>
      <c r="W846" s="43"/>
      <c r="X846" s="59"/>
      <c r="Y846" s="59"/>
      <c r="Z846" s="59"/>
      <c r="AA846" s="59"/>
      <c r="AB846" s="59"/>
      <c r="AC846" s="59"/>
      <c r="AD846" s="59"/>
    </row>
    <row r="847" hidden="1">
      <c r="B847" s="145">
        <v>76</v>
      </c>
      <c r="C847" s="146" t="str">
        <f t="shared" ca="1" si="144"/>
        <v>10.9</v>
      </c>
      <c r="D847" s="147" t="str">
        <f t="shared" ca="1" si="145"/>
        <v>c</v>
      </c>
      <c r="E847" s="147" t="s">
        <v>49</v>
      </c>
      <c r="F847" s="148" t="str">
        <f t="shared" ca="1" si="146"/>
        <v>https://portail-larochelle.test.entrouvert.org/a-propos/page-editoriale-type/</v>
      </c>
      <c r="G847" s="147" t="str">
        <f t="shared" ca="1" si="147"/>
        <v>A</v>
      </c>
      <c r="H847" s="147" t="str">
        <f t="shared" ca="1" si="148"/>
        <v/>
      </c>
      <c r="I847" s="147">
        <f t="shared" ca="1" si="149"/>
        <v>0</v>
      </c>
      <c r="J847" s="149">
        <f t="shared" ca="1" si="150"/>
        <v>0</v>
      </c>
      <c r="K847" s="79" t="str">
        <f t="shared" si="151"/>
        <v/>
      </c>
      <c r="L847" s="136"/>
      <c r="M847" s="136">
        <f t="shared" si="152"/>
        <v>0</v>
      </c>
      <c r="N847" s="137">
        <f t="shared" ca="1" si="153"/>
        <v>0</v>
      </c>
      <c r="O847" s="137"/>
      <c r="P847" s="138"/>
      <c r="Q847" s="138"/>
      <c r="R847" s="138"/>
      <c r="S847" s="138"/>
      <c r="T847" s="138"/>
      <c r="U847" s="139">
        <f t="shared" si="154"/>
        <v>0</v>
      </c>
      <c r="V847" s="140"/>
      <c r="W847" s="43"/>
      <c r="X847" s="59"/>
      <c r="Y847" s="59"/>
      <c r="Z847" s="59"/>
      <c r="AA847" s="59"/>
      <c r="AB847" s="59"/>
      <c r="AC847" s="59"/>
      <c r="AD847" s="59"/>
    </row>
    <row r="848" hidden="1">
      <c r="B848" s="145">
        <v>76</v>
      </c>
      <c r="C848" s="146" t="str">
        <f t="shared" ca="1" si="144"/>
        <v>10.9</v>
      </c>
      <c r="D848" s="147" t="str">
        <f t="shared" ca="1" si="145"/>
        <v>c</v>
      </c>
      <c r="E848" s="147" t="s">
        <v>52</v>
      </c>
      <c r="F848" s="148" t="str">
        <f t="shared" ca="1" si="146"/>
        <v>https://demarches-larochelle.test.entrouvert.org/old-temp/modele-de-formulaire-avec-tous-les-champs/</v>
      </c>
      <c r="G848" s="147" t="str">
        <f t="shared" ca="1" si="147"/>
        <v>A</v>
      </c>
      <c r="H848" s="147" t="str">
        <f t="shared" ca="1" si="148"/>
        <v/>
      </c>
      <c r="I848" s="147">
        <f t="shared" ca="1" si="149"/>
        <v>0</v>
      </c>
      <c r="J848" s="149">
        <f t="shared" ca="1" si="150"/>
        <v>0</v>
      </c>
      <c r="K848" s="79" t="str">
        <f t="shared" si="151"/>
        <v/>
      </c>
      <c r="L848" s="136"/>
      <c r="M848" s="136">
        <f t="shared" si="152"/>
        <v>0</v>
      </c>
      <c r="N848" s="137">
        <f t="shared" ca="1" si="153"/>
        <v>0</v>
      </c>
      <c r="O848" s="137"/>
      <c r="P848" s="138"/>
      <c r="Q848" s="138"/>
      <c r="R848" s="138"/>
      <c r="S848" s="138"/>
      <c r="T848" s="138"/>
      <c r="U848" s="139">
        <f t="shared" si="154"/>
        <v>0</v>
      </c>
      <c r="V848" s="140"/>
      <c r="W848" s="43"/>
      <c r="X848" s="59"/>
      <c r="Y848" s="59"/>
      <c r="Z848" s="59"/>
      <c r="AA848" s="59"/>
      <c r="AB848" s="59"/>
      <c r="AC848" s="59"/>
      <c r="AD848" s="59"/>
    </row>
    <row r="849" hidden="1">
      <c r="B849" s="145">
        <v>76</v>
      </c>
      <c r="C849" s="146" t="str">
        <f t="shared" ca="1" si="144"/>
        <v>10.9</v>
      </c>
      <c r="D849" s="147" t="str">
        <f t="shared" ca="1" si="145"/>
        <v>c</v>
      </c>
      <c r="E849" s="147" t="s">
        <v>55</v>
      </c>
      <c r="F849" s="148" t="str">
        <f t="shared" ca="1" si="146"/>
        <v>https://portail-larochelle.test.entrouvert.org/mon-espace/mes-demandes/</v>
      </c>
      <c r="G849" s="147" t="str">
        <f t="shared" ca="1" si="147"/>
        <v>A</v>
      </c>
      <c r="H849" s="147" t="str">
        <f t="shared" ca="1" si="148"/>
        <v/>
      </c>
      <c r="I849" s="147">
        <f t="shared" ca="1" si="149"/>
        <v>0</v>
      </c>
      <c r="J849" s="149">
        <f t="shared" ca="1" si="150"/>
        <v>0</v>
      </c>
      <c r="K849" s="79" t="str">
        <f t="shared" si="151"/>
        <v/>
      </c>
      <c r="L849" s="136"/>
      <c r="M849" s="136">
        <f t="shared" si="152"/>
        <v>0</v>
      </c>
      <c r="N849" s="137">
        <f t="shared" ca="1" si="153"/>
        <v>0</v>
      </c>
      <c r="O849" s="137"/>
      <c r="P849" s="138"/>
      <c r="Q849" s="138"/>
      <c r="R849" s="138"/>
      <c r="S849" s="138"/>
      <c r="T849" s="138"/>
      <c r="U849" s="139">
        <f t="shared" si="154"/>
        <v>0</v>
      </c>
      <c r="V849" s="140"/>
      <c r="W849" s="43"/>
      <c r="X849" s="59"/>
      <c r="Y849" s="59"/>
      <c r="Z849" s="59"/>
      <c r="AA849" s="59"/>
      <c r="AB849" s="59"/>
      <c r="AC849" s="59"/>
      <c r="AD849" s="59"/>
    </row>
    <row r="850" hidden="1">
      <c r="B850" s="145">
        <v>76</v>
      </c>
      <c r="C850" s="146" t="str">
        <f t="shared" ca="1" si="144"/>
        <v>10.9</v>
      </c>
      <c r="D850" s="147" t="str">
        <f t="shared" ca="1" si="145"/>
        <v>c</v>
      </c>
      <c r="E850" s="147" t="s">
        <v>58</v>
      </c>
      <c r="F850" s="148" t="str">
        <f t="shared" ca="1" si="146"/>
        <v>https://demarches-larochelle.test.entrouvert.org/signalements/arbres-espaces-verts-naturels-aires-de-jeux/?cancelurl=https%3A//portail-larochelle.test.entrouvert.org/demarches/signalements/</v>
      </c>
      <c r="G850" s="147" t="str">
        <f t="shared" ca="1" si="147"/>
        <v>A</v>
      </c>
      <c r="H850" s="147" t="str">
        <f t="shared" ca="1" si="148"/>
        <v/>
      </c>
      <c r="I850" s="147">
        <f t="shared" ca="1" si="149"/>
        <v>0</v>
      </c>
      <c r="J850" s="149">
        <f t="shared" ca="1" si="150"/>
        <v>0</v>
      </c>
      <c r="K850" s="79" t="str">
        <f t="shared" si="151"/>
        <v/>
      </c>
      <c r="L850" s="136"/>
      <c r="M850" s="136">
        <f t="shared" si="152"/>
        <v>0</v>
      </c>
      <c r="N850" s="137">
        <f t="shared" ca="1" si="153"/>
        <v>0</v>
      </c>
      <c r="O850" s="137"/>
      <c r="P850" s="138"/>
      <c r="Q850" s="138"/>
      <c r="R850" s="138"/>
      <c r="S850" s="138"/>
      <c r="T850" s="138"/>
      <c r="U850" s="139">
        <f t="shared" si="154"/>
        <v>0</v>
      </c>
      <c r="V850" s="140"/>
      <c r="W850" s="43"/>
      <c r="X850" s="59"/>
      <c r="Y850" s="59"/>
      <c r="Z850" s="59"/>
      <c r="AA850" s="59"/>
      <c r="AB850" s="59"/>
      <c r="AC850" s="59"/>
      <c r="AD850" s="59"/>
    </row>
    <row r="851" hidden="1">
      <c r="B851" s="145">
        <v>76</v>
      </c>
      <c r="C851" s="146" t="str">
        <f t="shared" ca="1" si="144"/>
        <v>10.9</v>
      </c>
      <c r="D851" s="147" t="str">
        <f t="shared" ca="1" si="145"/>
        <v>c</v>
      </c>
      <c r="E851" s="147" t="s">
        <v>61</v>
      </c>
      <c r="F851" s="148" t="str">
        <f t="shared" ca="1" si="146"/>
        <v>https://demarches-larochelle.test.entrouvert.org/signalements/proprete-urbaine/118/</v>
      </c>
      <c r="G851" s="147" t="str">
        <f t="shared" ca="1" si="147"/>
        <v>A</v>
      </c>
      <c r="H851" s="147" t="str">
        <f t="shared" ca="1" si="148"/>
        <v/>
      </c>
      <c r="I851" s="147">
        <f t="shared" ca="1" si="149"/>
        <v>0</v>
      </c>
      <c r="J851" s="149">
        <f t="shared" ca="1" si="150"/>
        <v>0</v>
      </c>
      <c r="K851" s="79" t="str">
        <f t="shared" si="151"/>
        <v/>
      </c>
      <c r="L851" s="136"/>
      <c r="M851" s="136">
        <f t="shared" si="152"/>
        <v>0</v>
      </c>
      <c r="N851" s="137">
        <f t="shared" ca="1" si="153"/>
        <v>0</v>
      </c>
      <c r="O851" s="137"/>
      <c r="P851" s="138"/>
      <c r="Q851" s="138"/>
      <c r="R851" s="138"/>
      <c r="S851" s="138"/>
      <c r="T851" s="138"/>
      <c r="U851" s="139">
        <f t="shared" si="154"/>
        <v>0</v>
      </c>
      <c r="V851" s="140"/>
      <c r="W851" s="43"/>
      <c r="X851" s="59"/>
      <c r="Y851" s="59"/>
      <c r="Z851" s="59"/>
      <c r="AA851" s="59"/>
      <c r="AB851" s="59"/>
      <c r="AC851" s="59"/>
      <c r="AD851" s="59"/>
    </row>
    <row r="852" hidden="1">
      <c r="B852" s="145">
        <v>76</v>
      </c>
      <c r="C852" s="146" t="str">
        <f t="shared" ca="1" si="144"/>
        <v>10.9</v>
      </c>
      <c r="D852" s="147" t="str">
        <f t="shared" ca="1" si="145"/>
        <v>c</v>
      </c>
      <c r="E852" s="147" t="s">
        <v>64</v>
      </c>
      <c r="F852" s="148" t="str">
        <f t="shared" ca="1" si="146"/>
        <v>https://connexion-larochelle.test.entrouvert.org/accounts/password/change/</v>
      </c>
      <c r="G852" s="147" t="str">
        <f t="shared" ca="1" si="147"/>
        <v>A</v>
      </c>
      <c r="H852" s="147" t="str">
        <f t="shared" ca="1" si="148"/>
        <v/>
      </c>
      <c r="I852" s="147">
        <f t="shared" ca="1" si="149"/>
        <v>0</v>
      </c>
      <c r="J852" s="149">
        <f t="shared" ca="1" si="150"/>
        <v>0</v>
      </c>
      <c r="K852" s="79" t="str">
        <f t="shared" si="151"/>
        <v/>
      </c>
      <c r="L852" s="136"/>
      <c r="M852" s="136">
        <f t="shared" si="152"/>
        <v>0</v>
      </c>
      <c r="N852" s="137">
        <f t="shared" ca="1" si="153"/>
        <v>0</v>
      </c>
      <c r="O852" s="137"/>
      <c r="P852" s="138"/>
      <c r="Q852" s="138"/>
      <c r="R852" s="138"/>
      <c r="S852" s="138"/>
      <c r="T852" s="138"/>
      <c r="U852" s="139">
        <f t="shared" si="154"/>
        <v>0</v>
      </c>
      <c r="V852" s="140"/>
      <c r="W852" s="43"/>
      <c r="X852" s="59"/>
      <c r="Y852" s="59"/>
      <c r="Z852" s="59"/>
      <c r="AA852" s="59"/>
      <c r="AB852" s="59"/>
      <c r="AC852" s="59"/>
      <c r="AD852" s="59"/>
    </row>
    <row r="853" hidden="1">
      <c r="B853" s="145">
        <v>77</v>
      </c>
      <c r="C853" s="146" t="str">
        <f t="shared" ca="1" si="144"/>
        <v>10.10</v>
      </c>
      <c r="D853" s="147" t="str">
        <f t="shared" ca="1" si="145"/>
        <v>c</v>
      </c>
      <c r="E853" s="147" t="s">
        <v>28</v>
      </c>
      <c r="F853" s="148" t="str">
        <f t="shared" ca="1" si="146"/>
        <v>https://portail-larochelle.test.entrouvert.org/demarches/</v>
      </c>
      <c r="G853" s="147" t="str">
        <f t="shared" ca="1" si="147"/>
        <v>A</v>
      </c>
      <c r="H853" s="147" t="str">
        <f t="shared" ca="1" si="148"/>
        <v/>
      </c>
      <c r="I853" s="147">
        <f t="shared" ca="1" si="149"/>
        <v>0</v>
      </c>
      <c r="J853" s="149">
        <f t="shared" ca="1" si="150"/>
        <v>0</v>
      </c>
      <c r="K853" s="79" t="str">
        <f t="shared" si="151"/>
        <v/>
      </c>
      <c r="L853" s="136"/>
      <c r="M853" s="136">
        <f t="shared" si="152"/>
        <v>0</v>
      </c>
      <c r="N853" s="137">
        <f t="shared" ca="1" si="153"/>
        <v>0</v>
      </c>
      <c r="O853" s="137"/>
      <c r="P853" s="138"/>
      <c r="Q853" s="138"/>
      <c r="R853" s="138"/>
      <c r="S853" s="138"/>
      <c r="T853" s="138"/>
      <c r="U853" s="139">
        <f t="shared" si="154"/>
        <v>0</v>
      </c>
      <c r="V853" s="140"/>
      <c r="W853" s="43"/>
      <c r="X853" s="59"/>
      <c r="Y853" s="59"/>
      <c r="Z853" s="59"/>
      <c r="AA853" s="59"/>
      <c r="AB853" s="59"/>
      <c r="AC853" s="59"/>
      <c r="AD853" s="59"/>
    </row>
    <row r="854" hidden="1">
      <c r="B854" s="145">
        <v>77</v>
      </c>
      <c r="C854" s="146" t="str">
        <f t="shared" ca="1" si="144"/>
        <v>10.10</v>
      </c>
      <c r="D854" s="147" t="str">
        <f t="shared" ca="1" si="145"/>
        <v>c</v>
      </c>
      <c r="E854" s="147" t="s">
        <v>31</v>
      </c>
      <c r="F854" s="148" t="str">
        <f t="shared" ca="1" si="146"/>
        <v>https://portail-larochelle.test.entrouvert.org/liens-footer/accessibilite/</v>
      </c>
      <c r="G854" s="147" t="str">
        <f t="shared" ca="1" si="147"/>
        <v>A</v>
      </c>
      <c r="H854" s="147" t="str">
        <f t="shared" ca="1" si="148"/>
        <v/>
      </c>
      <c r="I854" s="147">
        <f t="shared" ca="1" si="149"/>
        <v>0</v>
      </c>
      <c r="J854" s="149">
        <f t="shared" ca="1" si="150"/>
        <v>0</v>
      </c>
      <c r="K854" s="79" t="str">
        <f t="shared" si="151"/>
        <v/>
      </c>
      <c r="L854" s="136"/>
      <c r="M854" s="136">
        <f t="shared" si="152"/>
        <v>0</v>
      </c>
      <c r="N854" s="137">
        <f t="shared" ca="1" si="153"/>
        <v>0</v>
      </c>
      <c r="O854" s="137"/>
      <c r="P854" s="138"/>
      <c r="Q854" s="138"/>
      <c r="R854" s="138"/>
      <c r="S854" s="138"/>
      <c r="T854" s="138"/>
      <c r="U854" s="139">
        <f t="shared" si="154"/>
        <v>0</v>
      </c>
      <c r="V854" s="140"/>
      <c r="W854" s="43"/>
      <c r="X854" s="59"/>
      <c r="Y854" s="59"/>
      <c r="Z854" s="59"/>
      <c r="AA854" s="59"/>
      <c r="AB854" s="59"/>
      <c r="AC854" s="59"/>
      <c r="AD854" s="59"/>
    </row>
    <row r="855" hidden="1">
      <c r="B855" s="145">
        <v>77</v>
      </c>
      <c r="C855" s="146" t="str">
        <f t="shared" ca="1" si="144"/>
        <v>10.10</v>
      </c>
      <c r="D855" s="147" t="str">
        <f t="shared" ca="1" si="145"/>
        <v>c</v>
      </c>
      <c r="E855" s="147" t="s">
        <v>34</v>
      </c>
      <c r="F855" s="148" t="str">
        <f t="shared" ca="1" si="146"/>
        <v>https://portail-larochelle.test.entrouvert.org/liens-footer/mentions-legales/</v>
      </c>
      <c r="G855" s="147" t="str">
        <f t="shared" ca="1" si="147"/>
        <v>A</v>
      </c>
      <c r="H855" s="147" t="str">
        <f t="shared" ca="1" si="148"/>
        <v/>
      </c>
      <c r="I855" s="147">
        <f t="shared" ca="1" si="149"/>
        <v>0</v>
      </c>
      <c r="J855" s="149">
        <f t="shared" ca="1" si="150"/>
        <v>0</v>
      </c>
      <c r="K855" s="79" t="str">
        <f t="shared" si="151"/>
        <v/>
      </c>
      <c r="L855" s="136"/>
      <c r="M855" s="136">
        <f t="shared" si="152"/>
        <v>0</v>
      </c>
      <c r="N855" s="137">
        <f t="shared" ca="1" si="153"/>
        <v>0</v>
      </c>
      <c r="O855" s="137"/>
      <c r="P855" s="138"/>
      <c r="Q855" s="138"/>
      <c r="R855" s="138"/>
      <c r="S855" s="138"/>
      <c r="T855" s="138"/>
      <c r="U855" s="139">
        <f t="shared" si="154"/>
        <v>0</v>
      </c>
      <c r="V855" s="140"/>
      <c r="W855" s="43"/>
      <c r="X855" s="59"/>
      <c r="Y855" s="59"/>
      <c r="Z855" s="59"/>
      <c r="AA855" s="59"/>
      <c r="AB855" s="59"/>
      <c r="AC855" s="59"/>
      <c r="AD855" s="59"/>
    </row>
    <row r="856" hidden="1">
      <c r="B856" s="145">
        <v>77</v>
      </c>
      <c r="C856" s="146" t="str">
        <f t="shared" ca="1" si="144"/>
        <v>10.10</v>
      </c>
      <c r="D856" s="147" t="str">
        <f t="shared" ca="1" si="145"/>
        <v>c</v>
      </c>
      <c r="E856" s="147" t="s">
        <v>37</v>
      </c>
      <c r="F856" s="148" t="str">
        <f t="shared" ca="1" si="146"/>
        <v>https://portail-larochelle.test.entrouvert.org/aide/</v>
      </c>
      <c r="G856" s="147" t="str">
        <f t="shared" ca="1" si="147"/>
        <v>A</v>
      </c>
      <c r="H856" s="147" t="str">
        <f t="shared" ca="1" si="148"/>
        <v/>
      </c>
      <c r="I856" s="147">
        <f t="shared" ca="1" si="149"/>
        <v>0</v>
      </c>
      <c r="J856" s="149">
        <f t="shared" ca="1" si="150"/>
        <v>0</v>
      </c>
      <c r="K856" s="79" t="str">
        <f t="shared" si="151"/>
        <v/>
      </c>
      <c r="L856" s="136"/>
      <c r="M856" s="136">
        <f t="shared" si="152"/>
        <v>0</v>
      </c>
      <c r="N856" s="137">
        <f t="shared" ca="1" si="153"/>
        <v>0</v>
      </c>
      <c r="O856" s="137"/>
      <c r="P856" s="138"/>
      <c r="Q856" s="138"/>
      <c r="R856" s="138"/>
      <c r="S856" s="138"/>
      <c r="T856" s="138"/>
      <c r="U856" s="139">
        <f t="shared" si="154"/>
        <v>0</v>
      </c>
      <c r="V856" s="140"/>
      <c r="W856" s="43"/>
      <c r="X856" s="59"/>
      <c r="Y856" s="59"/>
      <c r="Z856" s="59"/>
      <c r="AA856" s="59"/>
      <c r="AB856" s="59"/>
      <c r="AC856" s="59"/>
      <c r="AD856" s="59"/>
    </row>
    <row r="857" hidden="1">
      <c r="B857" s="145">
        <v>77</v>
      </c>
      <c r="C857" s="146" t="str">
        <f t="shared" ca="1" si="144"/>
        <v>10.10</v>
      </c>
      <c r="D857" s="147" t="str">
        <f t="shared" ca="1" si="145"/>
        <v>c</v>
      </c>
      <c r="E857" s="147" t="s">
        <v>40</v>
      </c>
      <c r="F857" s="148" t="str">
        <f t="shared" ca="1" si="146"/>
        <v>https://connexion-larochelle.test.entrouvert.org/login/?nonce=_0DC01D458CED32F23A64CDA251907A6D&amp;next=/idp/saml2/continue%3Fnonce%3D_0DC01D458CED32F23A64CDA251907A6D</v>
      </c>
      <c r="G857" s="147" t="str">
        <f t="shared" ca="1" si="147"/>
        <v>A</v>
      </c>
      <c r="H857" s="147" t="str">
        <f t="shared" ca="1" si="148"/>
        <v/>
      </c>
      <c r="I857" s="147">
        <f t="shared" ca="1" si="149"/>
        <v>0</v>
      </c>
      <c r="J857" s="149">
        <f t="shared" ca="1" si="150"/>
        <v>0</v>
      </c>
      <c r="K857" s="79" t="str">
        <f t="shared" si="151"/>
        <v/>
      </c>
      <c r="L857" s="136"/>
      <c r="M857" s="136">
        <f t="shared" si="152"/>
        <v>0</v>
      </c>
      <c r="N857" s="137">
        <f t="shared" ca="1" si="153"/>
        <v>0</v>
      </c>
      <c r="O857" s="137"/>
      <c r="P857" s="138"/>
      <c r="Q857" s="138"/>
      <c r="R857" s="138"/>
      <c r="S857" s="138"/>
      <c r="T857" s="138"/>
      <c r="U857" s="139">
        <f t="shared" si="154"/>
        <v>0</v>
      </c>
      <c r="V857" s="140"/>
      <c r="W857" s="43"/>
      <c r="X857" s="59"/>
      <c r="Y857" s="59"/>
      <c r="Z857" s="59"/>
      <c r="AA857" s="59"/>
      <c r="AB857" s="59"/>
      <c r="AC857" s="59"/>
      <c r="AD857" s="59"/>
    </row>
    <row r="858" hidden="1">
      <c r="B858" s="145">
        <v>77</v>
      </c>
      <c r="C858" s="146" t="str">
        <f t="shared" ca="1" si="144"/>
        <v>10.10</v>
      </c>
      <c r="D858" s="147" t="str">
        <f t="shared" ca="1" si="145"/>
        <v>c</v>
      </c>
      <c r="E858" s="147" t="s">
        <v>43</v>
      </c>
      <c r="F858" s="148" t="str">
        <f t="shared" ca="1" si="146"/>
        <v>https://portail-larochelle.test.entrouvert.org/demarches/signalements/</v>
      </c>
      <c r="G858" s="147" t="str">
        <f t="shared" ca="1" si="147"/>
        <v>A</v>
      </c>
      <c r="H858" s="147" t="str">
        <f t="shared" ca="1" si="148"/>
        <v/>
      </c>
      <c r="I858" s="147">
        <f t="shared" ca="1" si="149"/>
        <v>0</v>
      </c>
      <c r="J858" s="149">
        <f t="shared" ca="1" si="150"/>
        <v>0</v>
      </c>
      <c r="K858" s="79" t="str">
        <f t="shared" si="151"/>
        <v/>
      </c>
      <c r="L858" s="136"/>
      <c r="M858" s="136">
        <f t="shared" si="152"/>
        <v>0</v>
      </c>
      <c r="N858" s="137">
        <f t="shared" ca="1" si="153"/>
        <v>0</v>
      </c>
      <c r="O858" s="137"/>
      <c r="P858" s="138"/>
      <c r="Q858" s="138"/>
      <c r="R858" s="138"/>
      <c r="S858" s="138"/>
      <c r="T858" s="138"/>
      <c r="U858" s="139">
        <f t="shared" si="154"/>
        <v>0</v>
      </c>
      <c r="V858" s="140"/>
      <c r="W858" s="43"/>
      <c r="X858" s="59"/>
      <c r="Y858" s="59"/>
      <c r="Z858" s="59"/>
      <c r="AA858" s="59"/>
      <c r="AB858" s="59"/>
      <c r="AC858" s="59"/>
      <c r="AD858" s="59"/>
    </row>
    <row r="859" hidden="1">
      <c r="B859" s="145">
        <v>77</v>
      </c>
      <c r="C859" s="146" t="str">
        <f t="shared" ca="1" si="144"/>
        <v>10.10</v>
      </c>
      <c r="D859" s="147" t="str">
        <f t="shared" ca="1" si="145"/>
        <v>c</v>
      </c>
      <c r="E859" s="147" t="s">
        <v>46</v>
      </c>
      <c r="F859" s="148" t="str">
        <f t="shared" ca="1" si="146"/>
        <v>https://connexion-larochelle.test.entrouvert.org/accounts/</v>
      </c>
      <c r="G859" s="147" t="str">
        <f t="shared" ca="1" si="147"/>
        <v>A</v>
      </c>
      <c r="H859" s="147" t="str">
        <f t="shared" ca="1" si="148"/>
        <v/>
      </c>
      <c r="I859" s="147">
        <f t="shared" ca="1" si="149"/>
        <v>0</v>
      </c>
      <c r="J859" s="149">
        <f t="shared" ca="1" si="150"/>
        <v>0</v>
      </c>
      <c r="K859" s="79" t="str">
        <f t="shared" si="151"/>
        <v/>
      </c>
      <c r="L859" s="136"/>
      <c r="M859" s="136">
        <f t="shared" si="152"/>
        <v>0</v>
      </c>
      <c r="N859" s="137">
        <f t="shared" ca="1" si="153"/>
        <v>0</v>
      </c>
      <c r="O859" s="137"/>
      <c r="P859" s="138"/>
      <c r="Q859" s="138"/>
      <c r="R859" s="138"/>
      <c r="S859" s="138"/>
      <c r="T859" s="138"/>
      <c r="U859" s="139">
        <f t="shared" si="154"/>
        <v>0</v>
      </c>
      <c r="V859" s="140"/>
      <c r="W859" s="43"/>
      <c r="X859" s="59"/>
      <c r="Y859" s="59"/>
      <c r="Z859" s="59"/>
      <c r="AA859" s="59"/>
      <c r="AB859" s="59"/>
      <c r="AC859" s="59"/>
      <c r="AD859" s="59"/>
    </row>
    <row r="860" hidden="1">
      <c r="B860" s="145">
        <v>77</v>
      </c>
      <c r="C860" s="146" t="str">
        <f t="shared" ca="1" si="144"/>
        <v>10.10</v>
      </c>
      <c r="D860" s="147" t="str">
        <f t="shared" ca="1" si="145"/>
        <v>c</v>
      </c>
      <c r="E860" s="147" t="s">
        <v>49</v>
      </c>
      <c r="F860" s="148" t="str">
        <f t="shared" ca="1" si="146"/>
        <v>https://portail-larochelle.test.entrouvert.org/a-propos/page-editoriale-type/</v>
      </c>
      <c r="G860" s="147" t="str">
        <f t="shared" ca="1" si="147"/>
        <v>A</v>
      </c>
      <c r="H860" s="147" t="str">
        <f t="shared" ca="1" si="148"/>
        <v/>
      </c>
      <c r="I860" s="147">
        <f t="shared" ca="1" si="149"/>
        <v>0</v>
      </c>
      <c r="J860" s="149">
        <f t="shared" ca="1" si="150"/>
        <v>0</v>
      </c>
      <c r="K860" s="79" t="str">
        <f t="shared" si="151"/>
        <v/>
      </c>
      <c r="L860" s="136"/>
      <c r="M860" s="136">
        <f t="shared" si="152"/>
        <v>0</v>
      </c>
      <c r="N860" s="137">
        <f t="shared" ca="1" si="153"/>
        <v>0</v>
      </c>
      <c r="O860" s="137"/>
      <c r="P860" s="138"/>
      <c r="Q860" s="138"/>
      <c r="R860" s="138"/>
      <c r="S860" s="138"/>
      <c r="T860" s="138"/>
      <c r="U860" s="139">
        <f t="shared" si="154"/>
        <v>0</v>
      </c>
      <c r="V860" s="140"/>
      <c r="W860" s="43"/>
      <c r="X860" s="59"/>
      <c r="Y860" s="59"/>
      <c r="Z860" s="59"/>
      <c r="AA860" s="59"/>
      <c r="AB860" s="59"/>
      <c r="AC860" s="59"/>
      <c r="AD860" s="59"/>
    </row>
    <row r="861" hidden="1">
      <c r="B861" s="145">
        <v>77</v>
      </c>
      <c r="C861" s="146" t="str">
        <f t="shared" ca="1" si="144"/>
        <v>10.10</v>
      </c>
      <c r="D861" s="147" t="str">
        <f t="shared" ca="1" si="145"/>
        <v>c</v>
      </c>
      <c r="E861" s="147" t="s">
        <v>52</v>
      </c>
      <c r="F861" s="148" t="str">
        <f t="shared" ca="1" si="146"/>
        <v>https://demarches-larochelle.test.entrouvert.org/old-temp/modele-de-formulaire-avec-tous-les-champs/</v>
      </c>
      <c r="G861" s="147" t="str">
        <f t="shared" ca="1" si="147"/>
        <v>A</v>
      </c>
      <c r="H861" s="147" t="str">
        <f t="shared" ca="1" si="148"/>
        <v/>
      </c>
      <c r="I861" s="147">
        <f t="shared" ca="1" si="149"/>
        <v>0</v>
      </c>
      <c r="J861" s="149">
        <f t="shared" ca="1" si="150"/>
        <v>0</v>
      </c>
      <c r="K861" s="79" t="str">
        <f t="shared" si="151"/>
        <v/>
      </c>
      <c r="L861" s="136"/>
      <c r="M861" s="136">
        <f t="shared" si="152"/>
        <v>0</v>
      </c>
      <c r="N861" s="137">
        <f t="shared" ca="1" si="153"/>
        <v>0</v>
      </c>
      <c r="O861" s="137"/>
      <c r="P861" s="138"/>
      <c r="Q861" s="138"/>
      <c r="R861" s="138"/>
      <c r="S861" s="138"/>
      <c r="T861" s="138"/>
      <c r="U861" s="139">
        <f t="shared" si="154"/>
        <v>0</v>
      </c>
      <c r="V861" s="140"/>
      <c r="W861" s="43"/>
      <c r="X861" s="59"/>
      <c r="Y861" s="59"/>
      <c r="Z861" s="59"/>
      <c r="AA861" s="59"/>
      <c r="AB861" s="59"/>
      <c r="AC861" s="59"/>
      <c r="AD861" s="59"/>
    </row>
    <row r="862" hidden="1">
      <c r="B862" s="145">
        <v>77</v>
      </c>
      <c r="C862" s="146" t="str">
        <f t="shared" ca="1" si="144"/>
        <v>10.10</v>
      </c>
      <c r="D862" s="147" t="str">
        <f t="shared" ca="1" si="145"/>
        <v>c</v>
      </c>
      <c r="E862" s="147" t="s">
        <v>55</v>
      </c>
      <c r="F862" s="148" t="str">
        <f t="shared" ca="1" si="146"/>
        <v>https://portail-larochelle.test.entrouvert.org/mon-espace/mes-demandes/</v>
      </c>
      <c r="G862" s="147" t="str">
        <f t="shared" ca="1" si="147"/>
        <v>A</v>
      </c>
      <c r="H862" s="147" t="str">
        <f t="shared" ca="1" si="148"/>
        <v/>
      </c>
      <c r="I862" s="147">
        <f t="shared" ca="1" si="149"/>
        <v>0</v>
      </c>
      <c r="J862" s="149">
        <f t="shared" ca="1" si="150"/>
        <v>0</v>
      </c>
      <c r="K862" s="79" t="str">
        <f t="shared" si="151"/>
        <v/>
      </c>
      <c r="L862" s="136"/>
      <c r="M862" s="136">
        <f t="shared" si="152"/>
        <v>0</v>
      </c>
      <c r="N862" s="137">
        <f t="shared" ca="1" si="153"/>
        <v>0</v>
      </c>
      <c r="O862" s="137"/>
      <c r="P862" s="138"/>
      <c r="Q862" s="138"/>
      <c r="R862" s="138"/>
      <c r="S862" s="138"/>
      <c r="T862" s="138"/>
      <c r="U862" s="139">
        <f t="shared" si="154"/>
        <v>0</v>
      </c>
      <c r="V862" s="140"/>
      <c r="W862" s="43"/>
      <c r="X862" s="59"/>
      <c r="Y862" s="59"/>
      <c r="Z862" s="59"/>
      <c r="AA862" s="59"/>
      <c r="AB862" s="59"/>
      <c r="AC862" s="59"/>
      <c r="AD862" s="59"/>
    </row>
    <row r="863" hidden="1">
      <c r="B863" s="145">
        <v>77</v>
      </c>
      <c r="C863" s="146" t="str">
        <f t="shared" ca="1" si="144"/>
        <v>10.10</v>
      </c>
      <c r="D863" s="147" t="str">
        <f t="shared" ca="1" si="145"/>
        <v>c</v>
      </c>
      <c r="E863" s="147" t="s">
        <v>58</v>
      </c>
      <c r="F863" s="148" t="str">
        <f t="shared" ca="1" si="146"/>
        <v>https://demarches-larochelle.test.entrouvert.org/signalements/arbres-espaces-verts-naturels-aires-de-jeux/?cancelurl=https%3A//portail-larochelle.test.entrouvert.org/demarches/signalements/</v>
      </c>
      <c r="G863" s="147" t="str">
        <f t="shared" ca="1" si="147"/>
        <v>A</v>
      </c>
      <c r="H863" s="147" t="str">
        <f t="shared" ca="1" si="148"/>
        <v/>
      </c>
      <c r="I863" s="147">
        <f t="shared" ca="1" si="149"/>
        <v>0</v>
      </c>
      <c r="J863" s="149">
        <f t="shared" ca="1" si="150"/>
        <v>0</v>
      </c>
      <c r="K863" s="79" t="str">
        <f t="shared" si="151"/>
        <v/>
      </c>
      <c r="L863" s="136"/>
      <c r="M863" s="136">
        <f t="shared" si="152"/>
        <v>0</v>
      </c>
      <c r="N863" s="137">
        <f t="shared" ca="1" si="153"/>
        <v>0</v>
      </c>
      <c r="O863" s="137"/>
      <c r="P863" s="138"/>
      <c r="Q863" s="138"/>
      <c r="R863" s="138"/>
      <c r="S863" s="138"/>
      <c r="T863" s="138"/>
      <c r="U863" s="139">
        <f t="shared" si="154"/>
        <v>0</v>
      </c>
      <c r="V863" s="140"/>
      <c r="W863" s="43"/>
      <c r="X863" s="59"/>
      <c r="Y863" s="59"/>
      <c r="Z863" s="59"/>
      <c r="AA863" s="59"/>
      <c r="AB863" s="59"/>
      <c r="AC863" s="59"/>
      <c r="AD863" s="59"/>
    </row>
    <row r="864" hidden="1">
      <c r="B864" s="145">
        <v>77</v>
      </c>
      <c r="C864" s="146" t="str">
        <f t="shared" ca="1" si="144"/>
        <v>10.10</v>
      </c>
      <c r="D864" s="147" t="str">
        <f t="shared" ca="1" si="145"/>
        <v>c</v>
      </c>
      <c r="E864" s="147" t="s">
        <v>61</v>
      </c>
      <c r="F864" s="148" t="str">
        <f t="shared" ca="1" si="146"/>
        <v>https://demarches-larochelle.test.entrouvert.org/signalements/proprete-urbaine/118/</v>
      </c>
      <c r="G864" s="147" t="str">
        <f t="shared" ca="1" si="147"/>
        <v>A</v>
      </c>
      <c r="H864" s="147" t="str">
        <f t="shared" ca="1" si="148"/>
        <v/>
      </c>
      <c r="I864" s="147">
        <f t="shared" ca="1" si="149"/>
        <v>0</v>
      </c>
      <c r="J864" s="149">
        <f t="shared" ca="1" si="150"/>
        <v>0</v>
      </c>
      <c r="K864" s="79" t="str">
        <f t="shared" si="151"/>
        <v/>
      </c>
      <c r="L864" s="136"/>
      <c r="M864" s="136">
        <f t="shared" si="152"/>
        <v>0</v>
      </c>
      <c r="N864" s="137">
        <f t="shared" ca="1" si="153"/>
        <v>0</v>
      </c>
      <c r="O864" s="137"/>
      <c r="P864" s="138"/>
      <c r="Q864" s="138"/>
      <c r="R864" s="138"/>
      <c r="S864" s="138"/>
      <c r="T864" s="138"/>
      <c r="U864" s="139">
        <f t="shared" si="154"/>
        <v>0</v>
      </c>
      <c r="V864" s="140"/>
      <c r="W864" s="43"/>
      <c r="X864" s="59"/>
      <c r="Y864" s="59"/>
      <c r="Z864" s="59"/>
      <c r="AA864" s="59"/>
      <c r="AB864" s="59"/>
      <c r="AC864" s="59"/>
      <c r="AD864" s="59"/>
    </row>
    <row r="865" hidden="1">
      <c r="B865" s="145">
        <v>77</v>
      </c>
      <c r="C865" s="146" t="str">
        <f t="shared" ca="1" si="144"/>
        <v>10.10</v>
      </c>
      <c r="D865" s="147" t="str">
        <f t="shared" ca="1" si="145"/>
        <v>c</v>
      </c>
      <c r="E865" s="147" t="s">
        <v>64</v>
      </c>
      <c r="F865" s="148" t="str">
        <f t="shared" ca="1" si="146"/>
        <v>https://connexion-larochelle.test.entrouvert.org/accounts/password/change/</v>
      </c>
      <c r="G865" s="147" t="str">
        <f t="shared" ca="1" si="147"/>
        <v>A</v>
      </c>
      <c r="H865" s="147" t="str">
        <f t="shared" ca="1" si="148"/>
        <v/>
      </c>
      <c r="I865" s="147">
        <f t="shared" ca="1" si="149"/>
        <v>0</v>
      </c>
      <c r="J865" s="149">
        <f t="shared" ca="1" si="150"/>
        <v>0</v>
      </c>
      <c r="K865" s="79" t="str">
        <f t="shared" si="151"/>
        <v/>
      </c>
      <c r="L865" s="136"/>
      <c r="M865" s="136">
        <f t="shared" si="152"/>
        <v>0</v>
      </c>
      <c r="N865" s="137">
        <f t="shared" ca="1" si="153"/>
        <v>0</v>
      </c>
      <c r="O865" s="137"/>
      <c r="P865" s="138"/>
      <c r="Q865" s="138"/>
      <c r="R865" s="138"/>
      <c r="S865" s="138"/>
      <c r="T865" s="138"/>
      <c r="U865" s="139">
        <f t="shared" si="154"/>
        <v>0</v>
      </c>
      <c r="V865" s="140"/>
      <c r="W865" s="43"/>
      <c r="X865" s="59"/>
      <c r="Y865" s="59"/>
      <c r="Z865" s="59"/>
      <c r="AA865" s="59"/>
      <c r="AB865" s="59"/>
      <c r="AC865" s="59"/>
      <c r="AD865" s="59"/>
    </row>
    <row r="866">
      <c r="B866" s="145">
        <v>78</v>
      </c>
      <c r="C866" s="146" t="str">
        <f t="shared" ca="1" si="144"/>
        <v>10.11</v>
      </c>
      <c r="D866" s="147" t="str">
        <f t="shared" ca="1" si="145"/>
        <v>c</v>
      </c>
      <c r="E866" s="147" t="s">
        <v>28</v>
      </c>
      <c r="F866" s="148" t="str">
        <f t="shared" ca="1" si="146"/>
        <v>https://portail-larochelle.test.entrouvert.org/demarches/</v>
      </c>
      <c r="G866" s="147" t="str">
        <f t="shared" ca="1" si="147"/>
        <v>AA</v>
      </c>
      <c r="H866" s="147" t="str">
        <f t="shared" ca="1" si="148"/>
        <v/>
      </c>
      <c r="I866" s="147" t="str">
        <f t="shared" ca="1" si="149"/>
        <v>Majeure</v>
      </c>
      <c r="J866" s="149" t="str">
        <f t="shared" ca="1" si="150"/>
        <v xml:space="preserve">Plusieurs fois sur cette page uniquement</v>
      </c>
      <c r="K866" s="79">
        <f t="shared" si="151"/>
        <v>2</v>
      </c>
      <c r="L866" s="136"/>
      <c r="M866" s="136">
        <f t="shared" si="152"/>
        <v>0</v>
      </c>
      <c r="N866" s="137" t="str">
        <f t="shared" ca="1" si="153"/>
        <v xml:space="preserve">La page nécessite un défilement horizontal</v>
      </c>
      <c r="O866" s="137"/>
      <c r="P866" s="138"/>
      <c r="Q866" s="138"/>
      <c r="R866" s="138"/>
      <c r="S866" s="138"/>
      <c r="T866" s="138"/>
      <c r="U866" s="139">
        <f t="shared" si="154"/>
        <v>0</v>
      </c>
      <c r="V866" s="140"/>
      <c r="W866" s="43"/>
      <c r="X866" s="59"/>
      <c r="Y866" s="59"/>
      <c r="Z866" s="59"/>
      <c r="AA866" s="59"/>
      <c r="AB866" s="59"/>
      <c r="AC866" s="59"/>
      <c r="AD866" s="59"/>
    </row>
    <row r="867" hidden="1">
      <c r="B867" s="145">
        <v>78</v>
      </c>
      <c r="C867" s="146" t="str">
        <f t="shared" ca="1" si="144"/>
        <v>10.11</v>
      </c>
      <c r="D867" s="147" t="str">
        <f t="shared" ca="1" si="145"/>
        <v>c</v>
      </c>
      <c r="E867" s="147" t="s">
        <v>31</v>
      </c>
      <c r="F867" s="148" t="str">
        <f t="shared" ca="1" si="146"/>
        <v>https://portail-larochelle.test.entrouvert.org/liens-footer/accessibilite/</v>
      </c>
      <c r="G867" s="147" t="str">
        <f t="shared" ca="1" si="147"/>
        <v>AA</v>
      </c>
      <c r="H867" s="147" t="str">
        <f t="shared" ca="1" si="148"/>
        <v/>
      </c>
      <c r="I867" s="147">
        <f t="shared" ca="1" si="149"/>
        <v>0</v>
      </c>
      <c r="J867" s="149">
        <f t="shared" ca="1" si="150"/>
        <v>0</v>
      </c>
      <c r="K867" s="79" t="str">
        <f t="shared" si="151"/>
        <v/>
      </c>
      <c r="L867" s="136"/>
      <c r="M867" s="136">
        <f t="shared" si="152"/>
        <v>0</v>
      </c>
      <c r="N867" s="137">
        <f t="shared" ca="1" si="153"/>
        <v>0</v>
      </c>
      <c r="O867" s="137"/>
      <c r="P867" s="138"/>
      <c r="Q867" s="138"/>
      <c r="R867" s="138"/>
      <c r="S867" s="138"/>
      <c r="T867" s="138"/>
      <c r="U867" s="139">
        <f t="shared" si="154"/>
        <v>0</v>
      </c>
      <c r="V867" s="140"/>
      <c r="W867" s="43"/>
      <c r="X867" s="59"/>
      <c r="Y867" s="59"/>
      <c r="Z867" s="59"/>
      <c r="AA867" s="59"/>
      <c r="AB867" s="59"/>
      <c r="AC867" s="59"/>
      <c r="AD867" s="59"/>
    </row>
    <row r="868" hidden="1">
      <c r="B868" s="145">
        <v>78</v>
      </c>
      <c r="C868" s="146" t="str">
        <f t="shared" ca="1" si="144"/>
        <v>10.11</v>
      </c>
      <c r="D868" s="147" t="str">
        <f t="shared" ca="1" si="145"/>
        <v>c</v>
      </c>
      <c r="E868" s="147" t="s">
        <v>34</v>
      </c>
      <c r="F868" s="148" t="str">
        <f t="shared" ca="1" si="146"/>
        <v>https://portail-larochelle.test.entrouvert.org/liens-footer/mentions-legales/</v>
      </c>
      <c r="G868" s="147" t="str">
        <f t="shared" ca="1" si="147"/>
        <v>AA</v>
      </c>
      <c r="H868" s="147" t="str">
        <f t="shared" ca="1" si="148"/>
        <v/>
      </c>
      <c r="I868" s="147">
        <f t="shared" ca="1" si="149"/>
        <v>0</v>
      </c>
      <c r="J868" s="149">
        <f t="shared" ca="1" si="150"/>
        <v>0</v>
      </c>
      <c r="K868" s="79" t="str">
        <f t="shared" si="151"/>
        <v/>
      </c>
      <c r="L868" s="136"/>
      <c r="M868" s="136">
        <f t="shared" si="152"/>
        <v>0</v>
      </c>
      <c r="N868" s="137">
        <f t="shared" ca="1" si="153"/>
        <v>0</v>
      </c>
      <c r="O868" s="137"/>
      <c r="P868" s="138"/>
      <c r="Q868" s="138"/>
      <c r="R868" s="138"/>
      <c r="S868" s="138"/>
      <c r="T868" s="138"/>
      <c r="U868" s="139">
        <f t="shared" si="154"/>
        <v>0</v>
      </c>
      <c r="V868" s="140"/>
      <c r="W868" s="43"/>
      <c r="X868" s="59"/>
      <c r="Y868" s="59"/>
      <c r="Z868" s="59"/>
      <c r="AA868" s="59"/>
      <c r="AB868" s="59"/>
      <c r="AC868" s="59"/>
      <c r="AD868" s="59"/>
    </row>
    <row r="869" hidden="1">
      <c r="B869" s="145">
        <v>78</v>
      </c>
      <c r="C869" s="146" t="str">
        <f t="shared" ca="1" si="144"/>
        <v>10.11</v>
      </c>
      <c r="D869" s="147" t="str">
        <f t="shared" ca="1" si="145"/>
        <v>c</v>
      </c>
      <c r="E869" s="147" t="s">
        <v>37</v>
      </c>
      <c r="F869" s="148" t="str">
        <f t="shared" ca="1" si="146"/>
        <v>https://portail-larochelle.test.entrouvert.org/aide/</v>
      </c>
      <c r="G869" s="147" t="str">
        <f t="shared" ca="1" si="147"/>
        <v>AA</v>
      </c>
      <c r="H869" s="147" t="str">
        <f t="shared" ca="1" si="148"/>
        <v/>
      </c>
      <c r="I869" s="147">
        <f t="shared" ca="1" si="149"/>
        <v>0</v>
      </c>
      <c r="J869" s="149">
        <f t="shared" ca="1" si="150"/>
        <v>0</v>
      </c>
      <c r="K869" s="79" t="str">
        <f t="shared" si="151"/>
        <v/>
      </c>
      <c r="L869" s="136"/>
      <c r="M869" s="136">
        <f t="shared" si="152"/>
        <v>0</v>
      </c>
      <c r="N869" s="137">
        <f t="shared" ca="1" si="153"/>
        <v>0</v>
      </c>
      <c r="O869" s="137"/>
      <c r="P869" s="138"/>
      <c r="Q869" s="138"/>
      <c r="R869" s="138"/>
      <c r="S869" s="138"/>
      <c r="T869" s="138"/>
      <c r="U869" s="139">
        <f t="shared" si="154"/>
        <v>0</v>
      </c>
      <c r="V869" s="140"/>
      <c r="W869" s="43"/>
      <c r="X869" s="59"/>
      <c r="Y869" s="59"/>
      <c r="Z869" s="59"/>
      <c r="AA869" s="59"/>
      <c r="AB869" s="59"/>
      <c r="AC869" s="59"/>
      <c r="AD869" s="59"/>
    </row>
    <row r="870" hidden="1">
      <c r="B870" s="145">
        <v>78</v>
      </c>
      <c r="C870" s="146" t="str">
        <f t="shared" ca="1" si="144"/>
        <v>10.11</v>
      </c>
      <c r="D870" s="147" t="str">
        <f t="shared" ca="1" si="145"/>
        <v>c</v>
      </c>
      <c r="E870" s="147" t="s">
        <v>40</v>
      </c>
      <c r="F870" s="148" t="str">
        <f t="shared" ca="1" si="146"/>
        <v>https://connexion-larochelle.test.entrouvert.org/login/?nonce=_0DC01D458CED32F23A64CDA251907A6D&amp;next=/idp/saml2/continue%3Fnonce%3D_0DC01D458CED32F23A64CDA251907A6D</v>
      </c>
      <c r="G870" s="147" t="str">
        <f t="shared" ca="1" si="147"/>
        <v>AA</v>
      </c>
      <c r="H870" s="147" t="str">
        <f t="shared" ca="1" si="148"/>
        <v/>
      </c>
      <c r="I870" s="147">
        <f t="shared" ca="1" si="149"/>
        <v>0</v>
      </c>
      <c r="J870" s="149">
        <f t="shared" ca="1" si="150"/>
        <v>0</v>
      </c>
      <c r="K870" s="79" t="str">
        <f t="shared" si="151"/>
        <v/>
      </c>
      <c r="L870" s="136"/>
      <c r="M870" s="136">
        <f t="shared" si="152"/>
        <v>0</v>
      </c>
      <c r="N870" s="137">
        <f t="shared" ca="1" si="153"/>
        <v>0</v>
      </c>
      <c r="O870" s="137"/>
      <c r="P870" s="138"/>
      <c r="Q870" s="138"/>
      <c r="R870" s="138"/>
      <c r="S870" s="138"/>
      <c r="T870" s="138"/>
      <c r="U870" s="139">
        <f t="shared" si="154"/>
        <v>0</v>
      </c>
      <c r="V870" s="140"/>
      <c r="W870" s="43"/>
      <c r="X870" s="59"/>
      <c r="Y870" s="59"/>
      <c r="Z870" s="59"/>
      <c r="AA870" s="59"/>
      <c r="AB870" s="59"/>
      <c r="AC870" s="59"/>
      <c r="AD870" s="59"/>
    </row>
    <row r="871">
      <c r="B871" s="145">
        <v>78</v>
      </c>
      <c r="C871" s="146" t="str">
        <f t="shared" ca="1" si="144"/>
        <v>10.11</v>
      </c>
      <c r="D871" s="147" t="str">
        <f t="shared" ca="1" si="145"/>
        <v>c</v>
      </c>
      <c r="E871" s="147" t="s">
        <v>43</v>
      </c>
      <c r="F871" s="148" t="str">
        <f t="shared" ca="1" si="146"/>
        <v>https://portail-larochelle.test.entrouvert.org/demarches/signalements/</v>
      </c>
      <c r="G871" s="147" t="str">
        <f t="shared" ca="1" si="147"/>
        <v>AA</v>
      </c>
      <c r="H871" s="147" t="str">
        <f t="shared" ca="1" si="148"/>
        <v/>
      </c>
      <c r="I871" s="147" t="str">
        <f t="shared" ca="1" si="149"/>
        <v>Majeure</v>
      </c>
      <c r="J871" s="149" t="str">
        <f t="shared" ca="1" si="150"/>
        <v xml:space="preserve">Plusieurs fois sur cette page uniquement</v>
      </c>
      <c r="K871" s="79">
        <f t="shared" si="151"/>
        <v>2</v>
      </c>
      <c r="L871" s="136"/>
      <c r="M871" s="136">
        <f t="shared" si="152"/>
        <v>0</v>
      </c>
      <c r="N871" s="137" t="str">
        <f t="shared" ca="1" si="153"/>
        <v xml:space="preserve">La page nécessite un défilement horizontal</v>
      </c>
      <c r="O871" s="137"/>
      <c r="P871" s="138"/>
      <c r="Q871" s="138"/>
      <c r="R871" s="138"/>
      <c r="S871" s="138"/>
      <c r="T871" s="138"/>
      <c r="U871" s="139">
        <f t="shared" si="154"/>
        <v>0</v>
      </c>
      <c r="V871" s="140"/>
      <c r="W871" s="43"/>
      <c r="X871" s="59"/>
      <c r="Y871" s="59"/>
      <c r="Z871" s="59"/>
      <c r="AA871" s="59"/>
      <c r="AB871" s="59"/>
      <c r="AC871" s="59"/>
      <c r="AD871" s="59"/>
    </row>
    <row r="872" hidden="1">
      <c r="B872" s="145">
        <v>78</v>
      </c>
      <c r="C872" s="146" t="str">
        <f t="shared" ca="1" si="144"/>
        <v>10.11</v>
      </c>
      <c r="D872" s="147" t="str">
        <f t="shared" ca="1" si="145"/>
        <v>c</v>
      </c>
      <c r="E872" s="147" t="s">
        <v>46</v>
      </c>
      <c r="F872" s="148" t="str">
        <f t="shared" ca="1" si="146"/>
        <v>https://connexion-larochelle.test.entrouvert.org/accounts/</v>
      </c>
      <c r="G872" s="147" t="str">
        <f t="shared" ca="1" si="147"/>
        <v>AA</v>
      </c>
      <c r="H872" s="147" t="str">
        <f t="shared" ca="1" si="148"/>
        <v/>
      </c>
      <c r="I872" s="147">
        <f t="shared" ca="1" si="149"/>
        <v>0</v>
      </c>
      <c r="J872" s="149">
        <f t="shared" ca="1" si="150"/>
        <v>0</v>
      </c>
      <c r="K872" s="79" t="str">
        <f t="shared" si="151"/>
        <v/>
      </c>
      <c r="L872" s="136"/>
      <c r="M872" s="136">
        <f t="shared" si="152"/>
        <v>0</v>
      </c>
      <c r="N872" s="137">
        <f t="shared" ca="1" si="153"/>
        <v>0</v>
      </c>
      <c r="O872" s="137"/>
      <c r="P872" s="138"/>
      <c r="Q872" s="138"/>
      <c r="R872" s="138"/>
      <c r="S872" s="138"/>
      <c r="T872" s="138"/>
      <c r="U872" s="139">
        <f t="shared" si="154"/>
        <v>0</v>
      </c>
      <c r="V872" s="140"/>
      <c r="W872" s="43"/>
      <c r="X872" s="59"/>
      <c r="Y872" s="59"/>
      <c r="Z872" s="59"/>
      <c r="AA872" s="59"/>
      <c r="AB872" s="59"/>
      <c r="AC872" s="59"/>
      <c r="AD872" s="59"/>
    </row>
    <row r="873" hidden="1">
      <c r="B873" s="145">
        <v>78</v>
      </c>
      <c r="C873" s="146" t="str">
        <f t="shared" ca="1" si="144"/>
        <v>10.11</v>
      </c>
      <c r="D873" s="147" t="str">
        <f t="shared" ca="1" si="145"/>
        <v>c</v>
      </c>
      <c r="E873" s="147" t="s">
        <v>49</v>
      </c>
      <c r="F873" s="148" t="str">
        <f t="shared" ca="1" si="146"/>
        <v>https://portail-larochelle.test.entrouvert.org/a-propos/page-editoriale-type/</v>
      </c>
      <c r="G873" s="147" t="str">
        <f t="shared" ca="1" si="147"/>
        <v>AA</v>
      </c>
      <c r="H873" s="147" t="str">
        <f t="shared" ca="1" si="148"/>
        <v/>
      </c>
      <c r="I873" s="147">
        <f t="shared" ca="1" si="149"/>
        <v>0</v>
      </c>
      <c r="J873" s="149">
        <f t="shared" ca="1" si="150"/>
        <v>0</v>
      </c>
      <c r="K873" s="79" t="str">
        <f t="shared" si="151"/>
        <v/>
      </c>
      <c r="L873" s="136"/>
      <c r="M873" s="136">
        <f t="shared" si="152"/>
        <v>0</v>
      </c>
      <c r="N873" s="137">
        <f t="shared" ca="1" si="153"/>
        <v>0</v>
      </c>
      <c r="O873" s="137"/>
      <c r="P873" s="138"/>
      <c r="Q873" s="138"/>
      <c r="R873" s="138"/>
      <c r="S873" s="138"/>
      <c r="T873" s="138"/>
      <c r="U873" s="139">
        <f t="shared" si="154"/>
        <v>0</v>
      </c>
      <c r="V873" s="140"/>
      <c r="W873" s="43"/>
      <c r="X873" s="59"/>
      <c r="Y873" s="59"/>
      <c r="Z873" s="59"/>
      <c r="AA873" s="59"/>
      <c r="AB873" s="59"/>
      <c r="AC873" s="59"/>
      <c r="AD873" s="59"/>
    </row>
    <row r="874" hidden="1">
      <c r="B874" s="145">
        <v>78</v>
      </c>
      <c r="C874" s="146" t="str">
        <f t="shared" ca="1" si="144"/>
        <v>10.11</v>
      </c>
      <c r="D874" s="147" t="str">
        <f t="shared" ca="1" si="145"/>
        <v>c</v>
      </c>
      <c r="E874" s="147" t="s">
        <v>52</v>
      </c>
      <c r="F874" s="148" t="str">
        <f t="shared" ca="1" si="146"/>
        <v>https://demarches-larochelle.test.entrouvert.org/old-temp/modele-de-formulaire-avec-tous-les-champs/</v>
      </c>
      <c r="G874" s="147" t="str">
        <f t="shared" ca="1" si="147"/>
        <v>AA</v>
      </c>
      <c r="H874" s="147" t="str">
        <f t="shared" ca="1" si="148"/>
        <v/>
      </c>
      <c r="I874" s="147">
        <f t="shared" ca="1" si="149"/>
        <v>0</v>
      </c>
      <c r="J874" s="149">
        <f t="shared" ca="1" si="150"/>
        <v>0</v>
      </c>
      <c r="K874" s="79" t="str">
        <f t="shared" si="151"/>
        <v/>
      </c>
      <c r="L874" s="136"/>
      <c r="M874" s="136">
        <f t="shared" si="152"/>
        <v>0</v>
      </c>
      <c r="N874" s="137">
        <f t="shared" ca="1" si="153"/>
        <v>0</v>
      </c>
      <c r="O874" s="137"/>
      <c r="P874" s="138"/>
      <c r="Q874" s="138"/>
      <c r="R874" s="138"/>
      <c r="S874" s="138"/>
      <c r="T874" s="138"/>
      <c r="U874" s="139">
        <f t="shared" si="154"/>
        <v>0</v>
      </c>
      <c r="V874" s="140"/>
      <c r="W874" s="43"/>
      <c r="X874" s="59"/>
      <c r="Y874" s="59"/>
      <c r="Z874" s="59"/>
      <c r="AA874" s="59"/>
      <c r="AB874" s="59"/>
      <c r="AC874" s="59"/>
      <c r="AD874" s="59"/>
    </row>
    <row r="875" hidden="1">
      <c r="B875" s="145">
        <v>78</v>
      </c>
      <c r="C875" s="146" t="str">
        <f t="shared" ca="1" si="144"/>
        <v>10.11</v>
      </c>
      <c r="D875" s="147" t="str">
        <f t="shared" ca="1" si="145"/>
        <v>c</v>
      </c>
      <c r="E875" s="147" t="s">
        <v>55</v>
      </c>
      <c r="F875" s="148" t="str">
        <f t="shared" ca="1" si="146"/>
        <v>https://portail-larochelle.test.entrouvert.org/mon-espace/mes-demandes/</v>
      </c>
      <c r="G875" s="147" t="str">
        <f t="shared" ca="1" si="147"/>
        <v>AA</v>
      </c>
      <c r="H875" s="147" t="str">
        <f t="shared" ca="1" si="148"/>
        <v/>
      </c>
      <c r="I875" s="147">
        <f t="shared" ca="1" si="149"/>
        <v>0</v>
      </c>
      <c r="J875" s="149">
        <f t="shared" ca="1" si="150"/>
        <v>0</v>
      </c>
      <c r="K875" s="79" t="str">
        <f t="shared" si="151"/>
        <v/>
      </c>
      <c r="L875" s="136"/>
      <c r="M875" s="136">
        <f t="shared" si="152"/>
        <v>0</v>
      </c>
      <c r="N875" s="137">
        <f t="shared" ca="1" si="153"/>
        <v>0</v>
      </c>
      <c r="O875" s="137"/>
      <c r="P875" s="138"/>
      <c r="Q875" s="138"/>
      <c r="R875" s="138"/>
      <c r="S875" s="138"/>
      <c r="T875" s="138"/>
      <c r="U875" s="139">
        <f t="shared" si="154"/>
        <v>0</v>
      </c>
      <c r="V875" s="140"/>
      <c r="W875" s="43"/>
      <c r="X875" s="59"/>
      <c r="Y875" s="59"/>
      <c r="Z875" s="59"/>
      <c r="AA875" s="59"/>
      <c r="AB875" s="59"/>
      <c r="AC875" s="59"/>
      <c r="AD875" s="59"/>
    </row>
    <row r="876" hidden="1">
      <c r="B876" s="145">
        <v>78</v>
      </c>
      <c r="C876" s="146" t="str">
        <f t="shared" ca="1" si="144"/>
        <v>10.11</v>
      </c>
      <c r="D876" s="147" t="str">
        <f t="shared" ca="1" si="145"/>
        <v>c</v>
      </c>
      <c r="E876" s="147" t="s">
        <v>58</v>
      </c>
      <c r="F876" s="148" t="str">
        <f t="shared" ca="1" si="146"/>
        <v>https://demarches-larochelle.test.entrouvert.org/signalements/arbres-espaces-verts-naturels-aires-de-jeux/?cancelurl=https%3A//portail-larochelle.test.entrouvert.org/demarches/signalements/</v>
      </c>
      <c r="G876" s="147" t="str">
        <f t="shared" ca="1" si="147"/>
        <v>AA</v>
      </c>
      <c r="H876" s="147" t="str">
        <f t="shared" ca="1" si="148"/>
        <v/>
      </c>
      <c r="I876" s="147">
        <f t="shared" ca="1" si="149"/>
        <v>0</v>
      </c>
      <c r="J876" s="149">
        <f t="shared" ca="1" si="150"/>
        <v>0</v>
      </c>
      <c r="K876" s="79" t="str">
        <f t="shared" si="151"/>
        <v/>
      </c>
      <c r="L876" s="136"/>
      <c r="M876" s="136">
        <f t="shared" si="152"/>
        <v>0</v>
      </c>
      <c r="N876" s="137">
        <f t="shared" ca="1" si="153"/>
        <v>0</v>
      </c>
      <c r="O876" s="137"/>
      <c r="P876" s="138"/>
      <c r="Q876" s="138"/>
      <c r="R876" s="138"/>
      <c r="S876" s="138"/>
      <c r="T876" s="138"/>
      <c r="U876" s="139">
        <f t="shared" si="154"/>
        <v>0</v>
      </c>
      <c r="V876" s="140"/>
      <c r="W876" s="43"/>
      <c r="X876" s="59"/>
      <c r="Y876" s="59"/>
      <c r="Z876" s="59"/>
      <c r="AA876" s="59"/>
      <c r="AB876" s="59"/>
      <c r="AC876" s="59"/>
      <c r="AD876" s="59"/>
    </row>
    <row r="877" hidden="1">
      <c r="B877" s="145">
        <v>78</v>
      </c>
      <c r="C877" s="146" t="str">
        <f t="shared" ca="1" si="144"/>
        <v>10.11</v>
      </c>
      <c r="D877" s="147" t="str">
        <f t="shared" ca="1" si="145"/>
        <v>c</v>
      </c>
      <c r="E877" s="147" t="s">
        <v>61</v>
      </c>
      <c r="F877" s="148" t="str">
        <f t="shared" ca="1" si="146"/>
        <v>https://demarches-larochelle.test.entrouvert.org/signalements/proprete-urbaine/118/</v>
      </c>
      <c r="G877" s="147" t="str">
        <f t="shared" ca="1" si="147"/>
        <v>AA</v>
      </c>
      <c r="H877" s="147" t="str">
        <f t="shared" ca="1" si="148"/>
        <v/>
      </c>
      <c r="I877" s="147">
        <f t="shared" ca="1" si="149"/>
        <v>0</v>
      </c>
      <c r="J877" s="149">
        <f t="shared" ca="1" si="150"/>
        <v>0</v>
      </c>
      <c r="K877" s="79" t="str">
        <f t="shared" si="151"/>
        <v/>
      </c>
      <c r="L877" s="136"/>
      <c r="M877" s="136">
        <f t="shared" si="152"/>
        <v>0</v>
      </c>
      <c r="N877" s="137">
        <f t="shared" ca="1" si="153"/>
        <v>0</v>
      </c>
      <c r="O877" s="137"/>
      <c r="P877" s="138"/>
      <c r="Q877" s="138"/>
      <c r="R877" s="138"/>
      <c r="S877" s="138"/>
      <c r="T877" s="138"/>
      <c r="U877" s="139">
        <f t="shared" si="154"/>
        <v>0</v>
      </c>
      <c r="V877" s="140"/>
      <c r="W877" s="43"/>
      <c r="X877" s="59"/>
      <c r="Y877" s="59"/>
      <c r="Z877" s="59"/>
      <c r="AA877" s="59"/>
      <c r="AB877" s="59"/>
      <c r="AC877" s="59"/>
      <c r="AD877" s="59"/>
    </row>
    <row r="878" hidden="1">
      <c r="B878" s="145">
        <v>78</v>
      </c>
      <c r="C878" s="146" t="str">
        <f t="shared" ca="1" si="144"/>
        <v>10.11</v>
      </c>
      <c r="D878" s="147" t="str">
        <f t="shared" ca="1" si="145"/>
        <v>c</v>
      </c>
      <c r="E878" s="147" t="s">
        <v>64</v>
      </c>
      <c r="F878" s="148" t="str">
        <f t="shared" ca="1" si="146"/>
        <v>https://connexion-larochelle.test.entrouvert.org/accounts/password/change/</v>
      </c>
      <c r="G878" s="147" t="str">
        <f t="shared" ca="1" si="147"/>
        <v>AA</v>
      </c>
      <c r="H878" s="147" t="str">
        <f t="shared" ca="1" si="148"/>
        <v/>
      </c>
      <c r="I878" s="147">
        <f t="shared" ca="1" si="149"/>
        <v>0</v>
      </c>
      <c r="J878" s="149">
        <f t="shared" ca="1" si="150"/>
        <v>0</v>
      </c>
      <c r="K878" s="79" t="str">
        <f t="shared" si="151"/>
        <v/>
      </c>
      <c r="L878" s="136"/>
      <c r="M878" s="136">
        <f t="shared" si="152"/>
        <v>0</v>
      </c>
      <c r="N878" s="137">
        <f t="shared" ca="1" si="153"/>
        <v>0</v>
      </c>
      <c r="O878" s="137"/>
      <c r="P878" s="138"/>
      <c r="Q878" s="138"/>
      <c r="R878" s="138"/>
      <c r="S878" s="138"/>
      <c r="T878" s="138"/>
      <c r="U878" s="139">
        <f t="shared" si="154"/>
        <v>0</v>
      </c>
      <c r="V878" s="140"/>
      <c r="W878" s="43"/>
      <c r="X878" s="59"/>
      <c r="Y878" s="59"/>
      <c r="Z878" s="59"/>
      <c r="AA878" s="59"/>
      <c r="AB878" s="59"/>
      <c r="AC878" s="59"/>
      <c r="AD878" s="59"/>
    </row>
    <row r="879" hidden="1">
      <c r="B879" s="145">
        <v>79</v>
      </c>
      <c r="C879" s="146" t="str">
        <f t="shared" ca="1" si="144"/>
        <v>10.12</v>
      </c>
      <c r="D879" s="147" t="str">
        <f t="shared" ca="1" si="145"/>
        <v>c</v>
      </c>
      <c r="E879" s="147" t="s">
        <v>28</v>
      </c>
      <c r="F879" s="148" t="str">
        <f t="shared" ca="1" si="146"/>
        <v>https://portail-larochelle.test.entrouvert.org/demarches/</v>
      </c>
      <c r="G879" s="147" t="str">
        <f t="shared" ca="1" si="147"/>
        <v>AA</v>
      </c>
      <c r="H879" s="147" t="str">
        <f t="shared" ca="1" si="148"/>
        <v/>
      </c>
      <c r="I879" s="147">
        <f t="shared" ca="1" si="149"/>
        <v>0</v>
      </c>
      <c r="J879" s="149">
        <f t="shared" ca="1" si="150"/>
        <v>0</v>
      </c>
      <c r="K879" s="79" t="str">
        <f t="shared" si="151"/>
        <v/>
      </c>
      <c r="L879" s="136"/>
      <c r="M879" s="136">
        <f t="shared" si="152"/>
        <v>0</v>
      </c>
      <c r="N879" s="137">
        <f t="shared" ca="1" si="153"/>
        <v>0</v>
      </c>
      <c r="O879" s="137"/>
      <c r="P879" s="138"/>
      <c r="Q879" s="138"/>
      <c r="R879" s="138"/>
      <c r="S879" s="138"/>
      <c r="T879" s="138"/>
      <c r="U879" s="139">
        <f t="shared" si="154"/>
        <v>0</v>
      </c>
      <c r="V879" s="140"/>
      <c r="W879" s="43"/>
      <c r="X879" s="59"/>
      <c r="Y879" s="59"/>
      <c r="Z879" s="59"/>
      <c r="AA879" s="59"/>
      <c r="AB879" s="59"/>
      <c r="AC879" s="59"/>
      <c r="AD879" s="59"/>
    </row>
    <row r="880" hidden="1">
      <c r="B880" s="145">
        <v>79</v>
      </c>
      <c r="C880" s="146" t="str">
        <f t="shared" ca="1" si="144"/>
        <v>10.12</v>
      </c>
      <c r="D880" s="147" t="str">
        <f t="shared" ca="1" si="145"/>
        <v>c</v>
      </c>
      <c r="E880" s="147" t="s">
        <v>31</v>
      </c>
      <c r="F880" s="148" t="str">
        <f t="shared" ca="1" si="146"/>
        <v>https://portail-larochelle.test.entrouvert.org/liens-footer/accessibilite/</v>
      </c>
      <c r="G880" s="147" t="str">
        <f t="shared" ca="1" si="147"/>
        <v>AA</v>
      </c>
      <c r="H880" s="147" t="str">
        <f t="shared" ca="1" si="148"/>
        <v/>
      </c>
      <c r="I880" s="147">
        <f t="shared" ca="1" si="149"/>
        <v>0</v>
      </c>
      <c r="J880" s="149">
        <f t="shared" ca="1" si="150"/>
        <v>0</v>
      </c>
      <c r="K880" s="79" t="str">
        <f t="shared" si="151"/>
        <v/>
      </c>
      <c r="L880" s="136"/>
      <c r="M880" s="136">
        <f t="shared" si="152"/>
        <v>0</v>
      </c>
      <c r="N880" s="137">
        <f t="shared" ca="1" si="153"/>
        <v>0</v>
      </c>
      <c r="O880" s="137"/>
      <c r="P880" s="138"/>
      <c r="Q880" s="138"/>
      <c r="R880" s="138"/>
      <c r="S880" s="138"/>
      <c r="T880" s="138"/>
      <c r="U880" s="139">
        <f t="shared" si="154"/>
        <v>0</v>
      </c>
      <c r="V880" s="140"/>
      <c r="W880" s="43"/>
      <c r="X880" s="59"/>
      <c r="Y880" s="59"/>
      <c r="Z880" s="59"/>
      <c r="AA880" s="59"/>
      <c r="AB880" s="59"/>
      <c r="AC880" s="59"/>
      <c r="AD880" s="59"/>
    </row>
    <row r="881" hidden="1">
      <c r="B881" s="145">
        <v>79</v>
      </c>
      <c r="C881" s="146" t="str">
        <f t="shared" ca="1" si="144"/>
        <v>10.12</v>
      </c>
      <c r="D881" s="147" t="str">
        <f t="shared" ca="1" si="145"/>
        <v>c</v>
      </c>
      <c r="E881" s="147" t="s">
        <v>34</v>
      </c>
      <c r="F881" s="148" t="str">
        <f t="shared" ca="1" si="146"/>
        <v>https://portail-larochelle.test.entrouvert.org/liens-footer/mentions-legales/</v>
      </c>
      <c r="G881" s="147" t="str">
        <f t="shared" ca="1" si="147"/>
        <v>AA</v>
      </c>
      <c r="H881" s="147" t="str">
        <f t="shared" ca="1" si="148"/>
        <v/>
      </c>
      <c r="I881" s="147">
        <f t="shared" ca="1" si="149"/>
        <v>0</v>
      </c>
      <c r="J881" s="149">
        <f t="shared" ca="1" si="150"/>
        <v>0</v>
      </c>
      <c r="K881" s="79" t="str">
        <f t="shared" si="151"/>
        <v/>
      </c>
      <c r="L881" s="136"/>
      <c r="M881" s="136">
        <f t="shared" si="152"/>
        <v>0</v>
      </c>
      <c r="N881" s="137">
        <f t="shared" ca="1" si="153"/>
        <v>0</v>
      </c>
      <c r="O881" s="137"/>
      <c r="P881" s="138"/>
      <c r="Q881" s="138"/>
      <c r="R881" s="138"/>
      <c r="S881" s="138"/>
      <c r="T881" s="138"/>
      <c r="U881" s="139">
        <f t="shared" si="154"/>
        <v>0</v>
      </c>
      <c r="V881" s="140"/>
      <c r="W881" s="43"/>
      <c r="X881" s="59"/>
      <c r="Y881" s="59"/>
      <c r="Z881" s="59"/>
      <c r="AA881" s="59"/>
      <c r="AB881" s="59"/>
      <c r="AC881" s="59"/>
      <c r="AD881" s="59"/>
    </row>
    <row r="882" hidden="1">
      <c r="B882" s="145">
        <v>79</v>
      </c>
      <c r="C882" s="146" t="str">
        <f t="shared" ca="1" si="144"/>
        <v>10.12</v>
      </c>
      <c r="D882" s="147" t="str">
        <f t="shared" ca="1" si="145"/>
        <v>c</v>
      </c>
      <c r="E882" s="147" t="s">
        <v>37</v>
      </c>
      <c r="F882" s="148" t="str">
        <f t="shared" ca="1" si="146"/>
        <v>https://portail-larochelle.test.entrouvert.org/aide/</v>
      </c>
      <c r="G882" s="147" t="str">
        <f t="shared" ca="1" si="147"/>
        <v>AA</v>
      </c>
      <c r="H882" s="147" t="str">
        <f t="shared" ca="1" si="148"/>
        <v/>
      </c>
      <c r="I882" s="147">
        <f t="shared" ca="1" si="149"/>
        <v>0</v>
      </c>
      <c r="J882" s="149">
        <f t="shared" ca="1" si="150"/>
        <v>0</v>
      </c>
      <c r="K882" s="79" t="str">
        <f t="shared" si="151"/>
        <v/>
      </c>
      <c r="L882" s="136"/>
      <c r="M882" s="136">
        <f t="shared" si="152"/>
        <v>0</v>
      </c>
      <c r="N882" s="137">
        <f t="shared" ca="1" si="153"/>
        <v>0</v>
      </c>
      <c r="O882" s="137"/>
      <c r="P882" s="138"/>
      <c r="Q882" s="138"/>
      <c r="R882" s="138"/>
      <c r="S882" s="138"/>
      <c r="T882" s="138"/>
      <c r="U882" s="139">
        <f t="shared" si="154"/>
        <v>0</v>
      </c>
      <c r="V882" s="140"/>
      <c r="W882" s="43"/>
      <c r="X882" s="59"/>
      <c r="Y882" s="59"/>
      <c r="Z882" s="59"/>
      <c r="AA882" s="59"/>
      <c r="AB882" s="59"/>
      <c r="AC882" s="59"/>
      <c r="AD882" s="59"/>
    </row>
    <row r="883" hidden="1">
      <c r="B883" s="145">
        <v>79</v>
      </c>
      <c r="C883" s="146" t="str">
        <f t="shared" ca="1" si="144"/>
        <v>10.12</v>
      </c>
      <c r="D883" s="147" t="str">
        <f t="shared" ca="1" si="145"/>
        <v>c</v>
      </c>
      <c r="E883" s="147" t="s">
        <v>40</v>
      </c>
      <c r="F883" s="148" t="str">
        <f t="shared" ca="1" si="146"/>
        <v>https://connexion-larochelle.test.entrouvert.org/login/?nonce=_0DC01D458CED32F23A64CDA251907A6D&amp;next=/idp/saml2/continue%3Fnonce%3D_0DC01D458CED32F23A64CDA251907A6D</v>
      </c>
      <c r="G883" s="147" t="str">
        <f t="shared" ca="1" si="147"/>
        <v>AA</v>
      </c>
      <c r="H883" s="147" t="str">
        <f t="shared" ca="1" si="148"/>
        <v/>
      </c>
      <c r="I883" s="147">
        <f t="shared" ca="1" si="149"/>
        <v>0</v>
      </c>
      <c r="J883" s="149">
        <f t="shared" ca="1" si="150"/>
        <v>0</v>
      </c>
      <c r="K883" s="79" t="str">
        <f t="shared" si="151"/>
        <v/>
      </c>
      <c r="L883" s="136"/>
      <c r="M883" s="136">
        <f t="shared" si="152"/>
        <v>0</v>
      </c>
      <c r="N883" s="137">
        <f t="shared" ca="1" si="153"/>
        <v>0</v>
      </c>
      <c r="O883" s="137"/>
      <c r="P883" s="138"/>
      <c r="Q883" s="138"/>
      <c r="R883" s="138"/>
      <c r="S883" s="138"/>
      <c r="T883" s="138"/>
      <c r="U883" s="139">
        <f t="shared" si="154"/>
        <v>0</v>
      </c>
      <c r="V883" s="140"/>
      <c r="W883" s="43"/>
      <c r="X883" s="59"/>
      <c r="Y883" s="59"/>
      <c r="Z883" s="59"/>
      <c r="AA883" s="59"/>
      <c r="AB883" s="59"/>
      <c r="AC883" s="59"/>
      <c r="AD883" s="59"/>
    </row>
    <row r="884" hidden="1">
      <c r="B884" s="145">
        <v>79</v>
      </c>
      <c r="C884" s="146" t="str">
        <f t="shared" ca="1" si="144"/>
        <v>10.12</v>
      </c>
      <c r="D884" s="147" t="str">
        <f t="shared" ca="1" si="145"/>
        <v>c</v>
      </c>
      <c r="E884" s="147" t="s">
        <v>43</v>
      </c>
      <c r="F884" s="148" t="str">
        <f t="shared" ca="1" si="146"/>
        <v>https://portail-larochelle.test.entrouvert.org/demarches/signalements/</v>
      </c>
      <c r="G884" s="147" t="str">
        <f t="shared" ca="1" si="147"/>
        <v>AA</v>
      </c>
      <c r="H884" s="147" t="str">
        <f t="shared" ca="1" si="148"/>
        <v/>
      </c>
      <c r="I884" s="147">
        <f t="shared" ca="1" si="149"/>
        <v>0</v>
      </c>
      <c r="J884" s="149">
        <f t="shared" ca="1" si="150"/>
        <v>0</v>
      </c>
      <c r="K884" s="79" t="str">
        <f t="shared" si="151"/>
        <v/>
      </c>
      <c r="L884" s="136"/>
      <c r="M884" s="136">
        <f t="shared" si="152"/>
        <v>0</v>
      </c>
      <c r="N884" s="137">
        <f t="shared" ca="1" si="153"/>
        <v>0</v>
      </c>
      <c r="O884" s="137"/>
      <c r="P884" s="138"/>
      <c r="Q884" s="138"/>
      <c r="R884" s="138"/>
      <c r="S884" s="138"/>
      <c r="T884" s="138"/>
      <c r="U884" s="139">
        <f t="shared" si="154"/>
        <v>0</v>
      </c>
      <c r="V884" s="140"/>
      <c r="W884" s="43"/>
      <c r="X884" s="59"/>
      <c r="Y884" s="59"/>
      <c r="Z884" s="59"/>
      <c r="AA884" s="59"/>
      <c r="AB884" s="59"/>
      <c r="AC884" s="59"/>
      <c r="AD884" s="59"/>
    </row>
    <row r="885" hidden="1">
      <c r="B885" s="145">
        <v>79</v>
      </c>
      <c r="C885" s="146" t="str">
        <f t="shared" ca="1" si="144"/>
        <v>10.12</v>
      </c>
      <c r="D885" s="147" t="str">
        <f t="shared" ca="1" si="145"/>
        <v>c</v>
      </c>
      <c r="E885" s="147" t="s">
        <v>46</v>
      </c>
      <c r="F885" s="148" t="str">
        <f t="shared" ca="1" si="146"/>
        <v>https://connexion-larochelle.test.entrouvert.org/accounts/</v>
      </c>
      <c r="G885" s="147" t="str">
        <f t="shared" ca="1" si="147"/>
        <v>AA</v>
      </c>
      <c r="H885" s="147" t="str">
        <f t="shared" ca="1" si="148"/>
        <v/>
      </c>
      <c r="I885" s="147">
        <f t="shared" ca="1" si="149"/>
        <v>0</v>
      </c>
      <c r="J885" s="149">
        <f t="shared" ca="1" si="150"/>
        <v>0</v>
      </c>
      <c r="K885" s="79" t="str">
        <f t="shared" si="151"/>
        <v/>
      </c>
      <c r="L885" s="136"/>
      <c r="M885" s="136">
        <f t="shared" si="152"/>
        <v>0</v>
      </c>
      <c r="N885" s="137">
        <f t="shared" ca="1" si="153"/>
        <v>0</v>
      </c>
      <c r="O885" s="137"/>
      <c r="P885" s="138"/>
      <c r="Q885" s="138"/>
      <c r="R885" s="138"/>
      <c r="S885" s="138"/>
      <c r="T885" s="138"/>
      <c r="U885" s="139">
        <f t="shared" si="154"/>
        <v>0</v>
      </c>
      <c r="V885" s="140"/>
      <c r="W885" s="43"/>
      <c r="X885" s="59"/>
      <c r="Y885" s="59"/>
      <c r="Z885" s="59"/>
      <c r="AA885" s="59"/>
      <c r="AB885" s="59"/>
      <c r="AC885" s="59"/>
      <c r="AD885" s="59"/>
    </row>
    <row r="886" hidden="1">
      <c r="B886" s="145">
        <v>79</v>
      </c>
      <c r="C886" s="146" t="str">
        <f t="shared" ca="1" si="144"/>
        <v>10.12</v>
      </c>
      <c r="D886" s="147" t="str">
        <f t="shared" ca="1" si="145"/>
        <v>c</v>
      </c>
      <c r="E886" s="147" t="s">
        <v>49</v>
      </c>
      <c r="F886" s="148" t="str">
        <f t="shared" ca="1" si="146"/>
        <v>https://portail-larochelle.test.entrouvert.org/a-propos/page-editoriale-type/</v>
      </c>
      <c r="G886" s="147" t="str">
        <f t="shared" ca="1" si="147"/>
        <v>AA</v>
      </c>
      <c r="H886" s="147" t="str">
        <f t="shared" ca="1" si="148"/>
        <v/>
      </c>
      <c r="I886" s="147">
        <f t="shared" ca="1" si="149"/>
        <v>0</v>
      </c>
      <c r="J886" s="149">
        <f t="shared" ca="1" si="150"/>
        <v>0</v>
      </c>
      <c r="K886" s="79" t="str">
        <f t="shared" si="151"/>
        <v/>
      </c>
      <c r="L886" s="136"/>
      <c r="M886" s="136">
        <f t="shared" si="152"/>
        <v>0</v>
      </c>
      <c r="N886" s="137">
        <f t="shared" ca="1" si="153"/>
        <v>0</v>
      </c>
      <c r="O886" s="137"/>
      <c r="P886" s="138"/>
      <c r="Q886" s="138"/>
      <c r="R886" s="138"/>
      <c r="S886" s="138"/>
      <c r="T886" s="138"/>
      <c r="U886" s="139">
        <f t="shared" si="154"/>
        <v>0</v>
      </c>
      <c r="V886" s="140"/>
      <c r="W886" s="43"/>
      <c r="X886" s="59"/>
      <c r="Y886" s="59"/>
      <c r="Z886" s="59"/>
      <c r="AA886" s="59"/>
      <c r="AB886" s="59"/>
      <c r="AC886" s="59"/>
      <c r="AD886" s="59"/>
    </row>
    <row r="887" hidden="1">
      <c r="B887" s="145">
        <v>79</v>
      </c>
      <c r="C887" s="146" t="str">
        <f t="shared" ca="1" si="144"/>
        <v>10.12</v>
      </c>
      <c r="D887" s="147" t="str">
        <f t="shared" ca="1" si="145"/>
        <v>c</v>
      </c>
      <c r="E887" s="147" t="s">
        <v>52</v>
      </c>
      <c r="F887" s="148" t="str">
        <f t="shared" ca="1" si="146"/>
        <v>https://demarches-larochelle.test.entrouvert.org/old-temp/modele-de-formulaire-avec-tous-les-champs/</v>
      </c>
      <c r="G887" s="147" t="str">
        <f t="shared" ca="1" si="147"/>
        <v>AA</v>
      </c>
      <c r="H887" s="147" t="str">
        <f t="shared" ca="1" si="148"/>
        <v/>
      </c>
      <c r="I887" s="147">
        <f t="shared" ca="1" si="149"/>
        <v>0</v>
      </c>
      <c r="J887" s="149">
        <f t="shared" ca="1" si="150"/>
        <v>0</v>
      </c>
      <c r="K887" s="79" t="str">
        <f t="shared" si="151"/>
        <v/>
      </c>
      <c r="L887" s="136"/>
      <c r="M887" s="136">
        <f t="shared" si="152"/>
        <v>0</v>
      </c>
      <c r="N887" s="137">
        <f t="shared" ca="1" si="153"/>
        <v>0</v>
      </c>
      <c r="O887" s="137"/>
      <c r="P887" s="138"/>
      <c r="Q887" s="138"/>
      <c r="R887" s="138"/>
      <c r="S887" s="138"/>
      <c r="T887" s="138"/>
      <c r="U887" s="139">
        <f t="shared" si="154"/>
        <v>0</v>
      </c>
      <c r="V887" s="140"/>
      <c r="W887" s="43"/>
      <c r="X887" s="59"/>
      <c r="Y887" s="59"/>
      <c r="Z887" s="59"/>
      <c r="AA887" s="59"/>
      <c r="AB887" s="59"/>
      <c r="AC887" s="59"/>
      <c r="AD887" s="59"/>
    </row>
    <row r="888" hidden="1">
      <c r="B888" s="145">
        <v>79</v>
      </c>
      <c r="C888" s="146" t="str">
        <f t="shared" ca="1" si="144"/>
        <v>10.12</v>
      </c>
      <c r="D888" s="147" t="str">
        <f t="shared" ca="1" si="145"/>
        <v>c</v>
      </c>
      <c r="E888" s="147" t="s">
        <v>55</v>
      </c>
      <c r="F888" s="148" t="str">
        <f t="shared" ca="1" si="146"/>
        <v>https://portail-larochelle.test.entrouvert.org/mon-espace/mes-demandes/</v>
      </c>
      <c r="G888" s="147" t="str">
        <f t="shared" ca="1" si="147"/>
        <v>AA</v>
      </c>
      <c r="H888" s="147" t="str">
        <f t="shared" ca="1" si="148"/>
        <v/>
      </c>
      <c r="I888" s="147">
        <f t="shared" ca="1" si="149"/>
        <v>0</v>
      </c>
      <c r="J888" s="149">
        <f t="shared" ca="1" si="150"/>
        <v>0</v>
      </c>
      <c r="K888" s="79" t="str">
        <f t="shared" si="151"/>
        <v/>
      </c>
      <c r="L888" s="136"/>
      <c r="M888" s="136">
        <f t="shared" si="152"/>
        <v>0</v>
      </c>
      <c r="N888" s="137">
        <f t="shared" ca="1" si="153"/>
        <v>0</v>
      </c>
      <c r="O888" s="137"/>
      <c r="P888" s="138"/>
      <c r="Q888" s="138"/>
      <c r="R888" s="138"/>
      <c r="S888" s="138"/>
      <c r="T888" s="138"/>
      <c r="U888" s="139">
        <f t="shared" si="154"/>
        <v>0</v>
      </c>
      <c r="V888" s="140"/>
      <c r="W888" s="43"/>
      <c r="X888" s="59"/>
      <c r="Y888" s="59"/>
      <c r="Z888" s="59"/>
      <c r="AA888" s="59"/>
      <c r="AB888" s="59"/>
      <c r="AC888" s="59"/>
      <c r="AD888" s="59"/>
    </row>
    <row r="889" hidden="1">
      <c r="B889" s="145">
        <v>79</v>
      </c>
      <c r="C889" s="146" t="str">
        <f t="shared" ca="1" si="144"/>
        <v>10.12</v>
      </c>
      <c r="D889" s="147" t="str">
        <f t="shared" ca="1" si="145"/>
        <v>c</v>
      </c>
      <c r="E889" s="147" t="s">
        <v>58</v>
      </c>
      <c r="F889" s="148" t="str">
        <f t="shared" ca="1" si="146"/>
        <v>https://demarches-larochelle.test.entrouvert.org/signalements/arbres-espaces-verts-naturels-aires-de-jeux/?cancelurl=https%3A//portail-larochelle.test.entrouvert.org/demarches/signalements/</v>
      </c>
      <c r="G889" s="147" t="str">
        <f t="shared" ca="1" si="147"/>
        <v>AA</v>
      </c>
      <c r="H889" s="147" t="str">
        <f t="shared" ca="1" si="148"/>
        <v/>
      </c>
      <c r="I889" s="147">
        <f t="shared" ca="1" si="149"/>
        <v>0</v>
      </c>
      <c r="J889" s="149">
        <f t="shared" ca="1" si="150"/>
        <v>0</v>
      </c>
      <c r="K889" s="79" t="str">
        <f t="shared" si="151"/>
        <v/>
      </c>
      <c r="L889" s="136"/>
      <c r="M889" s="136">
        <f t="shared" si="152"/>
        <v>0</v>
      </c>
      <c r="N889" s="137">
        <f t="shared" ca="1" si="153"/>
        <v>0</v>
      </c>
      <c r="O889" s="137"/>
      <c r="P889" s="138"/>
      <c r="Q889" s="138"/>
      <c r="R889" s="138"/>
      <c r="S889" s="138"/>
      <c r="T889" s="138"/>
      <c r="U889" s="139">
        <f t="shared" si="154"/>
        <v>0</v>
      </c>
      <c r="V889" s="140"/>
      <c r="W889" s="43"/>
      <c r="X889" s="59"/>
      <c r="Y889" s="59"/>
      <c r="Z889" s="59"/>
      <c r="AA889" s="59"/>
      <c r="AB889" s="59"/>
      <c r="AC889" s="59"/>
      <c r="AD889" s="59"/>
    </row>
    <row r="890" hidden="1">
      <c r="B890" s="145">
        <v>79</v>
      </c>
      <c r="C890" s="146" t="str">
        <f t="shared" ca="1" si="144"/>
        <v>10.12</v>
      </c>
      <c r="D890" s="147" t="str">
        <f t="shared" ca="1" si="145"/>
        <v>c</v>
      </c>
      <c r="E890" s="147" t="s">
        <v>61</v>
      </c>
      <c r="F890" s="148" t="str">
        <f t="shared" ca="1" si="146"/>
        <v>https://demarches-larochelle.test.entrouvert.org/signalements/proprete-urbaine/118/</v>
      </c>
      <c r="G890" s="147" t="str">
        <f t="shared" ca="1" si="147"/>
        <v>AA</v>
      </c>
      <c r="H890" s="147" t="str">
        <f t="shared" ca="1" si="148"/>
        <v/>
      </c>
      <c r="I890" s="147">
        <f t="shared" ca="1" si="149"/>
        <v>0</v>
      </c>
      <c r="J890" s="149">
        <f t="shared" ca="1" si="150"/>
        <v>0</v>
      </c>
      <c r="K890" s="79" t="str">
        <f t="shared" si="151"/>
        <v/>
      </c>
      <c r="L890" s="136"/>
      <c r="M890" s="136">
        <f t="shared" si="152"/>
        <v>0</v>
      </c>
      <c r="N890" s="137">
        <f t="shared" ca="1" si="153"/>
        <v>0</v>
      </c>
      <c r="O890" s="137"/>
      <c r="P890" s="138"/>
      <c r="Q890" s="138"/>
      <c r="R890" s="138"/>
      <c r="S890" s="138"/>
      <c r="T890" s="138"/>
      <c r="U890" s="139">
        <f t="shared" si="154"/>
        <v>0</v>
      </c>
      <c r="V890" s="140"/>
      <c r="W890" s="43"/>
      <c r="X890" s="59"/>
      <c r="Y890" s="59"/>
      <c r="Z890" s="59"/>
      <c r="AA890" s="59"/>
      <c r="AB890" s="59"/>
      <c r="AC890" s="59"/>
      <c r="AD890" s="59"/>
    </row>
    <row r="891" hidden="1">
      <c r="B891" s="145">
        <v>79</v>
      </c>
      <c r="C891" s="146" t="str">
        <f t="shared" ca="1" si="144"/>
        <v>10.12</v>
      </c>
      <c r="D891" s="147" t="str">
        <f t="shared" ca="1" si="145"/>
        <v>c</v>
      </c>
      <c r="E891" s="147" t="s">
        <v>64</v>
      </c>
      <c r="F891" s="148" t="str">
        <f t="shared" ca="1" si="146"/>
        <v>https://connexion-larochelle.test.entrouvert.org/accounts/password/change/</v>
      </c>
      <c r="G891" s="147" t="str">
        <f t="shared" ca="1" si="147"/>
        <v>AA</v>
      </c>
      <c r="H891" s="147" t="str">
        <f t="shared" ca="1" si="148"/>
        <v/>
      </c>
      <c r="I891" s="147">
        <f t="shared" ca="1" si="149"/>
        <v>0</v>
      </c>
      <c r="J891" s="149">
        <f t="shared" ca="1" si="150"/>
        <v>0</v>
      </c>
      <c r="K891" s="79" t="str">
        <f t="shared" si="151"/>
        <v/>
      </c>
      <c r="L891" s="136"/>
      <c r="M891" s="136">
        <f t="shared" si="152"/>
        <v>0</v>
      </c>
      <c r="N891" s="137">
        <f t="shared" ca="1" si="153"/>
        <v>0</v>
      </c>
      <c r="O891" s="137"/>
      <c r="P891" s="138"/>
      <c r="Q891" s="138"/>
      <c r="R891" s="138"/>
      <c r="S891" s="138"/>
      <c r="T891" s="138"/>
      <c r="U891" s="139">
        <f t="shared" si="154"/>
        <v>0</v>
      </c>
      <c r="V891" s="140"/>
      <c r="W891" s="43"/>
      <c r="X891" s="59"/>
      <c r="Y891" s="59"/>
      <c r="Z891" s="59"/>
      <c r="AA891" s="59"/>
      <c r="AB891" s="59"/>
      <c r="AC891" s="59"/>
      <c r="AD891" s="59"/>
    </row>
    <row r="892" hidden="1">
      <c r="B892" s="145">
        <v>80</v>
      </c>
      <c r="C892" s="146" t="str">
        <f t="shared" ca="1" si="144"/>
        <v>10.13</v>
      </c>
      <c r="D892" s="147" t="str">
        <f t="shared" ca="1" si="145"/>
        <v>c</v>
      </c>
      <c r="E892" s="147" t="s">
        <v>28</v>
      </c>
      <c r="F892" s="148" t="str">
        <f t="shared" ca="1" si="146"/>
        <v>https://portail-larochelle.test.entrouvert.org/demarches/</v>
      </c>
      <c r="G892" s="147" t="str">
        <f t="shared" ca="1" si="147"/>
        <v>AA</v>
      </c>
      <c r="H892" s="147" t="str">
        <f t="shared" ca="1" si="148"/>
        <v/>
      </c>
      <c r="I892" s="147">
        <f t="shared" ca="1" si="149"/>
        <v>0</v>
      </c>
      <c r="J892" s="149">
        <f t="shared" ca="1" si="150"/>
        <v>0</v>
      </c>
      <c r="K892" s="79" t="str">
        <f t="shared" si="151"/>
        <v/>
      </c>
      <c r="L892" s="136"/>
      <c r="M892" s="136">
        <f t="shared" si="152"/>
        <v>0</v>
      </c>
      <c r="N892" s="137">
        <f t="shared" ca="1" si="153"/>
        <v>0</v>
      </c>
      <c r="O892" s="137"/>
      <c r="P892" s="138"/>
      <c r="Q892" s="138"/>
      <c r="R892" s="138"/>
      <c r="S892" s="138"/>
      <c r="T892" s="138"/>
      <c r="U892" s="139">
        <f t="shared" si="154"/>
        <v>0</v>
      </c>
      <c r="V892" s="140"/>
      <c r="W892" s="43"/>
      <c r="X892" s="59"/>
      <c r="Y892" s="59"/>
      <c r="Z892" s="59"/>
      <c r="AA892" s="59"/>
      <c r="AB892" s="59"/>
      <c r="AC892" s="59"/>
      <c r="AD892" s="59"/>
    </row>
    <row r="893" hidden="1">
      <c r="B893" s="145">
        <v>80</v>
      </c>
      <c r="C893" s="146" t="str">
        <f t="shared" ca="1" si="144"/>
        <v>10.13</v>
      </c>
      <c r="D893" s="147" t="str">
        <f t="shared" ca="1" si="145"/>
        <v>c</v>
      </c>
      <c r="E893" s="147" t="s">
        <v>31</v>
      </c>
      <c r="F893" s="148" t="str">
        <f t="shared" ca="1" si="146"/>
        <v>https://portail-larochelle.test.entrouvert.org/liens-footer/accessibilite/</v>
      </c>
      <c r="G893" s="147" t="str">
        <f t="shared" ca="1" si="147"/>
        <v>AA</v>
      </c>
      <c r="H893" s="147" t="str">
        <f t="shared" ca="1" si="148"/>
        <v/>
      </c>
      <c r="I893" s="147">
        <f t="shared" ca="1" si="149"/>
        <v>0</v>
      </c>
      <c r="J893" s="149">
        <f t="shared" ca="1" si="150"/>
        <v>0</v>
      </c>
      <c r="K893" s="79" t="str">
        <f t="shared" si="151"/>
        <v/>
      </c>
      <c r="L893" s="136"/>
      <c r="M893" s="136">
        <f t="shared" si="152"/>
        <v>0</v>
      </c>
      <c r="N893" s="137">
        <f t="shared" ca="1" si="153"/>
        <v>0</v>
      </c>
      <c r="O893" s="137"/>
      <c r="P893" s="138"/>
      <c r="Q893" s="138"/>
      <c r="R893" s="138"/>
      <c r="S893" s="138"/>
      <c r="T893" s="138"/>
      <c r="U893" s="139">
        <f t="shared" si="154"/>
        <v>0</v>
      </c>
      <c r="V893" s="140"/>
      <c r="W893" s="43"/>
      <c r="X893" s="59"/>
      <c r="Y893" s="59"/>
      <c r="Z893" s="59"/>
      <c r="AA893" s="59"/>
      <c r="AB893" s="59"/>
      <c r="AC893" s="59"/>
      <c r="AD893" s="59"/>
    </row>
    <row r="894" hidden="1">
      <c r="B894" s="145">
        <v>80</v>
      </c>
      <c r="C894" s="146" t="str">
        <f t="shared" ca="1" si="144"/>
        <v>10.13</v>
      </c>
      <c r="D894" s="147" t="str">
        <f t="shared" ca="1" si="145"/>
        <v>c</v>
      </c>
      <c r="E894" s="147" t="s">
        <v>34</v>
      </c>
      <c r="F894" s="148" t="str">
        <f t="shared" ca="1" si="146"/>
        <v>https://portail-larochelle.test.entrouvert.org/liens-footer/mentions-legales/</v>
      </c>
      <c r="G894" s="147" t="str">
        <f t="shared" ca="1" si="147"/>
        <v>AA</v>
      </c>
      <c r="H894" s="147" t="str">
        <f t="shared" ca="1" si="148"/>
        <v/>
      </c>
      <c r="I894" s="147">
        <f t="shared" ca="1" si="149"/>
        <v>0</v>
      </c>
      <c r="J894" s="149">
        <f t="shared" ca="1" si="150"/>
        <v>0</v>
      </c>
      <c r="K894" s="79" t="str">
        <f t="shared" si="151"/>
        <v/>
      </c>
      <c r="L894" s="136"/>
      <c r="M894" s="136">
        <f t="shared" si="152"/>
        <v>0</v>
      </c>
      <c r="N894" s="137">
        <f t="shared" ca="1" si="153"/>
        <v>0</v>
      </c>
      <c r="O894" s="137"/>
      <c r="P894" s="138"/>
      <c r="Q894" s="138"/>
      <c r="R894" s="138"/>
      <c r="S894" s="138"/>
      <c r="T894" s="138"/>
      <c r="U894" s="139">
        <f t="shared" si="154"/>
        <v>0</v>
      </c>
      <c r="V894" s="140"/>
      <c r="W894" s="43"/>
      <c r="X894" s="59"/>
      <c r="Y894" s="59"/>
      <c r="Z894" s="59"/>
      <c r="AA894" s="59"/>
      <c r="AB894" s="59"/>
      <c r="AC894" s="59"/>
      <c r="AD894" s="59"/>
    </row>
    <row r="895" hidden="1">
      <c r="B895" s="145">
        <v>80</v>
      </c>
      <c r="C895" s="146" t="str">
        <f t="shared" ca="1" si="144"/>
        <v>10.13</v>
      </c>
      <c r="D895" s="147" t="str">
        <f t="shared" ca="1" si="145"/>
        <v>c</v>
      </c>
      <c r="E895" s="147" t="s">
        <v>37</v>
      </c>
      <c r="F895" s="148" t="str">
        <f t="shared" ca="1" si="146"/>
        <v>https://portail-larochelle.test.entrouvert.org/aide/</v>
      </c>
      <c r="G895" s="147" t="str">
        <f t="shared" ca="1" si="147"/>
        <v>AA</v>
      </c>
      <c r="H895" s="147" t="str">
        <f t="shared" ca="1" si="148"/>
        <v/>
      </c>
      <c r="I895" s="147">
        <f t="shared" ca="1" si="149"/>
        <v>0</v>
      </c>
      <c r="J895" s="149">
        <f t="shared" ca="1" si="150"/>
        <v>0</v>
      </c>
      <c r="K895" s="79" t="str">
        <f t="shared" si="151"/>
        <v/>
      </c>
      <c r="L895" s="136"/>
      <c r="M895" s="136">
        <f t="shared" si="152"/>
        <v>0</v>
      </c>
      <c r="N895" s="137">
        <f t="shared" ca="1" si="153"/>
        <v>0</v>
      </c>
      <c r="O895" s="137"/>
      <c r="P895" s="138"/>
      <c r="Q895" s="138"/>
      <c r="R895" s="138"/>
      <c r="S895" s="138"/>
      <c r="T895" s="138"/>
      <c r="U895" s="139">
        <f t="shared" si="154"/>
        <v>0</v>
      </c>
      <c r="V895" s="140"/>
      <c r="W895" s="43"/>
      <c r="X895" s="59"/>
      <c r="Y895" s="59"/>
      <c r="Z895" s="59"/>
      <c r="AA895" s="59"/>
      <c r="AB895" s="59"/>
      <c r="AC895" s="59"/>
      <c r="AD895" s="59"/>
    </row>
    <row r="896" hidden="1">
      <c r="B896" s="145">
        <v>80</v>
      </c>
      <c r="C896" s="146" t="str">
        <f t="shared" ca="1" si="144"/>
        <v>10.13</v>
      </c>
      <c r="D896" s="147" t="str">
        <f t="shared" ca="1" si="145"/>
        <v>c</v>
      </c>
      <c r="E896" s="147" t="s">
        <v>40</v>
      </c>
      <c r="F896" s="148" t="str">
        <f t="shared" ca="1" si="146"/>
        <v>https://connexion-larochelle.test.entrouvert.org/login/?nonce=_0DC01D458CED32F23A64CDA251907A6D&amp;next=/idp/saml2/continue%3Fnonce%3D_0DC01D458CED32F23A64CDA251907A6D</v>
      </c>
      <c r="G896" s="147" t="str">
        <f t="shared" ca="1" si="147"/>
        <v>AA</v>
      </c>
      <c r="H896" s="147" t="str">
        <f t="shared" ca="1" si="148"/>
        <v/>
      </c>
      <c r="I896" s="147">
        <f t="shared" ca="1" si="149"/>
        <v>0</v>
      </c>
      <c r="J896" s="149">
        <f t="shared" ca="1" si="150"/>
        <v>0</v>
      </c>
      <c r="K896" s="79" t="str">
        <f t="shared" si="151"/>
        <v/>
      </c>
      <c r="L896" s="136"/>
      <c r="M896" s="136">
        <f t="shared" si="152"/>
        <v>0</v>
      </c>
      <c r="N896" s="137">
        <f t="shared" ca="1" si="153"/>
        <v>0</v>
      </c>
      <c r="O896" s="137"/>
      <c r="P896" s="138"/>
      <c r="Q896" s="138"/>
      <c r="R896" s="138"/>
      <c r="S896" s="138"/>
      <c r="T896" s="138"/>
      <c r="U896" s="139">
        <f t="shared" si="154"/>
        <v>0</v>
      </c>
      <c r="V896" s="140"/>
      <c r="W896" s="43"/>
      <c r="X896" s="59"/>
      <c r="Y896" s="59"/>
      <c r="Z896" s="59"/>
      <c r="AA896" s="59"/>
      <c r="AB896" s="59"/>
      <c r="AC896" s="59"/>
      <c r="AD896" s="59"/>
    </row>
    <row r="897" hidden="1">
      <c r="B897" s="145">
        <v>80</v>
      </c>
      <c r="C897" s="146" t="str">
        <f t="shared" ca="1" si="144"/>
        <v>10.13</v>
      </c>
      <c r="D897" s="147" t="str">
        <f t="shared" ca="1" si="145"/>
        <v>c</v>
      </c>
      <c r="E897" s="147" t="s">
        <v>43</v>
      </c>
      <c r="F897" s="148" t="str">
        <f t="shared" ca="1" si="146"/>
        <v>https://portail-larochelle.test.entrouvert.org/demarches/signalements/</v>
      </c>
      <c r="G897" s="147" t="str">
        <f t="shared" ca="1" si="147"/>
        <v>AA</v>
      </c>
      <c r="H897" s="147" t="str">
        <f t="shared" ca="1" si="148"/>
        <v/>
      </c>
      <c r="I897" s="147">
        <f t="shared" ca="1" si="149"/>
        <v>0</v>
      </c>
      <c r="J897" s="149">
        <f t="shared" ca="1" si="150"/>
        <v>0</v>
      </c>
      <c r="K897" s="79" t="str">
        <f t="shared" si="151"/>
        <v/>
      </c>
      <c r="L897" s="136"/>
      <c r="M897" s="136">
        <f t="shared" si="152"/>
        <v>0</v>
      </c>
      <c r="N897" s="137">
        <f t="shared" ca="1" si="153"/>
        <v>0</v>
      </c>
      <c r="O897" s="137"/>
      <c r="P897" s="138"/>
      <c r="Q897" s="138"/>
      <c r="R897" s="138"/>
      <c r="S897" s="138"/>
      <c r="T897" s="138"/>
      <c r="U897" s="139">
        <f t="shared" si="154"/>
        <v>0</v>
      </c>
      <c r="V897" s="140"/>
      <c r="W897" s="43"/>
      <c r="X897" s="59"/>
      <c r="Y897" s="59"/>
      <c r="Z897" s="59"/>
      <c r="AA897" s="59"/>
      <c r="AB897" s="59"/>
      <c r="AC897" s="59"/>
      <c r="AD897" s="59"/>
    </row>
    <row r="898" hidden="1">
      <c r="B898" s="145">
        <v>80</v>
      </c>
      <c r="C898" s="146" t="str">
        <f t="shared" ca="1" si="144"/>
        <v>10.13</v>
      </c>
      <c r="D898" s="147" t="str">
        <f t="shared" ca="1" si="145"/>
        <v>c</v>
      </c>
      <c r="E898" s="147" t="s">
        <v>46</v>
      </c>
      <c r="F898" s="148" t="str">
        <f t="shared" ca="1" si="146"/>
        <v>https://connexion-larochelle.test.entrouvert.org/accounts/</v>
      </c>
      <c r="G898" s="147" t="str">
        <f t="shared" ca="1" si="147"/>
        <v>AA</v>
      </c>
      <c r="H898" s="147" t="str">
        <f t="shared" ca="1" si="148"/>
        <v/>
      </c>
      <c r="I898" s="147">
        <f t="shared" ca="1" si="149"/>
        <v>0</v>
      </c>
      <c r="J898" s="149">
        <f t="shared" ca="1" si="150"/>
        <v>0</v>
      </c>
      <c r="K898" s="79" t="str">
        <f t="shared" si="151"/>
        <v/>
      </c>
      <c r="L898" s="136"/>
      <c r="M898" s="136">
        <f t="shared" si="152"/>
        <v>0</v>
      </c>
      <c r="N898" s="137">
        <f t="shared" ca="1" si="153"/>
        <v>0</v>
      </c>
      <c r="O898" s="137"/>
      <c r="P898" s="138"/>
      <c r="Q898" s="138"/>
      <c r="R898" s="138"/>
      <c r="S898" s="138"/>
      <c r="T898" s="138"/>
      <c r="U898" s="139">
        <f t="shared" si="154"/>
        <v>0</v>
      </c>
      <c r="V898" s="140"/>
      <c r="W898" s="43"/>
      <c r="X898" s="59"/>
      <c r="Y898" s="59"/>
      <c r="Z898" s="59"/>
      <c r="AA898" s="59"/>
      <c r="AB898" s="59"/>
      <c r="AC898" s="59"/>
      <c r="AD898" s="59"/>
    </row>
    <row r="899" hidden="1">
      <c r="B899" s="145">
        <v>80</v>
      </c>
      <c r="C899" s="146" t="str">
        <f t="shared" ca="1" si="144"/>
        <v>10.13</v>
      </c>
      <c r="D899" s="147" t="str">
        <f t="shared" ca="1" si="145"/>
        <v>c</v>
      </c>
      <c r="E899" s="147" t="s">
        <v>49</v>
      </c>
      <c r="F899" s="148" t="str">
        <f t="shared" ca="1" si="146"/>
        <v>https://portail-larochelle.test.entrouvert.org/a-propos/page-editoriale-type/</v>
      </c>
      <c r="G899" s="147" t="str">
        <f t="shared" ca="1" si="147"/>
        <v>AA</v>
      </c>
      <c r="H899" s="147" t="str">
        <f t="shared" ca="1" si="148"/>
        <v/>
      </c>
      <c r="I899" s="147">
        <f t="shared" ca="1" si="149"/>
        <v>0</v>
      </c>
      <c r="J899" s="149">
        <f t="shared" ca="1" si="150"/>
        <v>0</v>
      </c>
      <c r="K899" s="79" t="str">
        <f t="shared" si="151"/>
        <v/>
      </c>
      <c r="L899" s="136"/>
      <c r="M899" s="136">
        <f t="shared" si="152"/>
        <v>0</v>
      </c>
      <c r="N899" s="137">
        <f t="shared" ca="1" si="153"/>
        <v>0</v>
      </c>
      <c r="O899" s="137"/>
      <c r="P899" s="138"/>
      <c r="Q899" s="138"/>
      <c r="R899" s="138"/>
      <c r="S899" s="138"/>
      <c r="T899" s="138"/>
      <c r="U899" s="139">
        <f t="shared" si="154"/>
        <v>0</v>
      </c>
      <c r="V899" s="140"/>
      <c r="W899" s="43"/>
      <c r="X899" s="59"/>
      <c r="Y899" s="59"/>
      <c r="Z899" s="59"/>
      <c r="AA899" s="59"/>
      <c r="AB899" s="59"/>
      <c r="AC899" s="59"/>
      <c r="AD899" s="59"/>
    </row>
    <row r="900" hidden="1">
      <c r="B900" s="145">
        <v>80</v>
      </c>
      <c r="C900" s="146" t="str">
        <f t="shared" ca="1" si="144"/>
        <v>10.13</v>
      </c>
      <c r="D900" s="147" t="str">
        <f t="shared" ca="1" si="145"/>
        <v>c</v>
      </c>
      <c r="E900" s="147" t="s">
        <v>52</v>
      </c>
      <c r="F900" s="148" t="str">
        <f t="shared" ca="1" si="146"/>
        <v>https://demarches-larochelle.test.entrouvert.org/old-temp/modele-de-formulaire-avec-tous-les-champs/</v>
      </c>
      <c r="G900" s="147" t="str">
        <f t="shared" ca="1" si="147"/>
        <v>AA</v>
      </c>
      <c r="H900" s="147" t="str">
        <f t="shared" ca="1" si="148"/>
        <v/>
      </c>
      <c r="I900" s="147">
        <f t="shared" ca="1" si="149"/>
        <v>0</v>
      </c>
      <c r="J900" s="149">
        <f t="shared" ca="1" si="150"/>
        <v>0</v>
      </c>
      <c r="K900" s="79" t="str">
        <f t="shared" si="151"/>
        <v/>
      </c>
      <c r="L900" s="136"/>
      <c r="M900" s="136">
        <f t="shared" si="152"/>
        <v>0</v>
      </c>
      <c r="N900" s="137">
        <f t="shared" ca="1" si="153"/>
        <v>0</v>
      </c>
      <c r="O900" s="137"/>
      <c r="P900" s="138"/>
      <c r="Q900" s="138"/>
      <c r="R900" s="138"/>
      <c r="S900" s="138"/>
      <c r="T900" s="138"/>
      <c r="U900" s="139">
        <f t="shared" si="154"/>
        <v>0</v>
      </c>
      <c r="V900" s="140"/>
      <c r="W900" s="43"/>
      <c r="X900" s="59"/>
      <c r="Y900" s="59"/>
      <c r="Z900" s="59"/>
      <c r="AA900" s="59"/>
      <c r="AB900" s="59"/>
      <c r="AC900" s="59"/>
      <c r="AD900" s="59"/>
    </row>
    <row r="901" hidden="1">
      <c r="B901" s="145">
        <v>80</v>
      </c>
      <c r="C901" s="146" t="str">
        <f t="shared" ca="1" si="144"/>
        <v>10.13</v>
      </c>
      <c r="D901" s="147" t="str">
        <f t="shared" ca="1" si="145"/>
        <v>c</v>
      </c>
      <c r="E901" s="147" t="s">
        <v>55</v>
      </c>
      <c r="F901" s="148" t="str">
        <f t="shared" ca="1" si="146"/>
        <v>https://portail-larochelle.test.entrouvert.org/mon-espace/mes-demandes/</v>
      </c>
      <c r="G901" s="147" t="str">
        <f t="shared" ca="1" si="147"/>
        <v>AA</v>
      </c>
      <c r="H901" s="147" t="str">
        <f t="shared" ca="1" si="148"/>
        <v/>
      </c>
      <c r="I901" s="147">
        <f t="shared" ca="1" si="149"/>
        <v>0</v>
      </c>
      <c r="J901" s="149">
        <f t="shared" ca="1" si="150"/>
        <v>0</v>
      </c>
      <c r="K901" s="79" t="str">
        <f t="shared" si="151"/>
        <v/>
      </c>
      <c r="L901" s="136"/>
      <c r="M901" s="136">
        <f t="shared" si="152"/>
        <v>0</v>
      </c>
      <c r="N901" s="137">
        <f t="shared" ca="1" si="153"/>
        <v>0</v>
      </c>
      <c r="O901" s="137"/>
      <c r="P901" s="138"/>
      <c r="Q901" s="138"/>
      <c r="R901" s="138"/>
      <c r="S901" s="138"/>
      <c r="T901" s="138"/>
      <c r="U901" s="139">
        <f t="shared" si="154"/>
        <v>0</v>
      </c>
      <c r="V901" s="140"/>
      <c r="W901" s="43"/>
      <c r="X901" s="59"/>
      <c r="Y901" s="59"/>
      <c r="Z901" s="59"/>
      <c r="AA901" s="59"/>
      <c r="AB901" s="59"/>
      <c r="AC901" s="59"/>
      <c r="AD901" s="59"/>
    </row>
    <row r="902" hidden="1">
      <c r="B902" s="145">
        <v>80</v>
      </c>
      <c r="C902" s="146" t="str">
        <f t="shared" ca="1" si="144"/>
        <v>10.13</v>
      </c>
      <c r="D902" s="147" t="str">
        <f t="shared" ca="1" si="145"/>
        <v>c</v>
      </c>
      <c r="E902" s="147" t="s">
        <v>58</v>
      </c>
      <c r="F902" s="148" t="str">
        <f t="shared" ca="1" si="146"/>
        <v>https://demarches-larochelle.test.entrouvert.org/signalements/arbres-espaces-verts-naturels-aires-de-jeux/?cancelurl=https%3A//portail-larochelle.test.entrouvert.org/demarches/signalements/</v>
      </c>
      <c r="G902" s="147" t="str">
        <f t="shared" ca="1" si="147"/>
        <v>AA</v>
      </c>
      <c r="H902" s="147" t="str">
        <f t="shared" ca="1" si="148"/>
        <v/>
      </c>
      <c r="I902" s="147">
        <f t="shared" ca="1" si="149"/>
        <v>0</v>
      </c>
      <c r="J902" s="149">
        <f t="shared" ca="1" si="150"/>
        <v>0</v>
      </c>
      <c r="K902" s="79" t="str">
        <f t="shared" si="151"/>
        <v/>
      </c>
      <c r="L902" s="136"/>
      <c r="M902" s="136">
        <f t="shared" si="152"/>
        <v>0</v>
      </c>
      <c r="N902" s="137">
        <f t="shared" ca="1" si="153"/>
        <v>0</v>
      </c>
      <c r="O902" s="137"/>
      <c r="P902" s="138"/>
      <c r="Q902" s="138"/>
      <c r="R902" s="138"/>
      <c r="S902" s="138"/>
      <c r="T902" s="138"/>
      <c r="U902" s="139">
        <f t="shared" si="154"/>
        <v>0</v>
      </c>
      <c r="V902" s="140"/>
      <c r="W902" s="43"/>
      <c r="X902" s="59"/>
      <c r="Y902" s="59"/>
      <c r="Z902" s="59"/>
      <c r="AA902" s="59"/>
      <c r="AB902" s="59"/>
      <c r="AC902" s="59"/>
      <c r="AD902" s="59"/>
    </row>
    <row r="903" hidden="1">
      <c r="B903" s="145">
        <v>80</v>
      </c>
      <c r="C903" s="146" t="str">
        <f t="shared" ca="1" si="144"/>
        <v>10.13</v>
      </c>
      <c r="D903" s="147" t="str">
        <f t="shared" ca="1" si="145"/>
        <v>c</v>
      </c>
      <c r="E903" s="147" t="s">
        <v>61</v>
      </c>
      <c r="F903" s="148" t="str">
        <f t="shared" ca="1" si="146"/>
        <v>https://demarches-larochelle.test.entrouvert.org/signalements/proprete-urbaine/118/</v>
      </c>
      <c r="G903" s="147" t="str">
        <f t="shared" ca="1" si="147"/>
        <v>AA</v>
      </c>
      <c r="H903" s="147" t="str">
        <f t="shared" ca="1" si="148"/>
        <v/>
      </c>
      <c r="I903" s="147">
        <f t="shared" ca="1" si="149"/>
        <v>0</v>
      </c>
      <c r="J903" s="149">
        <f t="shared" ca="1" si="150"/>
        <v>0</v>
      </c>
      <c r="K903" s="79" t="str">
        <f t="shared" si="151"/>
        <v/>
      </c>
      <c r="L903" s="136"/>
      <c r="M903" s="136">
        <f t="shared" si="152"/>
        <v>0</v>
      </c>
      <c r="N903" s="137">
        <f t="shared" ca="1" si="153"/>
        <v>0</v>
      </c>
      <c r="O903" s="137"/>
      <c r="P903" s="138"/>
      <c r="Q903" s="138"/>
      <c r="R903" s="138"/>
      <c r="S903" s="138"/>
      <c r="T903" s="138"/>
      <c r="U903" s="139">
        <f t="shared" si="154"/>
        <v>0</v>
      </c>
      <c r="V903" s="140"/>
      <c r="W903" s="43"/>
      <c r="X903" s="59"/>
      <c r="Y903" s="59"/>
      <c r="Z903" s="59"/>
      <c r="AA903" s="59"/>
      <c r="AB903" s="59"/>
      <c r="AC903" s="59"/>
      <c r="AD903" s="59"/>
    </row>
    <row r="904" hidden="1">
      <c r="B904" s="145">
        <v>80</v>
      </c>
      <c r="C904" s="146" t="str">
        <f t="shared" ref="C904:C967" ca="1" si="155">INDIRECT($E904&amp;"!B"&amp;$B904)</f>
        <v>10.13</v>
      </c>
      <c r="D904" s="147" t="str">
        <f t="shared" ref="D904:D967" ca="1" si="156">INDIRECT($E904&amp;"!F"&amp;$B904)</f>
        <v>c</v>
      </c>
      <c r="E904" s="147" t="s">
        <v>64</v>
      </c>
      <c r="F904" s="148" t="str">
        <f t="shared" ref="F904:F967" ca="1" si="157">INDIRECT($E904&amp;"!C3")</f>
        <v>https://connexion-larochelle.test.entrouvert.org/accounts/password/change/</v>
      </c>
      <c r="G904" s="147" t="str">
        <f t="shared" ref="G904:G967" ca="1" si="158">INDIRECT($E904&amp;"!C"&amp;$B904)</f>
        <v>AA</v>
      </c>
      <c r="H904" s="147" t="str">
        <f t="shared" ref="H904:H967" ca="1" si="159">INDIRECT($E904&amp;"!D"&amp;$B904)</f>
        <v/>
      </c>
      <c r="I904" s="147">
        <f t="shared" ref="I904:I967" ca="1" si="160">INDIRECT($E904&amp;"!H"&amp;$B904)</f>
        <v>0</v>
      </c>
      <c r="J904" s="149">
        <f t="shared" ref="J904:J967" ca="1" si="161">INDIRECT($E904&amp;"!I"&amp;$B904)</f>
        <v>0</v>
      </c>
      <c r="K904" s="79" t="str">
        <f t="shared" ref="K904:K967" si="162">IFERROR(VLOOKUP($J904,$W$1:$AA$4,(MATCH($I904,$X$5:$AA$5,0))+1,FALSE),"")</f>
        <v/>
      </c>
      <c r="L904" s="136"/>
      <c r="M904" s="136">
        <f t="shared" ref="M904:M967" si="163">COUNTIFS($C$7:$C$1378,$C904,$D$7:$D$1378,"nc")</f>
        <v>0</v>
      </c>
      <c r="N904" s="137">
        <f t="shared" ref="N904:N967" ca="1" si="164">INDIRECT($E904&amp;"!J"&amp;$B904)</f>
        <v>0</v>
      </c>
      <c r="O904" s="137"/>
      <c r="P904" s="138"/>
      <c r="Q904" s="138"/>
      <c r="R904" s="138"/>
      <c r="S904" s="138"/>
      <c r="T904" s="138"/>
      <c r="U904" s="139">
        <f t="shared" ref="U904:U967" si="165">SUM($P904:$T904)</f>
        <v>0</v>
      </c>
      <c r="V904" s="140"/>
      <c r="W904" s="43"/>
      <c r="X904" s="59"/>
      <c r="Y904" s="59"/>
      <c r="Z904" s="59"/>
      <c r="AA904" s="59"/>
      <c r="AB904" s="59"/>
      <c r="AC904" s="59"/>
      <c r="AD904" s="59"/>
    </row>
    <row r="905" hidden="1">
      <c r="B905" s="145">
        <v>81</v>
      </c>
      <c r="C905" s="146" t="str">
        <f t="shared" ca="1" si="155"/>
        <v>10.14</v>
      </c>
      <c r="D905" s="147" t="str">
        <f t="shared" ca="1" si="156"/>
        <v>c</v>
      </c>
      <c r="E905" s="147" t="s">
        <v>28</v>
      </c>
      <c r="F905" s="148" t="str">
        <f t="shared" ca="1" si="157"/>
        <v>https://portail-larochelle.test.entrouvert.org/demarches/</v>
      </c>
      <c r="G905" s="147" t="str">
        <f t="shared" ca="1" si="158"/>
        <v>A</v>
      </c>
      <c r="H905" s="147" t="str">
        <f t="shared" ca="1" si="159"/>
        <v/>
      </c>
      <c r="I905" s="147">
        <f t="shared" ca="1" si="160"/>
        <v>0</v>
      </c>
      <c r="J905" s="149">
        <f t="shared" ca="1" si="161"/>
        <v>0</v>
      </c>
      <c r="K905" s="79" t="str">
        <f t="shared" si="162"/>
        <v/>
      </c>
      <c r="L905" s="136"/>
      <c r="M905" s="136">
        <f t="shared" si="163"/>
        <v>0</v>
      </c>
      <c r="N905" s="137">
        <f t="shared" ca="1" si="164"/>
        <v>0</v>
      </c>
      <c r="O905" s="137"/>
      <c r="P905" s="138"/>
      <c r="Q905" s="138"/>
      <c r="R905" s="138"/>
      <c r="S905" s="138"/>
      <c r="T905" s="138"/>
      <c r="U905" s="139">
        <f t="shared" si="165"/>
        <v>0</v>
      </c>
      <c r="V905" s="140"/>
      <c r="W905" s="43"/>
      <c r="X905" s="59"/>
      <c r="Y905" s="59"/>
      <c r="Z905" s="59"/>
      <c r="AA905" s="59"/>
      <c r="AB905" s="59"/>
      <c r="AC905" s="59"/>
      <c r="AD905" s="59"/>
    </row>
    <row r="906" hidden="1">
      <c r="B906" s="145">
        <v>81</v>
      </c>
      <c r="C906" s="146" t="str">
        <f t="shared" ca="1" si="155"/>
        <v>10.14</v>
      </c>
      <c r="D906" s="147" t="str">
        <f t="shared" ca="1" si="156"/>
        <v>c</v>
      </c>
      <c r="E906" s="147" t="s">
        <v>31</v>
      </c>
      <c r="F906" s="148" t="str">
        <f t="shared" ca="1" si="157"/>
        <v>https://portail-larochelle.test.entrouvert.org/liens-footer/accessibilite/</v>
      </c>
      <c r="G906" s="147" t="str">
        <f t="shared" ca="1" si="158"/>
        <v>A</v>
      </c>
      <c r="H906" s="147" t="str">
        <f t="shared" ca="1" si="159"/>
        <v/>
      </c>
      <c r="I906" s="147">
        <f t="shared" ca="1" si="160"/>
        <v>0</v>
      </c>
      <c r="J906" s="149">
        <f t="shared" ca="1" si="161"/>
        <v>0</v>
      </c>
      <c r="K906" s="79" t="str">
        <f t="shared" si="162"/>
        <v/>
      </c>
      <c r="L906" s="136"/>
      <c r="M906" s="136">
        <f t="shared" si="163"/>
        <v>0</v>
      </c>
      <c r="N906" s="137">
        <f t="shared" ca="1" si="164"/>
        <v>0</v>
      </c>
      <c r="O906" s="137"/>
      <c r="P906" s="138"/>
      <c r="Q906" s="138"/>
      <c r="R906" s="138"/>
      <c r="S906" s="138"/>
      <c r="T906" s="138"/>
      <c r="U906" s="139">
        <f t="shared" si="165"/>
        <v>0</v>
      </c>
      <c r="V906" s="140"/>
      <c r="W906" s="43"/>
      <c r="X906" s="59"/>
      <c r="Y906" s="59"/>
      <c r="Z906" s="59"/>
      <c r="AA906" s="59"/>
      <c r="AB906" s="59"/>
      <c r="AC906" s="59"/>
      <c r="AD906" s="59"/>
    </row>
    <row r="907" hidden="1">
      <c r="B907" s="145">
        <v>81</v>
      </c>
      <c r="C907" s="146" t="str">
        <f t="shared" ca="1" si="155"/>
        <v>10.14</v>
      </c>
      <c r="D907" s="147" t="str">
        <f t="shared" ca="1" si="156"/>
        <v>c</v>
      </c>
      <c r="E907" s="147" t="s">
        <v>34</v>
      </c>
      <c r="F907" s="148" t="str">
        <f t="shared" ca="1" si="157"/>
        <v>https://portail-larochelle.test.entrouvert.org/liens-footer/mentions-legales/</v>
      </c>
      <c r="G907" s="147" t="str">
        <f t="shared" ca="1" si="158"/>
        <v>A</v>
      </c>
      <c r="H907" s="147" t="str">
        <f t="shared" ca="1" si="159"/>
        <v/>
      </c>
      <c r="I907" s="147">
        <f t="shared" ca="1" si="160"/>
        <v>0</v>
      </c>
      <c r="J907" s="149">
        <f t="shared" ca="1" si="161"/>
        <v>0</v>
      </c>
      <c r="K907" s="79" t="str">
        <f t="shared" si="162"/>
        <v/>
      </c>
      <c r="L907" s="136"/>
      <c r="M907" s="136">
        <f t="shared" si="163"/>
        <v>0</v>
      </c>
      <c r="N907" s="137">
        <f t="shared" ca="1" si="164"/>
        <v>0</v>
      </c>
      <c r="O907" s="137"/>
      <c r="P907" s="138"/>
      <c r="Q907" s="138"/>
      <c r="R907" s="138"/>
      <c r="S907" s="138"/>
      <c r="T907" s="138"/>
      <c r="U907" s="139">
        <f t="shared" si="165"/>
        <v>0</v>
      </c>
      <c r="V907" s="140"/>
      <c r="W907" s="43"/>
      <c r="X907" s="59"/>
      <c r="Y907" s="59"/>
      <c r="Z907" s="59"/>
      <c r="AA907" s="59"/>
      <c r="AB907" s="59"/>
      <c r="AC907" s="59"/>
      <c r="AD907" s="59"/>
    </row>
    <row r="908" hidden="1">
      <c r="B908" s="145">
        <v>81</v>
      </c>
      <c r="C908" s="146" t="str">
        <f t="shared" ca="1" si="155"/>
        <v>10.14</v>
      </c>
      <c r="D908" s="147" t="str">
        <f t="shared" ca="1" si="156"/>
        <v>c</v>
      </c>
      <c r="E908" s="147" t="s">
        <v>37</v>
      </c>
      <c r="F908" s="148" t="str">
        <f t="shared" ca="1" si="157"/>
        <v>https://portail-larochelle.test.entrouvert.org/aide/</v>
      </c>
      <c r="G908" s="147" t="str">
        <f t="shared" ca="1" si="158"/>
        <v>A</v>
      </c>
      <c r="H908" s="147" t="str">
        <f t="shared" ca="1" si="159"/>
        <v/>
      </c>
      <c r="I908" s="147">
        <f t="shared" ca="1" si="160"/>
        <v>0</v>
      </c>
      <c r="J908" s="149">
        <f t="shared" ca="1" si="161"/>
        <v>0</v>
      </c>
      <c r="K908" s="79" t="str">
        <f t="shared" si="162"/>
        <v/>
      </c>
      <c r="L908" s="136"/>
      <c r="M908" s="136">
        <f t="shared" si="163"/>
        <v>0</v>
      </c>
      <c r="N908" s="137">
        <f t="shared" ca="1" si="164"/>
        <v>0</v>
      </c>
      <c r="O908" s="137"/>
      <c r="P908" s="138"/>
      <c r="Q908" s="138"/>
      <c r="R908" s="138"/>
      <c r="S908" s="138"/>
      <c r="T908" s="138"/>
      <c r="U908" s="139">
        <f t="shared" si="165"/>
        <v>0</v>
      </c>
      <c r="V908" s="140"/>
      <c r="W908" s="43"/>
      <c r="X908" s="59"/>
      <c r="Y908" s="59"/>
      <c r="Z908" s="59"/>
      <c r="AA908" s="59"/>
      <c r="AB908" s="59"/>
      <c r="AC908" s="59"/>
      <c r="AD908" s="59"/>
    </row>
    <row r="909" hidden="1">
      <c r="B909" s="145">
        <v>81</v>
      </c>
      <c r="C909" s="146" t="str">
        <f t="shared" ca="1" si="155"/>
        <v>10.14</v>
      </c>
      <c r="D909" s="147" t="str">
        <f t="shared" ca="1" si="156"/>
        <v>c</v>
      </c>
      <c r="E909" s="147" t="s">
        <v>40</v>
      </c>
      <c r="F909" s="148" t="str">
        <f t="shared" ca="1" si="157"/>
        <v>https://connexion-larochelle.test.entrouvert.org/login/?nonce=_0DC01D458CED32F23A64CDA251907A6D&amp;next=/idp/saml2/continue%3Fnonce%3D_0DC01D458CED32F23A64CDA251907A6D</v>
      </c>
      <c r="G909" s="147" t="str">
        <f t="shared" ca="1" si="158"/>
        <v>A</v>
      </c>
      <c r="H909" s="147" t="str">
        <f t="shared" ca="1" si="159"/>
        <v/>
      </c>
      <c r="I909" s="147">
        <f t="shared" ca="1" si="160"/>
        <v>0</v>
      </c>
      <c r="J909" s="149">
        <f t="shared" ca="1" si="161"/>
        <v>0</v>
      </c>
      <c r="K909" s="79" t="str">
        <f t="shared" si="162"/>
        <v/>
      </c>
      <c r="L909" s="136"/>
      <c r="M909" s="136">
        <f t="shared" si="163"/>
        <v>0</v>
      </c>
      <c r="N909" s="137">
        <f t="shared" ca="1" si="164"/>
        <v>0</v>
      </c>
      <c r="O909" s="137"/>
      <c r="P909" s="138"/>
      <c r="Q909" s="138"/>
      <c r="R909" s="138"/>
      <c r="S909" s="138"/>
      <c r="T909" s="138"/>
      <c r="U909" s="139">
        <f t="shared" si="165"/>
        <v>0</v>
      </c>
      <c r="V909" s="140"/>
      <c r="W909" s="43"/>
      <c r="X909" s="59"/>
      <c r="Y909" s="59"/>
      <c r="Z909" s="59"/>
      <c r="AA909" s="59"/>
      <c r="AB909" s="59"/>
      <c r="AC909" s="59"/>
      <c r="AD909" s="59"/>
    </row>
    <row r="910" hidden="1">
      <c r="B910" s="145">
        <v>81</v>
      </c>
      <c r="C910" s="146" t="str">
        <f t="shared" ca="1" si="155"/>
        <v>10.14</v>
      </c>
      <c r="D910" s="147" t="str">
        <f t="shared" ca="1" si="156"/>
        <v>c</v>
      </c>
      <c r="E910" s="147" t="s">
        <v>43</v>
      </c>
      <c r="F910" s="148" t="str">
        <f t="shared" ca="1" si="157"/>
        <v>https://portail-larochelle.test.entrouvert.org/demarches/signalements/</v>
      </c>
      <c r="G910" s="147" t="str">
        <f t="shared" ca="1" si="158"/>
        <v>A</v>
      </c>
      <c r="H910" s="147" t="str">
        <f t="shared" ca="1" si="159"/>
        <v/>
      </c>
      <c r="I910" s="147">
        <f t="shared" ca="1" si="160"/>
        <v>0</v>
      </c>
      <c r="J910" s="149">
        <f t="shared" ca="1" si="161"/>
        <v>0</v>
      </c>
      <c r="K910" s="79" t="str">
        <f t="shared" si="162"/>
        <v/>
      </c>
      <c r="L910" s="136"/>
      <c r="M910" s="136">
        <f t="shared" si="163"/>
        <v>0</v>
      </c>
      <c r="N910" s="137">
        <f t="shared" ca="1" si="164"/>
        <v>0</v>
      </c>
      <c r="O910" s="137"/>
      <c r="P910" s="138"/>
      <c r="Q910" s="138"/>
      <c r="R910" s="138"/>
      <c r="S910" s="138"/>
      <c r="T910" s="138"/>
      <c r="U910" s="139">
        <f t="shared" si="165"/>
        <v>0</v>
      </c>
      <c r="V910" s="140"/>
      <c r="W910" s="43"/>
      <c r="X910" s="59"/>
      <c r="Y910" s="59"/>
      <c r="Z910" s="59"/>
      <c r="AA910" s="59"/>
      <c r="AB910" s="59"/>
      <c r="AC910" s="59"/>
      <c r="AD910" s="59"/>
    </row>
    <row r="911" hidden="1">
      <c r="B911" s="145">
        <v>81</v>
      </c>
      <c r="C911" s="146" t="str">
        <f t="shared" ca="1" si="155"/>
        <v>10.14</v>
      </c>
      <c r="D911" s="147" t="str">
        <f t="shared" ca="1" si="156"/>
        <v>c</v>
      </c>
      <c r="E911" s="147" t="s">
        <v>46</v>
      </c>
      <c r="F911" s="148" t="str">
        <f t="shared" ca="1" si="157"/>
        <v>https://connexion-larochelle.test.entrouvert.org/accounts/</v>
      </c>
      <c r="G911" s="147" t="str">
        <f t="shared" ca="1" si="158"/>
        <v>A</v>
      </c>
      <c r="H911" s="147" t="str">
        <f t="shared" ca="1" si="159"/>
        <v/>
      </c>
      <c r="I911" s="147">
        <f t="shared" ca="1" si="160"/>
        <v>0</v>
      </c>
      <c r="J911" s="149">
        <f t="shared" ca="1" si="161"/>
        <v>0</v>
      </c>
      <c r="K911" s="79" t="str">
        <f t="shared" si="162"/>
        <v/>
      </c>
      <c r="L911" s="136"/>
      <c r="M911" s="136">
        <f t="shared" si="163"/>
        <v>0</v>
      </c>
      <c r="N911" s="137">
        <f t="shared" ca="1" si="164"/>
        <v>0</v>
      </c>
      <c r="O911" s="137"/>
      <c r="P911" s="138"/>
      <c r="Q911" s="138"/>
      <c r="R911" s="138"/>
      <c r="S911" s="138"/>
      <c r="T911" s="138"/>
      <c r="U911" s="139">
        <f t="shared" si="165"/>
        <v>0</v>
      </c>
      <c r="V911" s="140"/>
      <c r="W911" s="43"/>
      <c r="X911" s="59"/>
      <c r="Y911" s="59"/>
      <c r="Z911" s="59"/>
      <c r="AA911" s="59"/>
      <c r="AB911" s="59"/>
      <c r="AC911" s="59"/>
      <c r="AD911" s="59"/>
    </row>
    <row r="912">
      <c r="B912" s="145">
        <v>81</v>
      </c>
      <c r="C912" s="146" t="str">
        <f t="shared" ca="1" si="155"/>
        <v>10.14</v>
      </c>
      <c r="D912" s="147" t="str">
        <f t="shared" ca="1" si="156"/>
        <v>na</v>
      </c>
      <c r="E912" s="147" t="s">
        <v>49</v>
      </c>
      <c r="F912" s="148" t="str">
        <f t="shared" ca="1" si="157"/>
        <v>https://portail-larochelle.test.entrouvert.org/a-propos/page-editoriale-type/</v>
      </c>
      <c r="G912" s="147" t="str">
        <f t="shared" ca="1" si="158"/>
        <v>A</v>
      </c>
      <c r="H912" s="147" t="str">
        <f t="shared" ca="1" si="159"/>
        <v/>
      </c>
      <c r="I912" s="147" t="str">
        <f t="shared" ca="1" si="160"/>
        <v>Majeure</v>
      </c>
      <c r="J912" s="149" t="str">
        <f t="shared" ca="1" si="161"/>
        <v xml:space="preserve">Plusieurs fois sur cette page uniquement</v>
      </c>
      <c r="K912" s="79">
        <f t="shared" si="162"/>
        <v>2</v>
      </c>
      <c r="L912" s="136"/>
      <c r="M912" s="136">
        <f t="shared" si="163"/>
        <v>0</v>
      </c>
      <c r="N912" s="137" t="str">
        <f t="shared" ca="1" si="164"/>
        <v xml:space="preserve">Les liens "Télécharger" ne sont pas visible à la prise de focus</v>
      </c>
      <c r="O912" s="137"/>
      <c r="P912" s="138"/>
      <c r="Q912" s="138"/>
      <c r="R912" s="138"/>
      <c r="S912" s="138"/>
      <c r="T912" s="138"/>
      <c r="U912" s="139">
        <f t="shared" si="165"/>
        <v>0</v>
      </c>
      <c r="V912" s="140"/>
      <c r="W912" s="43"/>
      <c r="X912" s="59"/>
      <c r="Y912" s="59"/>
      <c r="Z912" s="59"/>
      <c r="AA912" s="59"/>
      <c r="AB912" s="59"/>
      <c r="AC912" s="59"/>
      <c r="AD912" s="59"/>
    </row>
    <row r="913" hidden="1">
      <c r="B913" s="145">
        <v>81</v>
      </c>
      <c r="C913" s="146" t="str">
        <f t="shared" ca="1" si="155"/>
        <v>10.14</v>
      </c>
      <c r="D913" s="147" t="str">
        <f t="shared" ca="1" si="156"/>
        <v>c</v>
      </c>
      <c r="E913" s="147" t="s">
        <v>52</v>
      </c>
      <c r="F913" s="148" t="str">
        <f t="shared" ca="1" si="157"/>
        <v>https://demarches-larochelle.test.entrouvert.org/old-temp/modele-de-formulaire-avec-tous-les-champs/</v>
      </c>
      <c r="G913" s="147" t="str">
        <f t="shared" ca="1" si="158"/>
        <v>A</v>
      </c>
      <c r="H913" s="147" t="str">
        <f t="shared" ca="1" si="159"/>
        <v/>
      </c>
      <c r="I913" s="147">
        <f t="shared" ca="1" si="160"/>
        <v>0</v>
      </c>
      <c r="J913" s="149">
        <f t="shared" ca="1" si="161"/>
        <v>0</v>
      </c>
      <c r="K913" s="79" t="str">
        <f t="shared" si="162"/>
        <v/>
      </c>
      <c r="L913" s="136"/>
      <c r="M913" s="136">
        <f t="shared" si="163"/>
        <v>0</v>
      </c>
      <c r="N913" s="137">
        <f t="shared" ca="1" si="164"/>
        <v>0</v>
      </c>
      <c r="O913" s="137"/>
      <c r="P913" s="138"/>
      <c r="Q913" s="138"/>
      <c r="R913" s="138"/>
      <c r="S913" s="138"/>
      <c r="T913" s="138"/>
      <c r="U913" s="139">
        <f t="shared" si="165"/>
        <v>0</v>
      </c>
      <c r="V913" s="140"/>
      <c r="W913" s="43"/>
      <c r="X913" s="59"/>
      <c r="Y913" s="59"/>
      <c r="Z913" s="59"/>
      <c r="AA913" s="59"/>
      <c r="AB913" s="59"/>
      <c r="AC913" s="59"/>
      <c r="AD913" s="59"/>
    </row>
    <row r="914" hidden="1">
      <c r="B914" s="145">
        <v>81</v>
      </c>
      <c r="C914" s="146" t="str">
        <f t="shared" ca="1" si="155"/>
        <v>10.14</v>
      </c>
      <c r="D914" s="147" t="str">
        <f t="shared" ca="1" si="156"/>
        <v>c</v>
      </c>
      <c r="E914" s="147" t="s">
        <v>55</v>
      </c>
      <c r="F914" s="148" t="str">
        <f t="shared" ca="1" si="157"/>
        <v>https://portail-larochelle.test.entrouvert.org/mon-espace/mes-demandes/</v>
      </c>
      <c r="G914" s="147" t="str">
        <f t="shared" ca="1" si="158"/>
        <v>A</v>
      </c>
      <c r="H914" s="147" t="str">
        <f t="shared" ca="1" si="159"/>
        <v/>
      </c>
      <c r="I914" s="147">
        <f t="shared" ca="1" si="160"/>
        <v>0</v>
      </c>
      <c r="J914" s="149">
        <f t="shared" ca="1" si="161"/>
        <v>0</v>
      </c>
      <c r="K914" s="79" t="str">
        <f t="shared" si="162"/>
        <v/>
      </c>
      <c r="L914" s="136"/>
      <c r="M914" s="136">
        <f t="shared" si="163"/>
        <v>0</v>
      </c>
      <c r="N914" s="137">
        <f t="shared" ca="1" si="164"/>
        <v>0</v>
      </c>
      <c r="O914" s="137"/>
      <c r="P914" s="138"/>
      <c r="Q914" s="138"/>
      <c r="R914" s="138"/>
      <c r="S914" s="138"/>
      <c r="T914" s="138"/>
      <c r="U914" s="139">
        <f t="shared" si="165"/>
        <v>0</v>
      </c>
      <c r="V914" s="140"/>
      <c r="W914" s="43"/>
      <c r="X914" s="59"/>
      <c r="Y914" s="59"/>
      <c r="Z914" s="59"/>
      <c r="AA914" s="59"/>
      <c r="AB914" s="59"/>
      <c r="AC914" s="59"/>
      <c r="AD914" s="59"/>
    </row>
    <row r="915" hidden="1">
      <c r="B915" s="145">
        <v>81</v>
      </c>
      <c r="C915" s="146" t="str">
        <f t="shared" ca="1" si="155"/>
        <v>10.14</v>
      </c>
      <c r="D915" s="147" t="str">
        <f t="shared" ca="1" si="156"/>
        <v>c</v>
      </c>
      <c r="E915" s="147" t="s">
        <v>58</v>
      </c>
      <c r="F915" s="148" t="str">
        <f t="shared" ca="1" si="157"/>
        <v>https://demarches-larochelle.test.entrouvert.org/signalements/arbres-espaces-verts-naturels-aires-de-jeux/?cancelurl=https%3A//portail-larochelle.test.entrouvert.org/demarches/signalements/</v>
      </c>
      <c r="G915" s="147" t="str">
        <f t="shared" ca="1" si="158"/>
        <v>A</v>
      </c>
      <c r="H915" s="147" t="str">
        <f t="shared" ca="1" si="159"/>
        <v/>
      </c>
      <c r="I915" s="147">
        <f t="shared" ca="1" si="160"/>
        <v>0</v>
      </c>
      <c r="J915" s="149">
        <f t="shared" ca="1" si="161"/>
        <v>0</v>
      </c>
      <c r="K915" s="79" t="str">
        <f t="shared" si="162"/>
        <v/>
      </c>
      <c r="L915" s="136"/>
      <c r="M915" s="136">
        <f t="shared" si="163"/>
        <v>0</v>
      </c>
      <c r="N915" s="137">
        <f t="shared" ca="1" si="164"/>
        <v>0</v>
      </c>
      <c r="O915" s="137"/>
      <c r="P915" s="138"/>
      <c r="Q915" s="138"/>
      <c r="R915" s="138"/>
      <c r="S915" s="138"/>
      <c r="T915" s="138"/>
      <c r="U915" s="139">
        <f t="shared" si="165"/>
        <v>0</v>
      </c>
      <c r="V915" s="140"/>
      <c r="W915" s="43"/>
      <c r="X915" s="59"/>
      <c r="Y915" s="59"/>
      <c r="Z915" s="59"/>
      <c r="AA915" s="59"/>
      <c r="AB915" s="59"/>
      <c r="AC915" s="59"/>
      <c r="AD915" s="59"/>
    </row>
    <row r="916" hidden="1">
      <c r="B916" s="145">
        <v>81</v>
      </c>
      <c r="C916" s="146" t="str">
        <f t="shared" ca="1" si="155"/>
        <v>10.14</v>
      </c>
      <c r="D916" s="147" t="str">
        <f t="shared" ca="1" si="156"/>
        <v>c</v>
      </c>
      <c r="E916" s="147" t="s">
        <v>61</v>
      </c>
      <c r="F916" s="148" t="str">
        <f t="shared" ca="1" si="157"/>
        <v>https://demarches-larochelle.test.entrouvert.org/signalements/proprete-urbaine/118/</v>
      </c>
      <c r="G916" s="147" t="str">
        <f t="shared" ca="1" si="158"/>
        <v>A</v>
      </c>
      <c r="H916" s="147" t="str">
        <f t="shared" ca="1" si="159"/>
        <v/>
      </c>
      <c r="I916" s="147">
        <f t="shared" ca="1" si="160"/>
        <v>0</v>
      </c>
      <c r="J916" s="149">
        <f t="shared" ca="1" si="161"/>
        <v>0</v>
      </c>
      <c r="K916" s="79" t="str">
        <f t="shared" si="162"/>
        <v/>
      </c>
      <c r="L916" s="136"/>
      <c r="M916" s="136">
        <f t="shared" si="163"/>
        <v>0</v>
      </c>
      <c r="N916" s="137">
        <f t="shared" ca="1" si="164"/>
        <v>0</v>
      </c>
      <c r="O916" s="137"/>
      <c r="P916" s="138"/>
      <c r="Q916" s="138"/>
      <c r="R916" s="138"/>
      <c r="S916" s="138"/>
      <c r="T916" s="138"/>
      <c r="U916" s="139">
        <f t="shared" si="165"/>
        <v>0</v>
      </c>
      <c r="V916" s="140"/>
      <c r="W916" s="43"/>
      <c r="X916" s="59"/>
      <c r="Y916" s="59"/>
      <c r="Z916" s="59"/>
      <c r="AA916" s="59"/>
      <c r="AB916" s="59"/>
      <c r="AC916" s="59"/>
      <c r="AD916" s="59"/>
    </row>
    <row r="917" hidden="1">
      <c r="B917" s="145">
        <v>81</v>
      </c>
      <c r="C917" s="146" t="str">
        <f t="shared" ca="1" si="155"/>
        <v>10.14</v>
      </c>
      <c r="D917" s="147" t="str">
        <f t="shared" ca="1" si="156"/>
        <v>c</v>
      </c>
      <c r="E917" s="147" t="s">
        <v>64</v>
      </c>
      <c r="F917" s="148" t="str">
        <f t="shared" ca="1" si="157"/>
        <v>https://connexion-larochelle.test.entrouvert.org/accounts/password/change/</v>
      </c>
      <c r="G917" s="147" t="str">
        <f t="shared" ca="1" si="158"/>
        <v>A</v>
      </c>
      <c r="H917" s="147" t="str">
        <f t="shared" ca="1" si="159"/>
        <v/>
      </c>
      <c r="I917" s="147">
        <f t="shared" ca="1" si="160"/>
        <v>0</v>
      </c>
      <c r="J917" s="149">
        <f t="shared" ca="1" si="161"/>
        <v>0</v>
      </c>
      <c r="K917" s="79" t="str">
        <f t="shared" si="162"/>
        <v/>
      </c>
      <c r="L917" s="136"/>
      <c r="M917" s="136">
        <f t="shared" si="163"/>
        <v>0</v>
      </c>
      <c r="N917" s="137">
        <f t="shared" ca="1" si="164"/>
        <v>0</v>
      </c>
      <c r="O917" s="137"/>
      <c r="P917" s="138"/>
      <c r="Q917" s="138"/>
      <c r="R917" s="138"/>
      <c r="S917" s="138"/>
      <c r="T917" s="138"/>
      <c r="U917" s="139">
        <f t="shared" si="165"/>
        <v>0</v>
      </c>
      <c r="V917" s="140"/>
      <c r="W917" s="43"/>
      <c r="X917" s="59"/>
      <c r="Y917" s="59"/>
      <c r="Z917" s="59"/>
      <c r="AA917" s="59"/>
      <c r="AB917" s="59"/>
      <c r="AC917" s="59"/>
      <c r="AD917" s="59"/>
    </row>
    <row r="918" hidden="1">
      <c r="A918" s="150" t="s">
        <v>111</v>
      </c>
      <c r="B918" s="145">
        <v>82</v>
      </c>
      <c r="C918" s="146" t="str">
        <f t="shared" ca="1" si="155"/>
        <v>11.1</v>
      </c>
      <c r="D918" s="147" t="str">
        <f t="shared" ca="1" si="156"/>
        <v>c</v>
      </c>
      <c r="E918" s="147" t="s">
        <v>28</v>
      </c>
      <c r="F918" s="148" t="str">
        <f t="shared" ca="1" si="157"/>
        <v>https://portail-larochelle.test.entrouvert.org/demarches/</v>
      </c>
      <c r="G918" s="147" t="str">
        <f t="shared" ca="1" si="158"/>
        <v>A</v>
      </c>
      <c r="H918" s="147" t="str">
        <f t="shared" ca="1" si="159"/>
        <v>x</v>
      </c>
      <c r="I918" s="147">
        <f t="shared" ca="1" si="160"/>
        <v>0</v>
      </c>
      <c r="J918" s="149">
        <f t="shared" ca="1" si="161"/>
        <v>0</v>
      </c>
      <c r="K918" s="79" t="str">
        <f t="shared" si="162"/>
        <v/>
      </c>
      <c r="L918" s="136"/>
      <c r="M918" s="136">
        <f t="shared" si="163"/>
        <v>0</v>
      </c>
      <c r="N918" s="137">
        <f t="shared" ca="1" si="164"/>
        <v>0</v>
      </c>
      <c r="O918" s="137"/>
      <c r="P918" s="138"/>
      <c r="Q918" s="138"/>
      <c r="R918" s="138"/>
      <c r="S918" s="138"/>
      <c r="T918" s="138"/>
      <c r="U918" s="139">
        <f t="shared" si="165"/>
        <v>0</v>
      </c>
      <c r="V918" s="140"/>
      <c r="W918" s="43"/>
      <c r="X918" s="59"/>
      <c r="Y918" s="59"/>
      <c r="Z918" s="59"/>
      <c r="AA918" s="59"/>
      <c r="AB918" s="59"/>
      <c r="AC918" s="59"/>
      <c r="AD918" s="59"/>
    </row>
    <row r="919" hidden="1">
      <c r="B919" s="145">
        <v>82</v>
      </c>
      <c r="C919" s="146" t="str">
        <f t="shared" ca="1" si="155"/>
        <v>11.1</v>
      </c>
      <c r="D919" s="147" t="str">
        <f t="shared" ca="1" si="156"/>
        <v>na</v>
      </c>
      <c r="E919" s="147" t="s">
        <v>31</v>
      </c>
      <c r="F919" s="148" t="str">
        <f t="shared" ca="1" si="157"/>
        <v>https://portail-larochelle.test.entrouvert.org/liens-footer/accessibilite/</v>
      </c>
      <c r="G919" s="147" t="str">
        <f t="shared" ca="1" si="158"/>
        <v>A</v>
      </c>
      <c r="H919" s="147" t="str">
        <f t="shared" ca="1" si="159"/>
        <v>x</v>
      </c>
      <c r="I919" s="147">
        <f t="shared" ca="1" si="160"/>
        <v>0</v>
      </c>
      <c r="J919" s="149">
        <f t="shared" ca="1" si="161"/>
        <v>0</v>
      </c>
      <c r="K919" s="79" t="str">
        <f t="shared" si="162"/>
        <v/>
      </c>
      <c r="L919" s="136"/>
      <c r="M919" s="136">
        <f t="shared" si="163"/>
        <v>0</v>
      </c>
      <c r="N919" s="137">
        <f t="shared" ca="1" si="164"/>
        <v>0</v>
      </c>
      <c r="O919" s="137"/>
      <c r="P919" s="138"/>
      <c r="Q919" s="138"/>
      <c r="R919" s="138"/>
      <c r="S919" s="138"/>
      <c r="T919" s="138"/>
      <c r="U919" s="139">
        <f t="shared" si="165"/>
        <v>0</v>
      </c>
      <c r="V919" s="140"/>
      <c r="W919" s="43"/>
      <c r="X919" s="59"/>
      <c r="Y919" s="59"/>
      <c r="Z919" s="59"/>
      <c r="AA919" s="59"/>
      <c r="AB919" s="59"/>
      <c r="AC919" s="59"/>
      <c r="AD919" s="59"/>
    </row>
    <row r="920" hidden="1">
      <c r="B920" s="145">
        <v>82</v>
      </c>
      <c r="C920" s="146" t="str">
        <f t="shared" ca="1" si="155"/>
        <v>11.1</v>
      </c>
      <c r="D920" s="147" t="str">
        <f t="shared" ca="1" si="156"/>
        <v>na</v>
      </c>
      <c r="E920" s="147" t="s">
        <v>34</v>
      </c>
      <c r="F920" s="148" t="str">
        <f t="shared" ca="1" si="157"/>
        <v>https://portail-larochelle.test.entrouvert.org/liens-footer/mentions-legales/</v>
      </c>
      <c r="G920" s="147" t="str">
        <f t="shared" ca="1" si="158"/>
        <v>A</v>
      </c>
      <c r="H920" s="147" t="str">
        <f t="shared" ca="1" si="159"/>
        <v>x</v>
      </c>
      <c r="I920" s="147">
        <f t="shared" ca="1" si="160"/>
        <v>0</v>
      </c>
      <c r="J920" s="149">
        <f t="shared" ca="1" si="161"/>
        <v>0</v>
      </c>
      <c r="K920" s="79" t="str">
        <f t="shared" si="162"/>
        <v/>
      </c>
      <c r="L920" s="136"/>
      <c r="M920" s="136">
        <f t="shared" si="163"/>
        <v>0</v>
      </c>
      <c r="N920" s="137">
        <f t="shared" ca="1" si="164"/>
        <v>0</v>
      </c>
      <c r="O920" s="137"/>
      <c r="P920" s="138"/>
      <c r="Q920" s="138"/>
      <c r="R920" s="138"/>
      <c r="S920" s="138"/>
      <c r="T920" s="138"/>
      <c r="U920" s="139">
        <f t="shared" si="165"/>
        <v>0</v>
      </c>
      <c r="V920" s="140"/>
      <c r="W920" s="43"/>
      <c r="X920" s="59"/>
      <c r="Y920" s="59"/>
      <c r="Z920" s="59"/>
      <c r="AA920" s="59"/>
      <c r="AB920" s="59"/>
      <c r="AC920" s="59"/>
      <c r="AD920" s="59"/>
    </row>
    <row r="921" hidden="1">
      <c r="B921" s="145">
        <v>82</v>
      </c>
      <c r="C921" s="146" t="str">
        <f t="shared" ca="1" si="155"/>
        <v>11.1</v>
      </c>
      <c r="D921" s="147" t="str">
        <f t="shared" ca="1" si="156"/>
        <v>na</v>
      </c>
      <c r="E921" s="147" t="s">
        <v>37</v>
      </c>
      <c r="F921" s="148" t="str">
        <f t="shared" ca="1" si="157"/>
        <v>https://portail-larochelle.test.entrouvert.org/aide/</v>
      </c>
      <c r="G921" s="147" t="str">
        <f t="shared" ca="1" si="158"/>
        <v>A</v>
      </c>
      <c r="H921" s="147" t="str">
        <f t="shared" ca="1" si="159"/>
        <v>x</v>
      </c>
      <c r="I921" s="147">
        <f t="shared" ca="1" si="160"/>
        <v>0</v>
      </c>
      <c r="J921" s="149">
        <f t="shared" ca="1" si="161"/>
        <v>0</v>
      </c>
      <c r="K921" s="79" t="str">
        <f t="shared" si="162"/>
        <v/>
      </c>
      <c r="L921" s="136"/>
      <c r="M921" s="136">
        <f t="shared" si="163"/>
        <v>0</v>
      </c>
      <c r="N921" s="137">
        <f t="shared" ca="1" si="164"/>
        <v>0</v>
      </c>
      <c r="O921" s="137"/>
      <c r="P921" s="138"/>
      <c r="Q921" s="138"/>
      <c r="R921" s="138"/>
      <c r="S921" s="138"/>
      <c r="T921" s="138"/>
      <c r="U921" s="139">
        <f t="shared" si="165"/>
        <v>0</v>
      </c>
      <c r="V921" s="140"/>
      <c r="W921" s="43"/>
      <c r="X921" s="59"/>
      <c r="Y921" s="59"/>
      <c r="Z921" s="59"/>
      <c r="AA921" s="59"/>
      <c r="AB921" s="59"/>
      <c r="AC921" s="59"/>
      <c r="AD921" s="59"/>
    </row>
    <row r="922" hidden="1">
      <c r="B922" s="145">
        <v>82</v>
      </c>
      <c r="C922" s="146" t="str">
        <f t="shared" ca="1" si="155"/>
        <v>11.1</v>
      </c>
      <c r="D922" s="147" t="str">
        <f t="shared" ca="1" si="156"/>
        <v>c</v>
      </c>
      <c r="E922" s="147" t="s">
        <v>40</v>
      </c>
      <c r="F922" s="148" t="str">
        <f t="shared" ca="1" si="157"/>
        <v>https://connexion-larochelle.test.entrouvert.org/login/?nonce=_0DC01D458CED32F23A64CDA251907A6D&amp;next=/idp/saml2/continue%3Fnonce%3D_0DC01D458CED32F23A64CDA251907A6D</v>
      </c>
      <c r="G922" s="147" t="str">
        <f t="shared" ca="1" si="158"/>
        <v>A</v>
      </c>
      <c r="H922" s="147" t="str">
        <f t="shared" ca="1" si="159"/>
        <v>x</v>
      </c>
      <c r="I922" s="147">
        <f t="shared" ca="1" si="160"/>
        <v>0</v>
      </c>
      <c r="J922" s="149">
        <f t="shared" ca="1" si="161"/>
        <v>0</v>
      </c>
      <c r="K922" s="79" t="str">
        <f t="shared" si="162"/>
        <v/>
      </c>
      <c r="L922" s="136"/>
      <c r="M922" s="136">
        <f t="shared" si="163"/>
        <v>0</v>
      </c>
      <c r="N922" s="137">
        <f t="shared" ca="1" si="164"/>
        <v>0</v>
      </c>
      <c r="O922" s="137"/>
      <c r="P922" s="138"/>
      <c r="Q922" s="138"/>
      <c r="R922" s="138"/>
      <c r="S922" s="138"/>
      <c r="T922" s="138"/>
      <c r="U922" s="139">
        <f t="shared" si="165"/>
        <v>0</v>
      </c>
      <c r="V922" s="140"/>
      <c r="W922" s="43"/>
      <c r="X922" s="59"/>
      <c r="Y922" s="59"/>
      <c r="Z922" s="59"/>
      <c r="AA922" s="59"/>
      <c r="AB922" s="59"/>
      <c r="AC922" s="59"/>
      <c r="AD922" s="59"/>
    </row>
    <row r="923" hidden="1">
      <c r="B923" s="145">
        <v>82</v>
      </c>
      <c r="C923" s="146" t="str">
        <f t="shared" ca="1" si="155"/>
        <v>11.1</v>
      </c>
      <c r="D923" s="147" t="str">
        <f t="shared" ca="1" si="156"/>
        <v>c</v>
      </c>
      <c r="E923" s="147" t="s">
        <v>43</v>
      </c>
      <c r="F923" s="148" t="str">
        <f t="shared" ca="1" si="157"/>
        <v>https://portail-larochelle.test.entrouvert.org/demarches/signalements/</v>
      </c>
      <c r="G923" s="147" t="str">
        <f t="shared" ca="1" si="158"/>
        <v>A</v>
      </c>
      <c r="H923" s="147" t="str">
        <f t="shared" ca="1" si="159"/>
        <v>x</v>
      </c>
      <c r="I923" s="147">
        <f t="shared" ca="1" si="160"/>
        <v>0</v>
      </c>
      <c r="J923" s="149">
        <f t="shared" ca="1" si="161"/>
        <v>0</v>
      </c>
      <c r="K923" s="79" t="str">
        <f t="shared" si="162"/>
        <v/>
      </c>
      <c r="L923" s="136"/>
      <c r="M923" s="136">
        <f t="shared" si="163"/>
        <v>0</v>
      </c>
      <c r="N923" s="137">
        <f t="shared" ca="1" si="164"/>
        <v>0</v>
      </c>
      <c r="O923" s="137"/>
      <c r="P923" s="138"/>
      <c r="Q923" s="138"/>
      <c r="R923" s="138"/>
      <c r="S923" s="138"/>
      <c r="T923" s="138"/>
      <c r="U923" s="139">
        <f t="shared" si="165"/>
        <v>0</v>
      </c>
      <c r="V923" s="140"/>
      <c r="W923" s="43"/>
      <c r="X923" s="59"/>
      <c r="Y923" s="59"/>
      <c r="Z923" s="59"/>
      <c r="AA923" s="59"/>
      <c r="AB923" s="59"/>
      <c r="AC923" s="59"/>
      <c r="AD923" s="59"/>
    </row>
    <row r="924" hidden="1">
      <c r="B924" s="145">
        <v>82</v>
      </c>
      <c r="C924" s="146" t="str">
        <f t="shared" ca="1" si="155"/>
        <v>11.1</v>
      </c>
      <c r="D924" s="147" t="str">
        <f t="shared" ca="1" si="156"/>
        <v>na</v>
      </c>
      <c r="E924" s="147" t="s">
        <v>46</v>
      </c>
      <c r="F924" s="148" t="str">
        <f t="shared" ca="1" si="157"/>
        <v>https://connexion-larochelle.test.entrouvert.org/accounts/</v>
      </c>
      <c r="G924" s="147" t="str">
        <f t="shared" ca="1" si="158"/>
        <v>A</v>
      </c>
      <c r="H924" s="147" t="str">
        <f t="shared" ca="1" si="159"/>
        <v>x</v>
      </c>
      <c r="I924" s="147">
        <f t="shared" ca="1" si="160"/>
        <v>0</v>
      </c>
      <c r="J924" s="149">
        <f t="shared" ca="1" si="161"/>
        <v>0</v>
      </c>
      <c r="K924" s="79" t="str">
        <f t="shared" si="162"/>
        <v/>
      </c>
      <c r="L924" s="136"/>
      <c r="M924" s="136">
        <f t="shared" si="163"/>
        <v>0</v>
      </c>
      <c r="N924" s="137">
        <f t="shared" ca="1" si="164"/>
        <v>0</v>
      </c>
      <c r="O924" s="137"/>
      <c r="P924" s="138"/>
      <c r="Q924" s="138"/>
      <c r="R924" s="138"/>
      <c r="S924" s="138"/>
      <c r="T924" s="138"/>
      <c r="U924" s="139">
        <f t="shared" si="165"/>
        <v>0</v>
      </c>
      <c r="V924" s="140"/>
      <c r="W924" s="43"/>
      <c r="X924" s="59"/>
      <c r="Y924" s="59"/>
      <c r="Z924" s="59"/>
      <c r="AA924" s="59"/>
      <c r="AB924" s="59"/>
      <c r="AC924" s="59"/>
      <c r="AD924" s="59"/>
    </row>
    <row r="925" hidden="1">
      <c r="B925" s="145">
        <v>82</v>
      </c>
      <c r="C925" s="146" t="str">
        <f t="shared" ca="1" si="155"/>
        <v>11.1</v>
      </c>
      <c r="D925" s="147" t="str">
        <f t="shared" ca="1" si="156"/>
        <v>na</v>
      </c>
      <c r="E925" s="147" t="s">
        <v>49</v>
      </c>
      <c r="F925" s="148" t="str">
        <f t="shared" ca="1" si="157"/>
        <v>https://portail-larochelle.test.entrouvert.org/a-propos/page-editoriale-type/</v>
      </c>
      <c r="G925" s="147" t="str">
        <f t="shared" ca="1" si="158"/>
        <v>A</v>
      </c>
      <c r="H925" s="147" t="str">
        <f t="shared" ca="1" si="159"/>
        <v>x</v>
      </c>
      <c r="I925" s="147">
        <f t="shared" ca="1" si="160"/>
        <v>0</v>
      </c>
      <c r="J925" s="149">
        <f t="shared" ca="1" si="161"/>
        <v>0</v>
      </c>
      <c r="K925" s="79" t="str">
        <f t="shared" si="162"/>
        <v/>
      </c>
      <c r="L925" s="136"/>
      <c r="M925" s="136">
        <f t="shared" si="163"/>
        <v>0</v>
      </c>
      <c r="N925" s="137">
        <f t="shared" ca="1" si="164"/>
        <v>0</v>
      </c>
      <c r="O925" s="137"/>
      <c r="P925" s="138"/>
      <c r="Q925" s="138"/>
      <c r="R925" s="138"/>
      <c r="S925" s="138"/>
      <c r="T925" s="138"/>
      <c r="U925" s="139">
        <f t="shared" si="165"/>
        <v>0</v>
      </c>
      <c r="V925" s="140"/>
      <c r="W925" s="43"/>
      <c r="X925" s="59"/>
      <c r="Y925" s="59"/>
      <c r="Z925" s="59"/>
      <c r="AA925" s="59"/>
      <c r="AB925" s="59"/>
      <c r="AC925" s="59"/>
      <c r="AD925" s="59"/>
    </row>
    <row r="926" hidden="1">
      <c r="B926" s="145">
        <v>82</v>
      </c>
      <c r="C926" s="146" t="str">
        <f t="shared" ca="1" si="155"/>
        <v>11.1</v>
      </c>
      <c r="D926" s="147" t="str">
        <f t="shared" ca="1" si="156"/>
        <v>c</v>
      </c>
      <c r="E926" s="147" t="s">
        <v>52</v>
      </c>
      <c r="F926" s="148" t="str">
        <f t="shared" ca="1" si="157"/>
        <v>https://demarches-larochelle.test.entrouvert.org/old-temp/modele-de-formulaire-avec-tous-les-champs/</v>
      </c>
      <c r="G926" s="147" t="str">
        <f t="shared" ca="1" si="158"/>
        <v>A</v>
      </c>
      <c r="H926" s="147" t="str">
        <f t="shared" ca="1" si="159"/>
        <v>x</v>
      </c>
      <c r="I926" s="147">
        <f t="shared" ca="1" si="160"/>
        <v>0</v>
      </c>
      <c r="J926" s="149">
        <f t="shared" ca="1" si="161"/>
        <v>0</v>
      </c>
      <c r="K926" s="79" t="str">
        <f t="shared" si="162"/>
        <v/>
      </c>
      <c r="L926" s="136"/>
      <c r="M926" s="136">
        <f t="shared" si="163"/>
        <v>0</v>
      </c>
      <c r="N926" s="137">
        <f t="shared" ca="1" si="164"/>
        <v>0</v>
      </c>
      <c r="O926" s="137"/>
      <c r="P926" s="138"/>
      <c r="Q926" s="138"/>
      <c r="R926" s="138"/>
      <c r="S926" s="138"/>
      <c r="T926" s="138"/>
      <c r="U926" s="139">
        <f t="shared" si="165"/>
        <v>0</v>
      </c>
      <c r="V926" s="140"/>
      <c r="W926" s="43"/>
      <c r="X926" s="59"/>
      <c r="Y926" s="59"/>
      <c r="Z926" s="59"/>
      <c r="AA926" s="59"/>
      <c r="AB926" s="59"/>
      <c r="AC926" s="59"/>
      <c r="AD926" s="59"/>
    </row>
    <row r="927" hidden="1">
      <c r="B927" s="145">
        <v>82</v>
      </c>
      <c r="C927" s="146" t="str">
        <f t="shared" ca="1" si="155"/>
        <v>11.1</v>
      </c>
      <c r="D927" s="147" t="str">
        <f t="shared" ca="1" si="156"/>
        <v>na</v>
      </c>
      <c r="E927" s="147" t="s">
        <v>55</v>
      </c>
      <c r="F927" s="148" t="str">
        <f t="shared" ca="1" si="157"/>
        <v>https://portail-larochelle.test.entrouvert.org/mon-espace/mes-demandes/</v>
      </c>
      <c r="G927" s="147" t="str">
        <f t="shared" ca="1" si="158"/>
        <v>A</v>
      </c>
      <c r="H927" s="147" t="str">
        <f t="shared" ca="1" si="159"/>
        <v>x</v>
      </c>
      <c r="I927" s="147">
        <f t="shared" ca="1" si="160"/>
        <v>0</v>
      </c>
      <c r="J927" s="149">
        <f t="shared" ca="1" si="161"/>
        <v>0</v>
      </c>
      <c r="K927" s="79" t="str">
        <f t="shared" si="162"/>
        <v/>
      </c>
      <c r="L927" s="136"/>
      <c r="M927" s="136">
        <f t="shared" si="163"/>
        <v>0</v>
      </c>
      <c r="N927" s="137">
        <f t="shared" ca="1" si="164"/>
        <v>0</v>
      </c>
      <c r="O927" s="137"/>
      <c r="P927" s="138"/>
      <c r="Q927" s="138"/>
      <c r="R927" s="138"/>
      <c r="S927" s="138"/>
      <c r="T927" s="138"/>
      <c r="U927" s="139">
        <f t="shared" si="165"/>
        <v>0</v>
      </c>
      <c r="V927" s="140"/>
      <c r="W927" s="43"/>
      <c r="X927" s="59"/>
      <c r="Y927" s="59"/>
      <c r="Z927" s="59"/>
      <c r="AA927" s="59"/>
      <c r="AB927" s="59"/>
      <c r="AC927" s="59"/>
      <c r="AD927" s="59"/>
    </row>
    <row r="928" hidden="1">
      <c r="B928" s="145">
        <v>82</v>
      </c>
      <c r="C928" s="146" t="str">
        <f t="shared" ca="1" si="155"/>
        <v>11.1</v>
      </c>
      <c r="D928" s="147" t="str">
        <f t="shared" ca="1" si="156"/>
        <v>c</v>
      </c>
      <c r="E928" s="147" t="s">
        <v>58</v>
      </c>
      <c r="F928" s="148" t="str">
        <f t="shared" ca="1" si="157"/>
        <v>https://demarches-larochelle.test.entrouvert.org/signalements/arbres-espaces-verts-naturels-aires-de-jeux/?cancelurl=https%3A//portail-larochelle.test.entrouvert.org/demarches/signalements/</v>
      </c>
      <c r="G928" s="147" t="str">
        <f t="shared" ca="1" si="158"/>
        <v>A</v>
      </c>
      <c r="H928" s="147" t="str">
        <f t="shared" ca="1" si="159"/>
        <v>x</v>
      </c>
      <c r="I928" s="147">
        <f t="shared" ca="1" si="160"/>
        <v>0</v>
      </c>
      <c r="J928" s="149">
        <f t="shared" ca="1" si="161"/>
        <v>0</v>
      </c>
      <c r="K928" s="79" t="str">
        <f t="shared" si="162"/>
        <v/>
      </c>
      <c r="L928" s="136"/>
      <c r="M928" s="136">
        <f t="shared" si="163"/>
        <v>0</v>
      </c>
      <c r="N928" s="137">
        <f t="shared" ca="1" si="164"/>
        <v>0</v>
      </c>
      <c r="O928" s="137"/>
      <c r="P928" s="138"/>
      <c r="Q928" s="138"/>
      <c r="R928" s="138"/>
      <c r="S928" s="138"/>
      <c r="T928" s="138"/>
      <c r="U928" s="139">
        <f t="shared" si="165"/>
        <v>0</v>
      </c>
      <c r="V928" s="140"/>
      <c r="W928" s="43"/>
      <c r="X928" s="59"/>
      <c r="Y928" s="59"/>
      <c r="Z928" s="59"/>
      <c r="AA928" s="59"/>
      <c r="AB928" s="59"/>
      <c r="AC928" s="59"/>
      <c r="AD928" s="59"/>
    </row>
    <row r="929" hidden="1">
      <c r="B929" s="145">
        <v>82</v>
      </c>
      <c r="C929" s="146" t="str">
        <f t="shared" ca="1" si="155"/>
        <v>11.1</v>
      </c>
      <c r="D929" s="147" t="str">
        <f t="shared" ca="1" si="156"/>
        <v>na</v>
      </c>
      <c r="E929" s="147" t="s">
        <v>61</v>
      </c>
      <c r="F929" s="148" t="str">
        <f t="shared" ca="1" si="157"/>
        <v>https://demarches-larochelle.test.entrouvert.org/signalements/proprete-urbaine/118/</v>
      </c>
      <c r="G929" s="147" t="str">
        <f t="shared" ca="1" si="158"/>
        <v>A</v>
      </c>
      <c r="H929" s="147" t="str">
        <f t="shared" ca="1" si="159"/>
        <v>x</v>
      </c>
      <c r="I929" s="147">
        <f t="shared" ca="1" si="160"/>
        <v>0</v>
      </c>
      <c r="J929" s="149">
        <f t="shared" ca="1" si="161"/>
        <v>0</v>
      </c>
      <c r="K929" s="79" t="str">
        <f t="shared" si="162"/>
        <v/>
      </c>
      <c r="L929" s="136"/>
      <c r="M929" s="136">
        <f t="shared" si="163"/>
        <v>0</v>
      </c>
      <c r="N929" s="137">
        <f t="shared" ca="1" si="164"/>
        <v>0</v>
      </c>
      <c r="O929" s="137"/>
      <c r="P929" s="138"/>
      <c r="Q929" s="138"/>
      <c r="R929" s="138"/>
      <c r="S929" s="138"/>
      <c r="T929" s="138"/>
      <c r="U929" s="139">
        <f t="shared" si="165"/>
        <v>0</v>
      </c>
      <c r="V929" s="140"/>
      <c r="W929" s="43"/>
      <c r="X929" s="59"/>
      <c r="Y929" s="59"/>
      <c r="Z929" s="59"/>
      <c r="AA929" s="59"/>
      <c r="AB929" s="59"/>
      <c r="AC929" s="59"/>
      <c r="AD929" s="59"/>
    </row>
    <row r="930" hidden="1">
      <c r="B930" s="145">
        <v>82</v>
      </c>
      <c r="C930" s="146" t="str">
        <f t="shared" ca="1" si="155"/>
        <v>11.1</v>
      </c>
      <c r="D930" s="147" t="str">
        <f t="shared" ca="1" si="156"/>
        <v>c</v>
      </c>
      <c r="E930" s="147" t="s">
        <v>64</v>
      </c>
      <c r="F930" s="148" t="str">
        <f t="shared" ca="1" si="157"/>
        <v>https://connexion-larochelle.test.entrouvert.org/accounts/password/change/</v>
      </c>
      <c r="G930" s="147" t="str">
        <f t="shared" ca="1" si="158"/>
        <v>A</v>
      </c>
      <c r="H930" s="147" t="str">
        <f t="shared" ca="1" si="159"/>
        <v>x</v>
      </c>
      <c r="I930" s="147">
        <f t="shared" ca="1" si="160"/>
        <v>0</v>
      </c>
      <c r="J930" s="149">
        <f t="shared" ca="1" si="161"/>
        <v>0</v>
      </c>
      <c r="K930" s="79" t="str">
        <f t="shared" si="162"/>
        <v/>
      </c>
      <c r="L930" s="136"/>
      <c r="M930" s="136">
        <f t="shared" si="163"/>
        <v>0</v>
      </c>
      <c r="N930" s="137">
        <f t="shared" ca="1" si="164"/>
        <v>0</v>
      </c>
      <c r="O930" s="137"/>
      <c r="P930" s="138"/>
      <c r="Q930" s="138"/>
      <c r="R930" s="138"/>
      <c r="S930" s="138"/>
      <c r="T930" s="138"/>
      <c r="U930" s="139">
        <f t="shared" si="165"/>
        <v>0</v>
      </c>
      <c r="V930" s="140"/>
      <c r="W930" s="43"/>
      <c r="X930" s="59"/>
      <c r="Y930" s="59"/>
      <c r="Z930" s="59"/>
      <c r="AA930" s="59"/>
      <c r="AB930" s="59"/>
      <c r="AC930" s="59"/>
      <c r="AD930" s="59"/>
    </row>
    <row r="931" hidden="1">
      <c r="B931" s="145">
        <v>83</v>
      </c>
      <c r="C931" s="146" t="str">
        <f t="shared" ca="1" si="155"/>
        <v>11.2</v>
      </c>
      <c r="D931" s="147" t="str">
        <f t="shared" ca="1" si="156"/>
        <v>c</v>
      </c>
      <c r="E931" s="147" t="s">
        <v>28</v>
      </c>
      <c r="F931" s="148" t="str">
        <f t="shared" ca="1" si="157"/>
        <v>https://portail-larochelle.test.entrouvert.org/demarches/</v>
      </c>
      <c r="G931" s="147" t="str">
        <f t="shared" ca="1" si="158"/>
        <v>A</v>
      </c>
      <c r="H931" s="147" t="str">
        <f t="shared" ca="1" si="159"/>
        <v>x</v>
      </c>
      <c r="I931" s="147">
        <f t="shared" ca="1" si="160"/>
        <v>0</v>
      </c>
      <c r="J931" s="149">
        <f t="shared" ca="1" si="161"/>
        <v>0</v>
      </c>
      <c r="K931" s="79" t="str">
        <f t="shared" si="162"/>
        <v/>
      </c>
      <c r="L931" s="136"/>
      <c r="M931" s="136">
        <f t="shared" si="163"/>
        <v>0</v>
      </c>
      <c r="N931" s="137">
        <f t="shared" ca="1" si="164"/>
        <v>0</v>
      </c>
      <c r="O931" s="137"/>
      <c r="P931" s="138"/>
      <c r="Q931" s="138"/>
      <c r="R931" s="138"/>
      <c r="S931" s="138"/>
      <c r="T931" s="138"/>
      <c r="U931" s="139">
        <f t="shared" si="165"/>
        <v>0</v>
      </c>
      <c r="V931" s="140"/>
      <c r="W931" s="43"/>
      <c r="X931" s="59"/>
      <c r="Y931" s="59"/>
      <c r="Z931" s="59"/>
      <c r="AA931" s="59"/>
      <c r="AB931" s="59"/>
      <c r="AC931" s="59"/>
      <c r="AD931" s="59"/>
    </row>
    <row r="932" hidden="1">
      <c r="B932" s="145">
        <v>83</v>
      </c>
      <c r="C932" s="146" t="str">
        <f t="shared" ca="1" si="155"/>
        <v>11.2</v>
      </c>
      <c r="D932" s="147" t="str">
        <f t="shared" ca="1" si="156"/>
        <v>na</v>
      </c>
      <c r="E932" s="147" t="s">
        <v>31</v>
      </c>
      <c r="F932" s="148" t="str">
        <f t="shared" ca="1" si="157"/>
        <v>https://portail-larochelle.test.entrouvert.org/liens-footer/accessibilite/</v>
      </c>
      <c r="G932" s="147" t="str">
        <f t="shared" ca="1" si="158"/>
        <v>A</v>
      </c>
      <c r="H932" s="147" t="str">
        <f t="shared" ca="1" si="159"/>
        <v>x</v>
      </c>
      <c r="I932" s="147">
        <f t="shared" ca="1" si="160"/>
        <v>0</v>
      </c>
      <c r="J932" s="149">
        <f t="shared" ca="1" si="161"/>
        <v>0</v>
      </c>
      <c r="K932" s="79" t="str">
        <f t="shared" si="162"/>
        <v/>
      </c>
      <c r="L932" s="136"/>
      <c r="M932" s="136">
        <f t="shared" si="163"/>
        <v>0</v>
      </c>
      <c r="N932" s="137">
        <f t="shared" ca="1" si="164"/>
        <v>0</v>
      </c>
      <c r="O932" s="137"/>
      <c r="P932" s="138"/>
      <c r="Q932" s="138"/>
      <c r="R932" s="138"/>
      <c r="S932" s="138"/>
      <c r="T932" s="138"/>
      <c r="U932" s="139">
        <f t="shared" si="165"/>
        <v>0</v>
      </c>
      <c r="V932" s="140"/>
      <c r="W932" s="43"/>
      <c r="X932" s="59"/>
      <c r="Y932" s="59"/>
      <c r="Z932" s="59"/>
      <c r="AA932" s="59"/>
      <c r="AB932" s="59"/>
      <c r="AC932" s="59"/>
      <c r="AD932" s="59"/>
    </row>
    <row r="933" hidden="1">
      <c r="B933" s="145">
        <v>83</v>
      </c>
      <c r="C933" s="146" t="str">
        <f t="shared" ca="1" si="155"/>
        <v>11.2</v>
      </c>
      <c r="D933" s="147" t="str">
        <f t="shared" ca="1" si="156"/>
        <v>na</v>
      </c>
      <c r="E933" s="147" t="s">
        <v>34</v>
      </c>
      <c r="F933" s="148" t="str">
        <f t="shared" ca="1" si="157"/>
        <v>https://portail-larochelle.test.entrouvert.org/liens-footer/mentions-legales/</v>
      </c>
      <c r="G933" s="147" t="str">
        <f t="shared" ca="1" si="158"/>
        <v>A</v>
      </c>
      <c r="H933" s="147" t="str">
        <f t="shared" ca="1" si="159"/>
        <v>x</v>
      </c>
      <c r="I933" s="147">
        <f t="shared" ca="1" si="160"/>
        <v>0</v>
      </c>
      <c r="J933" s="149">
        <f t="shared" ca="1" si="161"/>
        <v>0</v>
      </c>
      <c r="K933" s="79" t="str">
        <f t="shared" si="162"/>
        <v/>
      </c>
      <c r="L933" s="136"/>
      <c r="M933" s="136">
        <f t="shared" si="163"/>
        <v>0</v>
      </c>
      <c r="N933" s="137">
        <f t="shared" ca="1" si="164"/>
        <v>0</v>
      </c>
      <c r="O933" s="137"/>
      <c r="P933" s="138"/>
      <c r="Q933" s="138"/>
      <c r="R933" s="138"/>
      <c r="S933" s="138"/>
      <c r="T933" s="138"/>
      <c r="U933" s="139">
        <f t="shared" si="165"/>
        <v>0</v>
      </c>
      <c r="V933" s="140"/>
      <c r="W933" s="43"/>
      <c r="X933" s="59"/>
      <c r="Y933" s="59"/>
      <c r="Z933" s="59"/>
      <c r="AA933" s="59"/>
      <c r="AB933" s="59"/>
      <c r="AC933" s="59"/>
      <c r="AD933" s="59"/>
    </row>
    <row r="934" hidden="1">
      <c r="B934" s="145">
        <v>83</v>
      </c>
      <c r="C934" s="146" t="str">
        <f t="shared" ca="1" si="155"/>
        <v>11.2</v>
      </c>
      <c r="D934" s="147" t="str">
        <f t="shared" ca="1" si="156"/>
        <v>na</v>
      </c>
      <c r="E934" s="147" t="s">
        <v>37</v>
      </c>
      <c r="F934" s="148" t="str">
        <f t="shared" ca="1" si="157"/>
        <v>https://portail-larochelle.test.entrouvert.org/aide/</v>
      </c>
      <c r="G934" s="147" t="str">
        <f t="shared" ca="1" si="158"/>
        <v>A</v>
      </c>
      <c r="H934" s="147" t="str">
        <f t="shared" ca="1" si="159"/>
        <v>x</v>
      </c>
      <c r="I934" s="147">
        <f t="shared" ca="1" si="160"/>
        <v>0</v>
      </c>
      <c r="J934" s="149">
        <f t="shared" ca="1" si="161"/>
        <v>0</v>
      </c>
      <c r="K934" s="79" t="str">
        <f t="shared" si="162"/>
        <v/>
      </c>
      <c r="L934" s="136"/>
      <c r="M934" s="136">
        <f t="shared" si="163"/>
        <v>0</v>
      </c>
      <c r="N934" s="137">
        <f t="shared" ca="1" si="164"/>
        <v>0</v>
      </c>
      <c r="O934" s="137"/>
      <c r="P934" s="138"/>
      <c r="Q934" s="138"/>
      <c r="R934" s="138"/>
      <c r="S934" s="138"/>
      <c r="T934" s="138"/>
      <c r="U934" s="139">
        <f t="shared" si="165"/>
        <v>0</v>
      </c>
      <c r="V934" s="140"/>
      <c r="W934" s="43"/>
      <c r="X934" s="59"/>
      <c r="Y934" s="59"/>
      <c r="Z934" s="59"/>
      <c r="AA934" s="59"/>
      <c r="AB934" s="59"/>
      <c r="AC934" s="59"/>
      <c r="AD934" s="59"/>
    </row>
    <row r="935" hidden="1">
      <c r="B935" s="145">
        <v>83</v>
      </c>
      <c r="C935" s="146" t="str">
        <f t="shared" ca="1" si="155"/>
        <v>11.2</v>
      </c>
      <c r="D935" s="147" t="str">
        <f t="shared" ca="1" si="156"/>
        <v>c</v>
      </c>
      <c r="E935" s="147" t="s">
        <v>40</v>
      </c>
      <c r="F935" s="148" t="str">
        <f t="shared" ca="1" si="157"/>
        <v>https://connexion-larochelle.test.entrouvert.org/login/?nonce=_0DC01D458CED32F23A64CDA251907A6D&amp;next=/idp/saml2/continue%3Fnonce%3D_0DC01D458CED32F23A64CDA251907A6D</v>
      </c>
      <c r="G935" s="147" t="str">
        <f t="shared" ca="1" si="158"/>
        <v>A</v>
      </c>
      <c r="H935" s="147" t="str">
        <f t="shared" ca="1" si="159"/>
        <v>x</v>
      </c>
      <c r="I935" s="147">
        <f t="shared" ca="1" si="160"/>
        <v>0</v>
      </c>
      <c r="J935" s="149">
        <f t="shared" ca="1" si="161"/>
        <v>0</v>
      </c>
      <c r="K935" s="79" t="str">
        <f t="shared" si="162"/>
        <v/>
      </c>
      <c r="L935" s="136"/>
      <c r="M935" s="136">
        <f t="shared" si="163"/>
        <v>0</v>
      </c>
      <c r="N935" s="137">
        <f t="shared" ca="1" si="164"/>
        <v>0</v>
      </c>
      <c r="O935" s="137"/>
      <c r="P935" s="138"/>
      <c r="Q935" s="138"/>
      <c r="R935" s="138"/>
      <c r="S935" s="138"/>
      <c r="T935" s="138"/>
      <c r="U935" s="139">
        <f t="shared" si="165"/>
        <v>0</v>
      </c>
      <c r="V935" s="140"/>
      <c r="W935" s="43"/>
      <c r="X935" s="59"/>
      <c r="Y935" s="59"/>
      <c r="Z935" s="59"/>
      <c r="AA935" s="59"/>
      <c r="AB935" s="59"/>
      <c r="AC935" s="59"/>
      <c r="AD935" s="59"/>
    </row>
    <row r="936" hidden="1">
      <c r="B936" s="145">
        <v>83</v>
      </c>
      <c r="C936" s="146" t="str">
        <f t="shared" ca="1" si="155"/>
        <v>11.2</v>
      </c>
      <c r="D936" s="147" t="str">
        <f t="shared" ca="1" si="156"/>
        <v>c</v>
      </c>
      <c r="E936" s="147" t="s">
        <v>43</v>
      </c>
      <c r="F936" s="148" t="str">
        <f t="shared" ca="1" si="157"/>
        <v>https://portail-larochelle.test.entrouvert.org/demarches/signalements/</v>
      </c>
      <c r="G936" s="147" t="str">
        <f t="shared" ca="1" si="158"/>
        <v>A</v>
      </c>
      <c r="H936" s="147" t="str">
        <f t="shared" ca="1" si="159"/>
        <v>x</v>
      </c>
      <c r="I936" s="147">
        <f t="shared" ca="1" si="160"/>
        <v>0</v>
      </c>
      <c r="J936" s="149">
        <f t="shared" ca="1" si="161"/>
        <v>0</v>
      </c>
      <c r="K936" s="79" t="str">
        <f t="shared" si="162"/>
        <v/>
      </c>
      <c r="L936" s="136"/>
      <c r="M936" s="136">
        <f t="shared" si="163"/>
        <v>0</v>
      </c>
      <c r="N936" s="137">
        <f t="shared" ca="1" si="164"/>
        <v>0</v>
      </c>
      <c r="O936" s="137"/>
      <c r="P936" s="138"/>
      <c r="Q936" s="138"/>
      <c r="R936" s="138"/>
      <c r="S936" s="138"/>
      <c r="T936" s="138"/>
      <c r="U936" s="139">
        <f t="shared" si="165"/>
        <v>0</v>
      </c>
      <c r="V936" s="140"/>
      <c r="W936" s="43"/>
      <c r="X936" s="59"/>
      <c r="Y936" s="59"/>
      <c r="Z936" s="59"/>
      <c r="AA936" s="59"/>
      <c r="AB936" s="59"/>
      <c r="AC936" s="59"/>
      <c r="AD936" s="59"/>
    </row>
    <row r="937" hidden="1">
      <c r="B937" s="145">
        <v>83</v>
      </c>
      <c r="C937" s="146" t="str">
        <f t="shared" ca="1" si="155"/>
        <v>11.2</v>
      </c>
      <c r="D937" s="147" t="str">
        <f t="shared" ca="1" si="156"/>
        <v>na</v>
      </c>
      <c r="E937" s="147" t="s">
        <v>46</v>
      </c>
      <c r="F937" s="148" t="str">
        <f t="shared" ca="1" si="157"/>
        <v>https://connexion-larochelle.test.entrouvert.org/accounts/</v>
      </c>
      <c r="G937" s="147" t="str">
        <f t="shared" ca="1" si="158"/>
        <v>A</v>
      </c>
      <c r="H937" s="147" t="str">
        <f t="shared" ca="1" si="159"/>
        <v>x</v>
      </c>
      <c r="I937" s="147">
        <f t="shared" ca="1" si="160"/>
        <v>0</v>
      </c>
      <c r="J937" s="149">
        <f t="shared" ca="1" si="161"/>
        <v>0</v>
      </c>
      <c r="K937" s="79" t="str">
        <f t="shared" si="162"/>
        <v/>
      </c>
      <c r="L937" s="136"/>
      <c r="M937" s="136">
        <f t="shared" si="163"/>
        <v>0</v>
      </c>
      <c r="N937" s="137">
        <f t="shared" ca="1" si="164"/>
        <v>0</v>
      </c>
      <c r="O937" s="137"/>
      <c r="P937" s="138"/>
      <c r="Q937" s="138"/>
      <c r="R937" s="138"/>
      <c r="S937" s="138"/>
      <c r="T937" s="138"/>
      <c r="U937" s="139">
        <f t="shared" si="165"/>
        <v>0</v>
      </c>
      <c r="V937" s="140"/>
      <c r="W937" s="43"/>
      <c r="X937" s="59"/>
      <c r="Y937" s="59"/>
      <c r="Z937" s="59"/>
      <c r="AA937" s="59"/>
      <c r="AB937" s="59"/>
      <c r="AC937" s="59"/>
      <c r="AD937" s="59"/>
    </row>
    <row r="938" hidden="1">
      <c r="B938" s="145">
        <v>83</v>
      </c>
      <c r="C938" s="146" t="str">
        <f t="shared" ca="1" si="155"/>
        <v>11.2</v>
      </c>
      <c r="D938" s="147" t="str">
        <f t="shared" ca="1" si="156"/>
        <v>na</v>
      </c>
      <c r="E938" s="147" t="s">
        <v>49</v>
      </c>
      <c r="F938" s="148" t="str">
        <f t="shared" ca="1" si="157"/>
        <v>https://portail-larochelle.test.entrouvert.org/a-propos/page-editoriale-type/</v>
      </c>
      <c r="G938" s="147" t="str">
        <f t="shared" ca="1" si="158"/>
        <v>A</v>
      </c>
      <c r="H938" s="147" t="str">
        <f t="shared" ca="1" si="159"/>
        <v>x</v>
      </c>
      <c r="I938" s="147">
        <f t="shared" ca="1" si="160"/>
        <v>0</v>
      </c>
      <c r="J938" s="149">
        <f t="shared" ca="1" si="161"/>
        <v>0</v>
      </c>
      <c r="K938" s="79" t="str">
        <f t="shared" si="162"/>
        <v/>
      </c>
      <c r="L938" s="136"/>
      <c r="M938" s="136">
        <f t="shared" si="163"/>
        <v>0</v>
      </c>
      <c r="N938" s="137">
        <f t="shared" ca="1" si="164"/>
        <v>0</v>
      </c>
      <c r="O938" s="137"/>
      <c r="P938" s="138"/>
      <c r="Q938" s="138"/>
      <c r="R938" s="138"/>
      <c r="S938" s="138"/>
      <c r="T938" s="138"/>
      <c r="U938" s="139">
        <f t="shared" si="165"/>
        <v>0</v>
      </c>
      <c r="V938" s="140"/>
      <c r="W938" s="43"/>
      <c r="X938" s="59"/>
      <c r="Y938" s="59"/>
      <c r="Z938" s="59"/>
      <c r="AA938" s="59"/>
      <c r="AB938" s="59"/>
      <c r="AC938" s="59"/>
      <c r="AD938" s="59"/>
    </row>
    <row r="939">
      <c r="B939" s="145">
        <v>83</v>
      </c>
      <c r="C939" s="146" t="str">
        <f t="shared" ca="1" si="155"/>
        <v>11.2</v>
      </c>
      <c r="D939" s="147" t="str">
        <f t="shared" ca="1" si="156"/>
        <v>c</v>
      </c>
      <c r="E939" s="147" t="s">
        <v>52</v>
      </c>
      <c r="F939" s="148" t="str">
        <f t="shared" ca="1" si="157"/>
        <v>https://demarches-larochelle.test.entrouvert.org/old-temp/modele-de-formulaire-avec-tous-les-champs/</v>
      </c>
      <c r="G939" s="147" t="str">
        <f t="shared" ca="1" si="158"/>
        <v>A</v>
      </c>
      <c r="H939" s="147" t="str">
        <f t="shared" ca="1" si="159"/>
        <v>x</v>
      </c>
      <c r="I939" s="147" t="str">
        <f t="shared" ca="1" si="160"/>
        <v>Majeure</v>
      </c>
      <c r="J939" s="149" t="str">
        <f t="shared" ca="1" si="161"/>
        <v xml:space="preserve">Une seule fois dans la page</v>
      </c>
      <c r="K939" s="79">
        <f t="shared" si="162"/>
        <v>3</v>
      </c>
      <c r="L939" s="136"/>
      <c r="M939" s="136">
        <f t="shared" si="163"/>
        <v>0</v>
      </c>
      <c r="N939" s="137" t="str">
        <f t="shared" ca="1" si="164"/>
        <v xml:space="preserve">la checkbox possède "Case à cocher, choix oui/non" possède 2 labels</v>
      </c>
      <c r="O939" s="137"/>
      <c r="P939" s="138"/>
      <c r="Q939" s="138"/>
      <c r="R939" s="138"/>
      <c r="S939" s="138"/>
      <c r="T939" s="138"/>
      <c r="U939" s="139">
        <f t="shared" si="165"/>
        <v>0</v>
      </c>
      <c r="V939" s="140"/>
      <c r="W939" s="43"/>
      <c r="X939" s="59"/>
      <c r="Y939" s="59"/>
      <c r="Z939" s="59"/>
      <c r="AA939" s="59"/>
      <c r="AB939" s="59"/>
      <c r="AC939" s="59"/>
      <c r="AD939" s="59"/>
    </row>
    <row r="940" hidden="1">
      <c r="B940" s="145">
        <v>83</v>
      </c>
      <c r="C940" s="146" t="str">
        <f t="shared" ca="1" si="155"/>
        <v>11.2</v>
      </c>
      <c r="D940" s="147" t="str">
        <f t="shared" ca="1" si="156"/>
        <v>na</v>
      </c>
      <c r="E940" s="147" t="s">
        <v>55</v>
      </c>
      <c r="F940" s="148" t="str">
        <f t="shared" ca="1" si="157"/>
        <v>https://portail-larochelle.test.entrouvert.org/mon-espace/mes-demandes/</v>
      </c>
      <c r="G940" s="147" t="str">
        <f t="shared" ca="1" si="158"/>
        <v>A</v>
      </c>
      <c r="H940" s="147" t="str">
        <f t="shared" ca="1" si="159"/>
        <v>x</v>
      </c>
      <c r="I940" s="147">
        <f t="shared" ca="1" si="160"/>
        <v>0</v>
      </c>
      <c r="J940" s="149">
        <f t="shared" ca="1" si="161"/>
        <v>0</v>
      </c>
      <c r="K940" s="79" t="str">
        <f t="shared" si="162"/>
        <v/>
      </c>
      <c r="L940" s="136"/>
      <c r="M940" s="136">
        <f t="shared" si="163"/>
        <v>0</v>
      </c>
      <c r="N940" s="137">
        <f t="shared" ca="1" si="164"/>
        <v>0</v>
      </c>
      <c r="O940" s="137"/>
      <c r="P940" s="138"/>
      <c r="Q940" s="138"/>
      <c r="R940" s="138"/>
      <c r="S940" s="138"/>
      <c r="T940" s="138"/>
      <c r="U940" s="139">
        <f t="shared" si="165"/>
        <v>0</v>
      </c>
      <c r="V940" s="140"/>
      <c r="W940" s="43"/>
      <c r="X940" s="59"/>
      <c r="Y940" s="59"/>
      <c r="Z940" s="59"/>
      <c r="AA940" s="59"/>
      <c r="AB940" s="59"/>
      <c r="AC940" s="59"/>
      <c r="AD940" s="59"/>
    </row>
    <row r="941" hidden="1">
      <c r="B941" s="145">
        <v>83</v>
      </c>
      <c r="C941" s="146" t="str">
        <f t="shared" ca="1" si="155"/>
        <v>11.2</v>
      </c>
      <c r="D941" s="147" t="str">
        <f t="shared" ca="1" si="156"/>
        <v>c</v>
      </c>
      <c r="E941" s="147" t="s">
        <v>58</v>
      </c>
      <c r="F941" s="148" t="str">
        <f t="shared" ca="1" si="157"/>
        <v>https://demarches-larochelle.test.entrouvert.org/signalements/arbres-espaces-verts-naturels-aires-de-jeux/?cancelurl=https%3A//portail-larochelle.test.entrouvert.org/demarches/signalements/</v>
      </c>
      <c r="G941" s="147" t="str">
        <f t="shared" ca="1" si="158"/>
        <v>A</v>
      </c>
      <c r="H941" s="147" t="str">
        <f t="shared" ca="1" si="159"/>
        <v>x</v>
      </c>
      <c r="I941" s="147">
        <f t="shared" ca="1" si="160"/>
        <v>0</v>
      </c>
      <c r="J941" s="149">
        <f t="shared" ca="1" si="161"/>
        <v>0</v>
      </c>
      <c r="K941" s="79" t="str">
        <f t="shared" si="162"/>
        <v/>
      </c>
      <c r="L941" s="136"/>
      <c r="M941" s="136">
        <f t="shared" si="163"/>
        <v>0</v>
      </c>
      <c r="N941" s="137">
        <f t="shared" ca="1" si="164"/>
        <v>0</v>
      </c>
      <c r="O941" s="137"/>
      <c r="P941" s="138"/>
      <c r="Q941" s="138"/>
      <c r="R941" s="138"/>
      <c r="S941" s="138"/>
      <c r="T941" s="138"/>
      <c r="U941" s="139">
        <f t="shared" si="165"/>
        <v>0</v>
      </c>
      <c r="V941" s="140"/>
      <c r="W941" s="43"/>
      <c r="X941" s="59"/>
      <c r="Y941" s="59"/>
      <c r="Z941" s="59"/>
      <c r="AA941" s="59"/>
      <c r="AB941" s="59"/>
      <c r="AC941" s="59"/>
      <c r="AD941" s="59"/>
    </row>
    <row r="942" hidden="1">
      <c r="B942" s="145">
        <v>83</v>
      </c>
      <c r="C942" s="146" t="str">
        <f t="shared" ca="1" si="155"/>
        <v>11.2</v>
      </c>
      <c r="D942" s="147" t="str">
        <f t="shared" ca="1" si="156"/>
        <v>na</v>
      </c>
      <c r="E942" s="147" t="s">
        <v>61</v>
      </c>
      <c r="F942" s="148" t="str">
        <f t="shared" ca="1" si="157"/>
        <v>https://demarches-larochelle.test.entrouvert.org/signalements/proprete-urbaine/118/</v>
      </c>
      <c r="G942" s="147" t="str">
        <f t="shared" ca="1" si="158"/>
        <v>A</v>
      </c>
      <c r="H942" s="147" t="str">
        <f t="shared" ca="1" si="159"/>
        <v>x</v>
      </c>
      <c r="I942" s="147">
        <f t="shared" ca="1" si="160"/>
        <v>0</v>
      </c>
      <c r="J942" s="149">
        <f t="shared" ca="1" si="161"/>
        <v>0</v>
      </c>
      <c r="K942" s="79" t="str">
        <f t="shared" si="162"/>
        <v/>
      </c>
      <c r="L942" s="136"/>
      <c r="M942" s="136">
        <f t="shared" si="163"/>
        <v>0</v>
      </c>
      <c r="N942" s="137">
        <f t="shared" ca="1" si="164"/>
        <v>0</v>
      </c>
      <c r="O942" s="137"/>
      <c r="P942" s="138"/>
      <c r="Q942" s="138"/>
      <c r="R942" s="138"/>
      <c r="S942" s="138"/>
      <c r="T942" s="138"/>
      <c r="U942" s="139">
        <f t="shared" si="165"/>
        <v>0</v>
      </c>
      <c r="V942" s="140"/>
      <c r="W942" s="43"/>
      <c r="X942" s="59"/>
      <c r="Y942" s="59"/>
      <c r="Z942" s="59"/>
      <c r="AA942" s="59"/>
      <c r="AB942" s="59"/>
      <c r="AC942" s="59"/>
      <c r="AD942" s="59"/>
    </row>
    <row r="943" hidden="1">
      <c r="B943" s="145">
        <v>83</v>
      </c>
      <c r="C943" s="146" t="str">
        <f t="shared" ca="1" si="155"/>
        <v>11.2</v>
      </c>
      <c r="D943" s="147" t="str">
        <f t="shared" ca="1" si="156"/>
        <v>c</v>
      </c>
      <c r="E943" s="147" t="s">
        <v>64</v>
      </c>
      <c r="F943" s="148" t="str">
        <f t="shared" ca="1" si="157"/>
        <v>https://connexion-larochelle.test.entrouvert.org/accounts/password/change/</v>
      </c>
      <c r="G943" s="147" t="str">
        <f t="shared" ca="1" si="158"/>
        <v>A</v>
      </c>
      <c r="H943" s="147" t="str">
        <f t="shared" ca="1" si="159"/>
        <v>x</v>
      </c>
      <c r="I943" s="147">
        <f t="shared" ca="1" si="160"/>
        <v>0</v>
      </c>
      <c r="J943" s="149">
        <f t="shared" ca="1" si="161"/>
        <v>0</v>
      </c>
      <c r="K943" s="79" t="str">
        <f t="shared" si="162"/>
        <v/>
      </c>
      <c r="L943" s="136"/>
      <c r="M943" s="136">
        <f t="shared" si="163"/>
        <v>0</v>
      </c>
      <c r="N943" s="137">
        <f t="shared" ca="1" si="164"/>
        <v>0</v>
      </c>
      <c r="O943" s="137"/>
      <c r="P943" s="138"/>
      <c r="Q943" s="138"/>
      <c r="R943" s="138"/>
      <c r="S943" s="138"/>
      <c r="T943" s="138"/>
      <c r="U943" s="139">
        <f t="shared" si="165"/>
        <v>0</v>
      </c>
      <c r="V943" s="140"/>
      <c r="W943" s="43"/>
      <c r="X943" s="59"/>
      <c r="Y943" s="59"/>
      <c r="Z943" s="59"/>
      <c r="AA943" s="59"/>
      <c r="AB943" s="59"/>
      <c r="AC943" s="59"/>
      <c r="AD943" s="59"/>
    </row>
    <row r="944" hidden="1">
      <c r="B944" s="145">
        <v>84</v>
      </c>
      <c r="C944" s="146" t="str">
        <f t="shared" ca="1" si="155"/>
        <v>11.3</v>
      </c>
      <c r="D944" s="147" t="str">
        <f t="shared" ca="1" si="156"/>
        <v>na</v>
      </c>
      <c r="E944" s="147" t="s">
        <v>28</v>
      </c>
      <c r="F944" s="148" t="str">
        <f t="shared" ca="1" si="157"/>
        <v>https://portail-larochelle.test.entrouvert.org/demarches/</v>
      </c>
      <c r="G944" s="147" t="str">
        <f t="shared" ca="1" si="158"/>
        <v>AA</v>
      </c>
      <c r="H944" s="147" t="str">
        <f t="shared" ca="1" si="159"/>
        <v/>
      </c>
      <c r="I944" s="147">
        <f t="shared" ca="1" si="160"/>
        <v>0</v>
      </c>
      <c r="J944" s="149">
        <f t="shared" ca="1" si="161"/>
        <v>0</v>
      </c>
      <c r="K944" s="79" t="str">
        <f t="shared" si="162"/>
        <v/>
      </c>
      <c r="L944" s="136"/>
      <c r="M944" s="136">
        <f t="shared" si="163"/>
        <v>0</v>
      </c>
      <c r="N944" s="137">
        <f t="shared" ca="1" si="164"/>
        <v>0</v>
      </c>
      <c r="O944" s="137"/>
      <c r="P944" s="138"/>
      <c r="Q944" s="138"/>
      <c r="R944" s="138"/>
      <c r="S944" s="138"/>
      <c r="T944" s="138"/>
      <c r="U944" s="139">
        <f t="shared" si="165"/>
        <v>0</v>
      </c>
      <c r="V944" s="140"/>
      <c r="W944" s="43"/>
      <c r="X944" s="59"/>
      <c r="Y944" s="59"/>
      <c r="Z944" s="59"/>
      <c r="AA944" s="59"/>
      <c r="AB944" s="59"/>
      <c r="AC944" s="59"/>
      <c r="AD944" s="59"/>
    </row>
    <row r="945" hidden="1">
      <c r="B945" s="145">
        <v>84</v>
      </c>
      <c r="C945" s="146" t="str">
        <f t="shared" ca="1" si="155"/>
        <v>11.3</v>
      </c>
      <c r="D945" s="147" t="str">
        <f t="shared" ca="1" si="156"/>
        <v>na</v>
      </c>
      <c r="E945" s="147" t="s">
        <v>31</v>
      </c>
      <c r="F945" s="148" t="str">
        <f t="shared" ca="1" si="157"/>
        <v>https://portail-larochelle.test.entrouvert.org/liens-footer/accessibilite/</v>
      </c>
      <c r="G945" s="147" t="str">
        <f t="shared" ca="1" si="158"/>
        <v>AA</v>
      </c>
      <c r="H945" s="147" t="str">
        <f t="shared" ca="1" si="159"/>
        <v/>
      </c>
      <c r="I945" s="147">
        <f t="shared" ca="1" si="160"/>
        <v>0</v>
      </c>
      <c r="J945" s="149">
        <f t="shared" ca="1" si="161"/>
        <v>0</v>
      </c>
      <c r="K945" s="79" t="str">
        <f t="shared" si="162"/>
        <v/>
      </c>
      <c r="L945" s="136"/>
      <c r="M945" s="136">
        <f t="shared" si="163"/>
        <v>0</v>
      </c>
      <c r="N945" s="137">
        <f t="shared" ca="1" si="164"/>
        <v>0</v>
      </c>
      <c r="O945" s="137"/>
      <c r="P945" s="138"/>
      <c r="Q945" s="138"/>
      <c r="R945" s="138"/>
      <c r="S945" s="138"/>
      <c r="T945" s="138"/>
      <c r="U945" s="139">
        <f t="shared" si="165"/>
        <v>0</v>
      </c>
      <c r="V945" s="140"/>
      <c r="W945" s="43"/>
      <c r="X945" s="59"/>
      <c r="Y945" s="59"/>
      <c r="Z945" s="59"/>
      <c r="AA945" s="59"/>
      <c r="AB945" s="59"/>
      <c r="AC945" s="59"/>
      <c r="AD945" s="59"/>
    </row>
    <row r="946" hidden="1">
      <c r="B946" s="145">
        <v>84</v>
      </c>
      <c r="C946" s="146" t="str">
        <f t="shared" ca="1" si="155"/>
        <v>11.3</v>
      </c>
      <c r="D946" s="147" t="str">
        <f t="shared" ca="1" si="156"/>
        <v>na</v>
      </c>
      <c r="E946" s="147" t="s">
        <v>34</v>
      </c>
      <c r="F946" s="148" t="str">
        <f t="shared" ca="1" si="157"/>
        <v>https://portail-larochelle.test.entrouvert.org/liens-footer/mentions-legales/</v>
      </c>
      <c r="G946" s="147" t="str">
        <f t="shared" ca="1" si="158"/>
        <v>AA</v>
      </c>
      <c r="H946" s="147" t="str">
        <f t="shared" ca="1" si="159"/>
        <v/>
      </c>
      <c r="I946" s="147">
        <f t="shared" ca="1" si="160"/>
        <v>0</v>
      </c>
      <c r="J946" s="149">
        <f t="shared" ca="1" si="161"/>
        <v>0</v>
      </c>
      <c r="K946" s="79" t="str">
        <f t="shared" si="162"/>
        <v/>
      </c>
      <c r="L946" s="136"/>
      <c r="M946" s="136">
        <f t="shared" si="163"/>
        <v>0</v>
      </c>
      <c r="N946" s="137">
        <f t="shared" ca="1" si="164"/>
        <v>0</v>
      </c>
      <c r="O946" s="137"/>
      <c r="P946" s="138"/>
      <c r="Q946" s="138"/>
      <c r="R946" s="138"/>
      <c r="S946" s="138"/>
      <c r="T946" s="138"/>
      <c r="U946" s="139">
        <f t="shared" si="165"/>
        <v>0</v>
      </c>
      <c r="V946" s="140"/>
      <c r="W946" s="43"/>
      <c r="X946" s="59"/>
      <c r="Y946" s="59"/>
      <c r="Z946" s="59"/>
      <c r="AA946" s="59"/>
      <c r="AB946" s="59"/>
      <c r="AC946" s="59"/>
      <c r="AD946" s="59"/>
    </row>
    <row r="947" hidden="1">
      <c r="B947" s="145">
        <v>84</v>
      </c>
      <c r="C947" s="146" t="str">
        <f t="shared" ca="1" si="155"/>
        <v>11.3</v>
      </c>
      <c r="D947" s="147" t="str">
        <f t="shared" ca="1" si="156"/>
        <v>na</v>
      </c>
      <c r="E947" s="147" t="s">
        <v>37</v>
      </c>
      <c r="F947" s="148" t="str">
        <f t="shared" ca="1" si="157"/>
        <v>https://portail-larochelle.test.entrouvert.org/aide/</v>
      </c>
      <c r="G947" s="147" t="str">
        <f t="shared" ca="1" si="158"/>
        <v>AA</v>
      </c>
      <c r="H947" s="147" t="str">
        <f t="shared" ca="1" si="159"/>
        <v/>
      </c>
      <c r="I947" s="147">
        <f t="shared" ca="1" si="160"/>
        <v>0</v>
      </c>
      <c r="J947" s="149">
        <f t="shared" ca="1" si="161"/>
        <v>0</v>
      </c>
      <c r="K947" s="79" t="str">
        <f t="shared" si="162"/>
        <v/>
      </c>
      <c r="L947" s="136"/>
      <c r="M947" s="136">
        <f t="shared" si="163"/>
        <v>0</v>
      </c>
      <c r="N947" s="137">
        <f t="shared" ca="1" si="164"/>
        <v>0</v>
      </c>
      <c r="O947" s="137"/>
      <c r="P947" s="138"/>
      <c r="Q947" s="138"/>
      <c r="R947" s="138"/>
      <c r="S947" s="138"/>
      <c r="T947" s="138"/>
      <c r="U947" s="139">
        <f t="shared" si="165"/>
        <v>0</v>
      </c>
      <c r="V947" s="140"/>
      <c r="W947" s="43"/>
      <c r="X947" s="59"/>
      <c r="Y947" s="59"/>
      <c r="Z947" s="59"/>
      <c r="AA947" s="59"/>
      <c r="AB947" s="59"/>
      <c r="AC947" s="59"/>
      <c r="AD947" s="59"/>
    </row>
    <row r="948" hidden="1">
      <c r="B948" s="145">
        <v>84</v>
      </c>
      <c r="C948" s="146" t="str">
        <f t="shared" ca="1" si="155"/>
        <v>11.3</v>
      </c>
      <c r="D948" s="147" t="str">
        <f t="shared" ca="1" si="156"/>
        <v>na</v>
      </c>
      <c r="E948" s="147" t="s">
        <v>40</v>
      </c>
      <c r="F948" s="148" t="str">
        <f t="shared" ca="1" si="157"/>
        <v>https://connexion-larochelle.test.entrouvert.org/login/?nonce=_0DC01D458CED32F23A64CDA251907A6D&amp;next=/idp/saml2/continue%3Fnonce%3D_0DC01D458CED32F23A64CDA251907A6D</v>
      </c>
      <c r="G948" s="147" t="str">
        <f t="shared" ca="1" si="158"/>
        <v>AA</v>
      </c>
      <c r="H948" s="147" t="str">
        <f t="shared" ca="1" si="159"/>
        <v/>
      </c>
      <c r="I948" s="147">
        <f t="shared" ca="1" si="160"/>
        <v>0</v>
      </c>
      <c r="J948" s="149">
        <f t="shared" ca="1" si="161"/>
        <v>0</v>
      </c>
      <c r="K948" s="79" t="str">
        <f t="shared" si="162"/>
        <v/>
      </c>
      <c r="L948" s="136"/>
      <c r="M948" s="136">
        <f t="shared" si="163"/>
        <v>0</v>
      </c>
      <c r="N948" s="137">
        <f t="shared" ca="1" si="164"/>
        <v>0</v>
      </c>
      <c r="O948" s="137"/>
      <c r="P948" s="138"/>
      <c r="Q948" s="138"/>
      <c r="R948" s="138"/>
      <c r="S948" s="138"/>
      <c r="T948" s="138"/>
      <c r="U948" s="139">
        <f t="shared" si="165"/>
        <v>0</v>
      </c>
      <c r="V948" s="140"/>
      <c r="W948" s="43"/>
      <c r="X948" s="59"/>
      <c r="Y948" s="59"/>
      <c r="Z948" s="59"/>
      <c r="AA948" s="59"/>
      <c r="AB948" s="59"/>
      <c r="AC948" s="59"/>
      <c r="AD948" s="59"/>
    </row>
    <row r="949" hidden="1">
      <c r="B949" s="145">
        <v>84</v>
      </c>
      <c r="C949" s="146" t="str">
        <f t="shared" ca="1" si="155"/>
        <v>11.3</v>
      </c>
      <c r="D949" s="147" t="str">
        <f t="shared" ca="1" si="156"/>
        <v>na</v>
      </c>
      <c r="E949" s="147" t="s">
        <v>43</v>
      </c>
      <c r="F949" s="148" t="str">
        <f t="shared" ca="1" si="157"/>
        <v>https://portail-larochelle.test.entrouvert.org/demarches/signalements/</v>
      </c>
      <c r="G949" s="147" t="str">
        <f t="shared" ca="1" si="158"/>
        <v>AA</v>
      </c>
      <c r="H949" s="147" t="str">
        <f t="shared" ca="1" si="159"/>
        <v/>
      </c>
      <c r="I949" s="147">
        <f t="shared" ca="1" si="160"/>
        <v>0</v>
      </c>
      <c r="J949" s="149">
        <f t="shared" ca="1" si="161"/>
        <v>0</v>
      </c>
      <c r="K949" s="79" t="str">
        <f t="shared" si="162"/>
        <v/>
      </c>
      <c r="L949" s="136"/>
      <c r="M949" s="136">
        <f t="shared" si="163"/>
        <v>0</v>
      </c>
      <c r="N949" s="137">
        <f t="shared" ca="1" si="164"/>
        <v>0</v>
      </c>
      <c r="O949" s="137"/>
      <c r="P949" s="138"/>
      <c r="Q949" s="138"/>
      <c r="R949" s="138"/>
      <c r="S949" s="138"/>
      <c r="T949" s="138"/>
      <c r="U949" s="139">
        <f t="shared" si="165"/>
        <v>0</v>
      </c>
      <c r="V949" s="140"/>
      <c r="W949" s="43"/>
      <c r="X949" s="59"/>
      <c r="Y949" s="59"/>
      <c r="Z949" s="59"/>
      <c r="AA949" s="59"/>
      <c r="AB949" s="59"/>
      <c r="AC949" s="59"/>
      <c r="AD949" s="59"/>
    </row>
    <row r="950" hidden="1">
      <c r="B950" s="145">
        <v>84</v>
      </c>
      <c r="C950" s="146" t="str">
        <f t="shared" ca="1" si="155"/>
        <v>11.3</v>
      </c>
      <c r="D950" s="147" t="str">
        <f t="shared" ca="1" si="156"/>
        <v>na</v>
      </c>
      <c r="E950" s="147" t="s">
        <v>46</v>
      </c>
      <c r="F950" s="148" t="str">
        <f t="shared" ca="1" si="157"/>
        <v>https://connexion-larochelle.test.entrouvert.org/accounts/</v>
      </c>
      <c r="G950" s="147" t="str">
        <f t="shared" ca="1" si="158"/>
        <v>AA</v>
      </c>
      <c r="H950" s="147" t="str">
        <f t="shared" ca="1" si="159"/>
        <v/>
      </c>
      <c r="I950" s="147">
        <f t="shared" ca="1" si="160"/>
        <v>0</v>
      </c>
      <c r="J950" s="149">
        <f t="shared" ca="1" si="161"/>
        <v>0</v>
      </c>
      <c r="K950" s="79" t="str">
        <f t="shared" si="162"/>
        <v/>
      </c>
      <c r="L950" s="136"/>
      <c r="M950" s="136">
        <f t="shared" si="163"/>
        <v>0</v>
      </c>
      <c r="N950" s="137">
        <f t="shared" ca="1" si="164"/>
        <v>0</v>
      </c>
      <c r="O950" s="137"/>
      <c r="P950" s="138"/>
      <c r="Q950" s="138"/>
      <c r="R950" s="138"/>
      <c r="S950" s="138"/>
      <c r="T950" s="138"/>
      <c r="U950" s="139">
        <f t="shared" si="165"/>
        <v>0</v>
      </c>
      <c r="V950" s="140"/>
      <c r="W950" s="43"/>
      <c r="X950" s="59"/>
      <c r="Y950" s="59"/>
      <c r="Z950" s="59"/>
      <c r="AA950" s="59"/>
      <c r="AB950" s="59"/>
      <c r="AC950" s="59"/>
      <c r="AD950" s="59"/>
    </row>
    <row r="951" hidden="1">
      <c r="B951" s="145">
        <v>84</v>
      </c>
      <c r="C951" s="146" t="str">
        <f t="shared" ca="1" si="155"/>
        <v>11.3</v>
      </c>
      <c r="D951" s="147" t="str">
        <f t="shared" ca="1" si="156"/>
        <v>na</v>
      </c>
      <c r="E951" s="147" t="s">
        <v>49</v>
      </c>
      <c r="F951" s="148" t="str">
        <f t="shared" ca="1" si="157"/>
        <v>https://portail-larochelle.test.entrouvert.org/a-propos/page-editoriale-type/</v>
      </c>
      <c r="G951" s="147" t="str">
        <f t="shared" ca="1" si="158"/>
        <v>AA</v>
      </c>
      <c r="H951" s="147" t="str">
        <f t="shared" ca="1" si="159"/>
        <v/>
      </c>
      <c r="I951" s="147">
        <f t="shared" ca="1" si="160"/>
        <v>0</v>
      </c>
      <c r="J951" s="149">
        <f t="shared" ca="1" si="161"/>
        <v>0</v>
      </c>
      <c r="K951" s="79" t="str">
        <f t="shared" si="162"/>
        <v/>
      </c>
      <c r="L951" s="136"/>
      <c r="M951" s="136">
        <f t="shared" si="163"/>
        <v>0</v>
      </c>
      <c r="N951" s="137">
        <f t="shared" ca="1" si="164"/>
        <v>0</v>
      </c>
      <c r="O951" s="137"/>
      <c r="P951" s="138"/>
      <c r="Q951" s="138"/>
      <c r="R951" s="138"/>
      <c r="S951" s="138"/>
      <c r="T951" s="138"/>
      <c r="U951" s="139">
        <f t="shared" si="165"/>
        <v>0</v>
      </c>
      <c r="V951" s="140"/>
      <c r="W951" s="43"/>
      <c r="X951" s="59"/>
      <c r="Y951" s="59"/>
      <c r="Z951" s="59"/>
      <c r="AA951" s="59"/>
      <c r="AB951" s="59"/>
      <c r="AC951" s="59"/>
      <c r="AD951" s="59"/>
    </row>
    <row r="952" hidden="1">
      <c r="B952" s="145">
        <v>84</v>
      </c>
      <c r="C952" s="146" t="str">
        <f t="shared" ca="1" si="155"/>
        <v>11.3</v>
      </c>
      <c r="D952" s="147" t="str">
        <f t="shared" ca="1" si="156"/>
        <v>na</v>
      </c>
      <c r="E952" s="147" t="s">
        <v>52</v>
      </c>
      <c r="F952" s="148" t="str">
        <f t="shared" ca="1" si="157"/>
        <v>https://demarches-larochelle.test.entrouvert.org/old-temp/modele-de-formulaire-avec-tous-les-champs/</v>
      </c>
      <c r="G952" s="147" t="str">
        <f t="shared" ca="1" si="158"/>
        <v>AA</v>
      </c>
      <c r="H952" s="147" t="str">
        <f t="shared" ca="1" si="159"/>
        <v/>
      </c>
      <c r="I952" s="147">
        <f t="shared" ca="1" si="160"/>
        <v>0</v>
      </c>
      <c r="J952" s="149">
        <f t="shared" ca="1" si="161"/>
        <v>0</v>
      </c>
      <c r="K952" s="79" t="str">
        <f t="shared" si="162"/>
        <v/>
      </c>
      <c r="L952" s="136"/>
      <c r="M952" s="136">
        <f t="shared" si="163"/>
        <v>0</v>
      </c>
      <c r="N952" s="137">
        <f t="shared" ca="1" si="164"/>
        <v>0</v>
      </c>
      <c r="O952" s="137"/>
      <c r="P952" s="138"/>
      <c r="Q952" s="138"/>
      <c r="R952" s="138"/>
      <c r="S952" s="138"/>
      <c r="T952" s="138"/>
      <c r="U952" s="139">
        <f t="shared" si="165"/>
        <v>0</v>
      </c>
      <c r="V952" s="140"/>
      <c r="W952" s="43"/>
      <c r="X952" s="59"/>
      <c r="Y952" s="59"/>
      <c r="Z952" s="59"/>
      <c r="AA952" s="59"/>
      <c r="AB952" s="59"/>
      <c r="AC952" s="59"/>
      <c r="AD952" s="59"/>
    </row>
    <row r="953" hidden="1">
      <c r="B953" s="145">
        <v>84</v>
      </c>
      <c r="C953" s="146" t="str">
        <f t="shared" ca="1" si="155"/>
        <v>11.3</v>
      </c>
      <c r="D953" s="147" t="str">
        <f t="shared" ca="1" si="156"/>
        <v>na</v>
      </c>
      <c r="E953" s="147" t="s">
        <v>55</v>
      </c>
      <c r="F953" s="148" t="str">
        <f t="shared" ca="1" si="157"/>
        <v>https://portail-larochelle.test.entrouvert.org/mon-espace/mes-demandes/</v>
      </c>
      <c r="G953" s="147" t="str">
        <f t="shared" ca="1" si="158"/>
        <v>AA</v>
      </c>
      <c r="H953" s="147" t="str">
        <f t="shared" ca="1" si="159"/>
        <v/>
      </c>
      <c r="I953" s="147">
        <f t="shared" ca="1" si="160"/>
        <v>0</v>
      </c>
      <c r="J953" s="149">
        <f t="shared" ca="1" si="161"/>
        <v>0</v>
      </c>
      <c r="K953" s="79" t="str">
        <f t="shared" si="162"/>
        <v/>
      </c>
      <c r="L953" s="136"/>
      <c r="M953" s="136">
        <f t="shared" si="163"/>
        <v>0</v>
      </c>
      <c r="N953" s="137">
        <f t="shared" ca="1" si="164"/>
        <v>0</v>
      </c>
      <c r="O953" s="137"/>
      <c r="P953" s="138"/>
      <c r="Q953" s="138"/>
      <c r="R953" s="138"/>
      <c r="S953" s="138"/>
      <c r="T953" s="138"/>
      <c r="U953" s="139">
        <f t="shared" si="165"/>
        <v>0</v>
      </c>
      <c r="V953" s="140"/>
      <c r="W953" s="43"/>
      <c r="X953" s="59"/>
      <c r="Y953" s="59"/>
      <c r="Z953" s="59"/>
      <c r="AA953" s="59"/>
      <c r="AB953" s="59"/>
      <c r="AC953" s="59"/>
      <c r="AD953" s="59"/>
    </row>
    <row r="954" hidden="1">
      <c r="B954" s="145">
        <v>84</v>
      </c>
      <c r="C954" s="146" t="str">
        <f t="shared" ca="1" si="155"/>
        <v>11.3</v>
      </c>
      <c r="D954" s="147" t="str">
        <f t="shared" ca="1" si="156"/>
        <v>na</v>
      </c>
      <c r="E954" s="147" t="s">
        <v>58</v>
      </c>
      <c r="F954" s="148" t="str">
        <f t="shared" ca="1" si="157"/>
        <v>https://demarches-larochelle.test.entrouvert.org/signalements/arbres-espaces-verts-naturels-aires-de-jeux/?cancelurl=https%3A//portail-larochelle.test.entrouvert.org/demarches/signalements/</v>
      </c>
      <c r="G954" s="147" t="str">
        <f t="shared" ca="1" si="158"/>
        <v>AA</v>
      </c>
      <c r="H954" s="147" t="str">
        <f t="shared" ca="1" si="159"/>
        <v/>
      </c>
      <c r="I954" s="147">
        <f t="shared" ca="1" si="160"/>
        <v>0</v>
      </c>
      <c r="J954" s="149">
        <f t="shared" ca="1" si="161"/>
        <v>0</v>
      </c>
      <c r="K954" s="79" t="str">
        <f t="shared" si="162"/>
        <v/>
      </c>
      <c r="L954" s="136"/>
      <c r="M954" s="136">
        <f t="shared" si="163"/>
        <v>0</v>
      </c>
      <c r="N954" s="137">
        <f t="shared" ca="1" si="164"/>
        <v>0</v>
      </c>
      <c r="O954" s="137"/>
      <c r="P954" s="138"/>
      <c r="Q954" s="138"/>
      <c r="R954" s="138"/>
      <c r="S954" s="138"/>
      <c r="T954" s="138"/>
      <c r="U954" s="139">
        <f t="shared" si="165"/>
        <v>0</v>
      </c>
      <c r="V954" s="140"/>
      <c r="W954" s="43"/>
      <c r="X954" s="59"/>
      <c r="Y954" s="59"/>
      <c r="Z954" s="59"/>
      <c r="AA954" s="59"/>
      <c r="AB954" s="59"/>
      <c r="AC954" s="59"/>
      <c r="AD954" s="59"/>
    </row>
    <row r="955" hidden="1">
      <c r="B955" s="145">
        <v>84</v>
      </c>
      <c r="C955" s="146" t="str">
        <f t="shared" ca="1" si="155"/>
        <v>11.3</v>
      </c>
      <c r="D955" s="147" t="str">
        <f t="shared" ca="1" si="156"/>
        <v>na</v>
      </c>
      <c r="E955" s="147" t="s">
        <v>61</v>
      </c>
      <c r="F955" s="148" t="str">
        <f t="shared" ca="1" si="157"/>
        <v>https://demarches-larochelle.test.entrouvert.org/signalements/proprete-urbaine/118/</v>
      </c>
      <c r="G955" s="147" t="str">
        <f t="shared" ca="1" si="158"/>
        <v>AA</v>
      </c>
      <c r="H955" s="147" t="str">
        <f t="shared" ca="1" si="159"/>
        <v/>
      </c>
      <c r="I955" s="147">
        <f t="shared" ca="1" si="160"/>
        <v>0</v>
      </c>
      <c r="J955" s="149">
        <f t="shared" ca="1" si="161"/>
        <v>0</v>
      </c>
      <c r="K955" s="79" t="str">
        <f t="shared" si="162"/>
        <v/>
      </c>
      <c r="L955" s="136"/>
      <c r="M955" s="136">
        <f t="shared" si="163"/>
        <v>0</v>
      </c>
      <c r="N955" s="137">
        <f t="shared" ca="1" si="164"/>
        <v>0</v>
      </c>
      <c r="O955" s="137"/>
      <c r="P955" s="138"/>
      <c r="Q955" s="138"/>
      <c r="R955" s="138"/>
      <c r="S955" s="138"/>
      <c r="T955" s="138"/>
      <c r="U955" s="139">
        <f t="shared" si="165"/>
        <v>0</v>
      </c>
      <c r="V955" s="140"/>
      <c r="W955" s="43"/>
      <c r="X955" s="59"/>
      <c r="Y955" s="59"/>
      <c r="Z955" s="59"/>
      <c r="AA955" s="59"/>
      <c r="AB955" s="59"/>
      <c r="AC955" s="59"/>
      <c r="AD955" s="59"/>
    </row>
    <row r="956" hidden="1">
      <c r="B956" s="145">
        <v>84</v>
      </c>
      <c r="C956" s="146" t="str">
        <f t="shared" ca="1" si="155"/>
        <v>11.3</v>
      </c>
      <c r="D956" s="147" t="str">
        <f t="shared" ca="1" si="156"/>
        <v>na</v>
      </c>
      <c r="E956" s="147" t="s">
        <v>64</v>
      </c>
      <c r="F956" s="148" t="str">
        <f t="shared" ca="1" si="157"/>
        <v>https://connexion-larochelle.test.entrouvert.org/accounts/password/change/</v>
      </c>
      <c r="G956" s="147" t="str">
        <f t="shared" ca="1" si="158"/>
        <v>AA</v>
      </c>
      <c r="H956" s="147" t="str">
        <f t="shared" ca="1" si="159"/>
        <v/>
      </c>
      <c r="I956" s="147">
        <f t="shared" ca="1" si="160"/>
        <v>0</v>
      </c>
      <c r="J956" s="149">
        <f t="shared" ca="1" si="161"/>
        <v>0</v>
      </c>
      <c r="K956" s="79" t="str">
        <f t="shared" si="162"/>
        <v/>
      </c>
      <c r="L956" s="136"/>
      <c r="M956" s="136">
        <f t="shared" si="163"/>
        <v>0</v>
      </c>
      <c r="N956" s="137">
        <f t="shared" ca="1" si="164"/>
        <v>0</v>
      </c>
      <c r="O956" s="137"/>
      <c r="P956" s="138"/>
      <c r="Q956" s="138"/>
      <c r="R956" s="138"/>
      <c r="S956" s="138"/>
      <c r="T956" s="138"/>
      <c r="U956" s="139">
        <f t="shared" si="165"/>
        <v>0</v>
      </c>
      <c r="V956" s="140"/>
      <c r="W956" s="43"/>
      <c r="X956" s="59"/>
      <c r="Y956" s="59"/>
      <c r="Z956" s="59"/>
      <c r="AA956" s="59"/>
      <c r="AB956" s="59"/>
      <c r="AC956" s="59"/>
      <c r="AD956" s="59"/>
    </row>
    <row r="957" hidden="1">
      <c r="B957" s="145">
        <v>85</v>
      </c>
      <c r="C957" s="146" t="str">
        <f t="shared" ca="1" si="155"/>
        <v>11.4</v>
      </c>
      <c r="D957" s="147" t="str">
        <f t="shared" ca="1" si="156"/>
        <v>c</v>
      </c>
      <c r="E957" s="147" t="s">
        <v>28</v>
      </c>
      <c r="F957" s="148" t="str">
        <f t="shared" ca="1" si="157"/>
        <v>https://portail-larochelle.test.entrouvert.org/demarches/</v>
      </c>
      <c r="G957" s="147" t="str">
        <f t="shared" ca="1" si="158"/>
        <v>AA</v>
      </c>
      <c r="H957" s="147" t="str">
        <f t="shared" ca="1" si="159"/>
        <v/>
      </c>
      <c r="I957" s="147">
        <f t="shared" ca="1" si="160"/>
        <v>0</v>
      </c>
      <c r="J957" s="149">
        <f t="shared" ca="1" si="161"/>
        <v>0</v>
      </c>
      <c r="K957" s="79" t="str">
        <f t="shared" si="162"/>
        <v/>
      </c>
      <c r="L957" s="136"/>
      <c r="M957" s="136">
        <f t="shared" si="163"/>
        <v>0</v>
      </c>
      <c r="N957" s="137">
        <f t="shared" ca="1" si="164"/>
        <v>0</v>
      </c>
      <c r="O957" s="137"/>
      <c r="P957" s="138"/>
      <c r="Q957" s="138"/>
      <c r="R957" s="138"/>
      <c r="S957" s="138"/>
      <c r="T957" s="138"/>
      <c r="U957" s="139">
        <f t="shared" si="165"/>
        <v>0</v>
      </c>
      <c r="V957" s="140"/>
      <c r="W957" s="43"/>
      <c r="X957" s="59"/>
      <c r="Y957" s="59"/>
      <c r="Z957" s="59"/>
      <c r="AA957" s="59"/>
      <c r="AB957" s="59"/>
      <c r="AC957" s="59"/>
      <c r="AD957" s="59"/>
    </row>
    <row r="958" hidden="1">
      <c r="B958" s="145">
        <v>85</v>
      </c>
      <c r="C958" s="146" t="str">
        <f t="shared" ca="1" si="155"/>
        <v>11.4</v>
      </c>
      <c r="D958" s="147" t="str">
        <f t="shared" ca="1" si="156"/>
        <v>na</v>
      </c>
      <c r="E958" s="147" t="s">
        <v>31</v>
      </c>
      <c r="F958" s="148" t="str">
        <f t="shared" ca="1" si="157"/>
        <v>https://portail-larochelle.test.entrouvert.org/liens-footer/accessibilite/</v>
      </c>
      <c r="G958" s="147" t="str">
        <f t="shared" ca="1" si="158"/>
        <v>AA</v>
      </c>
      <c r="H958" s="147" t="str">
        <f t="shared" ca="1" si="159"/>
        <v/>
      </c>
      <c r="I958" s="147">
        <f t="shared" ca="1" si="160"/>
        <v>0</v>
      </c>
      <c r="J958" s="149">
        <f t="shared" ca="1" si="161"/>
        <v>0</v>
      </c>
      <c r="K958" s="79" t="str">
        <f t="shared" si="162"/>
        <v/>
      </c>
      <c r="L958" s="136"/>
      <c r="M958" s="136">
        <f t="shared" si="163"/>
        <v>0</v>
      </c>
      <c r="N958" s="137">
        <f t="shared" ca="1" si="164"/>
        <v>0</v>
      </c>
      <c r="O958" s="137"/>
      <c r="P958" s="138"/>
      <c r="Q958" s="138"/>
      <c r="R958" s="138"/>
      <c r="S958" s="138"/>
      <c r="T958" s="138"/>
      <c r="U958" s="139">
        <f t="shared" si="165"/>
        <v>0</v>
      </c>
      <c r="V958" s="140"/>
      <c r="W958" s="43"/>
      <c r="X958" s="59"/>
      <c r="Y958" s="59"/>
      <c r="Z958" s="59"/>
      <c r="AA958" s="59"/>
      <c r="AB958" s="59"/>
      <c r="AC958" s="59"/>
      <c r="AD958" s="59"/>
    </row>
    <row r="959" hidden="1">
      <c r="B959" s="145">
        <v>85</v>
      </c>
      <c r="C959" s="146" t="str">
        <f t="shared" ca="1" si="155"/>
        <v>11.4</v>
      </c>
      <c r="D959" s="147" t="str">
        <f t="shared" ca="1" si="156"/>
        <v>na</v>
      </c>
      <c r="E959" s="147" t="s">
        <v>34</v>
      </c>
      <c r="F959" s="148" t="str">
        <f t="shared" ca="1" si="157"/>
        <v>https://portail-larochelle.test.entrouvert.org/liens-footer/mentions-legales/</v>
      </c>
      <c r="G959" s="147" t="str">
        <f t="shared" ca="1" si="158"/>
        <v>AA</v>
      </c>
      <c r="H959" s="147" t="str">
        <f t="shared" ca="1" si="159"/>
        <v/>
      </c>
      <c r="I959" s="147">
        <f t="shared" ca="1" si="160"/>
        <v>0</v>
      </c>
      <c r="J959" s="149">
        <f t="shared" ca="1" si="161"/>
        <v>0</v>
      </c>
      <c r="K959" s="79" t="str">
        <f t="shared" si="162"/>
        <v/>
      </c>
      <c r="L959" s="136"/>
      <c r="M959" s="136">
        <f t="shared" si="163"/>
        <v>0</v>
      </c>
      <c r="N959" s="137">
        <f t="shared" ca="1" si="164"/>
        <v>0</v>
      </c>
      <c r="O959" s="137"/>
      <c r="P959" s="138"/>
      <c r="Q959" s="138"/>
      <c r="R959" s="138"/>
      <c r="S959" s="138"/>
      <c r="T959" s="138"/>
      <c r="U959" s="139">
        <f t="shared" si="165"/>
        <v>0</v>
      </c>
      <c r="V959" s="140"/>
      <c r="W959" s="43"/>
      <c r="X959" s="59"/>
      <c r="Y959" s="59"/>
      <c r="Z959" s="59"/>
      <c r="AA959" s="59"/>
      <c r="AB959" s="59"/>
      <c r="AC959" s="59"/>
      <c r="AD959" s="59"/>
    </row>
    <row r="960" hidden="1">
      <c r="B960" s="145">
        <v>85</v>
      </c>
      <c r="C960" s="146" t="str">
        <f t="shared" ca="1" si="155"/>
        <v>11.4</v>
      </c>
      <c r="D960" s="147" t="str">
        <f t="shared" ca="1" si="156"/>
        <v>na</v>
      </c>
      <c r="E960" s="147" t="s">
        <v>37</v>
      </c>
      <c r="F960" s="148" t="str">
        <f t="shared" ca="1" si="157"/>
        <v>https://portail-larochelle.test.entrouvert.org/aide/</v>
      </c>
      <c r="G960" s="147" t="str">
        <f t="shared" ca="1" si="158"/>
        <v>AA</v>
      </c>
      <c r="H960" s="147" t="str">
        <f t="shared" ca="1" si="159"/>
        <v/>
      </c>
      <c r="I960" s="147">
        <f t="shared" ca="1" si="160"/>
        <v>0</v>
      </c>
      <c r="J960" s="149">
        <f t="shared" ca="1" si="161"/>
        <v>0</v>
      </c>
      <c r="K960" s="79" t="str">
        <f t="shared" si="162"/>
        <v/>
      </c>
      <c r="L960" s="136"/>
      <c r="M960" s="136">
        <f t="shared" si="163"/>
        <v>0</v>
      </c>
      <c r="N960" s="137">
        <f t="shared" ca="1" si="164"/>
        <v>0</v>
      </c>
      <c r="O960" s="137"/>
      <c r="P960" s="138"/>
      <c r="Q960" s="138"/>
      <c r="R960" s="138"/>
      <c r="S960" s="138"/>
      <c r="T960" s="138"/>
      <c r="U960" s="139">
        <f t="shared" si="165"/>
        <v>0</v>
      </c>
      <c r="V960" s="140"/>
      <c r="W960" s="43"/>
      <c r="X960" s="59"/>
      <c r="Y960" s="59"/>
      <c r="Z960" s="59"/>
      <c r="AA960" s="59"/>
      <c r="AB960" s="59"/>
      <c r="AC960" s="59"/>
      <c r="AD960" s="59"/>
    </row>
    <row r="961" hidden="1">
      <c r="B961" s="145">
        <v>85</v>
      </c>
      <c r="C961" s="146" t="str">
        <f t="shared" ca="1" si="155"/>
        <v>11.4</v>
      </c>
      <c r="D961" s="147" t="str">
        <f t="shared" ca="1" si="156"/>
        <v>c</v>
      </c>
      <c r="E961" s="147" t="s">
        <v>40</v>
      </c>
      <c r="F961" s="148" t="str">
        <f t="shared" ca="1" si="157"/>
        <v>https://connexion-larochelle.test.entrouvert.org/login/?nonce=_0DC01D458CED32F23A64CDA251907A6D&amp;next=/idp/saml2/continue%3Fnonce%3D_0DC01D458CED32F23A64CDA251907A6D</v>
      </c>
      <c r="G961" s="147" t="str">
        <f t="shared" ca="1" si="158"/>
        <v>AA</v>
      </c>
      <c r="H961" s="147" t="str">
        <f t="shared" ca="1" si="159"/>
        <v/>
      </c>
      <c r="I961" s="147">
        <f t="shared" ca="1" si="160"/>
        <v>0</v>
      </c>
      <c r="J961" s="149">
        <f t="shared" ca="1" si="161"/>
        <v>0</v>
      </c>
      <c r="K961" s="79" t="str">
        <f t="shared" si="162"/>
        <v/>
      </c>
      <c r="L961" s="136"/>
      <c r="M961" s="136">
        <f t="shared" si="163"/>
        <v>0</v>
      </c>
      <c r="N961" s="137">
        <f t="shared" ca="1" si="164"/>
        <v>0</v>
      </c>
      <c r="O961" s="137"/>
      <c r="P961" s="138"/>
      <c r="Q961" s="138"/>
      <c r="R961" s="138"/>
      <c r="S961" s="138"/>
      <c r="T961" s="138"/>
      <c r="U961" s="139">
        <f t="shared" si="165"/>
        <v>0</v>
      </c>
      <c r="V961" s="140"/>
      <c r="W961" s="43"/>
      <c r="X961" s="59"/>
      <c r="Y961" s="59"/>
      <c r="Z961" s="59"/>
      <c r="AA961" s="59"/>
      <c r="AB961" s="59"/>
      <c r="AC961" s="59"/>
      <c r="AD961" s="59"/>
    </row>
    <row r="962">
      <c r="B962" s="145">
        <v>85</v>
      </c>
      <c r="C962" s="146" t="str">
        <f t="shared" ca="1" si="155"/>
        <v>11.4</v>
      </c>
      <c r="D962" s="147" t="str">
        <f t="shared" ca="1" si="156"/>
        <v>c</v>
      </c>
      <c r="E962" s="147" t="s">
        <v>43</v>
      </c>
      <c r="F962" s="148" t="str">
        <f t="shared" ca="1" si="157"/>
        <v>https://portail-larochelle.test.entrouvert.org/demarches/signalements/</v>
      </c>
      <c r="G962" s="147" t="str">
        <f t="shared" ca="1" si="158"/>
        <v>AA</v>
      </c>
      <c r="H962" s="147" t="str">
        <f t="shared" ca="1" si="159"/>
        <v/>
      </c>
      <c r="I962" s="147" t="str">
        <f t="shared" ca="1" si="160"/>
        <v>Majeure</v>
      </c>
      <c r="J962" s="149" t="str">
        <f t="shared" ca="1" si="161"/>
        <v xml:space="preserve">Une seule fois dans la page</v>
      </c>
      <c r="K962" s="79">
        <f t="shared" si="162"/>
        <v>3</v>
      </c>
      <c r="L962" s="136"/>
      <c r="M962" s="136">
        <f t="shared" si="163"/>
        <v>0</v>
      </c>
      <c r="N962" s="137" t="str">
        <f t="shared" ca="1" si="164"/>
        <v xml:space="preserve">Le label du champ n'est pas visible</v>
      </c>
      <c r="O962" s="137"/>
      <c r="P962" s="138"/>
      <c r="Q962" s="138"/>
      <c r="R962" s="138"/>
      <c r="S962" s="138"/>
      <c r="T962" s="138"/>
      <c r="U962" s="139">
        <f t="shared" si="165"/>
        <v>0</v>
      </c>
      <c r="V962" s="140"/>
      <c r="W962" s="43"/>
      <c r="X962" s="59"/>
      <c r="Y962" s="59"/>
      <c r="Z962" s="59"/>
      <c r="AA962" s="59"/>
      <c r="AB962" s="59"/>
      <c r="AC962" s="59"/>
      <c r="AD962" s="59"/>
    </row>
    <row r="963" hidden="1">
      <c r="B963" s="145">
        <v>85</v>
      </c>
      <c r="C963" s="146" t="str">
        <f t="shared" ca="1" si="155"/>
        <v>11.4</v>
      </c>
      <c r="D963" s="147" t="str">
        <f t="shared" ca="1" si="156"/>
        <v>na</v>
      </c>
      <c r="E963" s="147" t="s">
        <v>46</v>
      </c>
      <c r="F963" s="148" t="str">
        <f t="shared" ca="1" si="157"/>
        <v>https://connexion-larochelle.test.entrouvert.org/accounts/</v>
      </c>
      <c r="G963" s="147" t="str">
        <f t="shared" ca="1" si="158"/>
        <v>AA</v>
      </c>
      <c r="H963" s="147" t="str">
        <f t="shared" ca="1" si="159"/>
        <v/>
      </c>
      <c r="I963" s="147">
        <f t="shared" ca="1" si="160"/>
        <v>0</v>
      </c>
      <c r="J963" s="149">
        <f t="shared" ca="1" si="161"/>
        <v>0</v>
      </c>
      <c r="K963" s="79" t="str">
        <f t="shared" si="162"/>
        <v/>
      </c>
      <c r="L963" s="136"/>
      <c r="M963" s="136">
        <f t="shared" si="163"/>
        <v>0</v>
      </c>
      <c r="N963" s="137">
        <f t="shared" ca="1" si="164"/>
        <v>0</v>
      </c>
      <c r="O963" s="137"/>
      <c r="P963" s="138"/>
      <c r="Q963" s="138"/>
      <c r="R963" s="138"/>
      <c r="S963" s="138"/>
      <c r="T963" s="138"/>
      <c r="U963" s="139">
        <f t="shared" si="165"/>
        <v>0</v>
      </c>
      <c r="V963" s="140"/>
      <c r="W963" s="43"/>
      <c r="X963" s="59"/>
      <c r="Y963" s="59"/>
      <c r="Z963" s="59"/>
      <c r="AA963" s="59"/>
      <c r="AB963" s="59"/>
      <c r="AC963" s="59"/>
      <c r="AD963" s="59"/>
    </row>
    <row r="964" hidden="1">
      <c r="B964" s="145">
        <v>85</v>
      </c>
      <c r="C964" s="146" t="str">
        <f t="shared" ca="1" si="155"/>
        <v>11.4</v>
      </c>
      <c r="D964" s="147" t="str">
        <f t="shared" ca="1" si="156"/>
        <v>na</v>
      </c>
      <c r="E964" s="147" t="s">
        <v>49</v>
      </c>
      <c r="F964" s="148" t="str">
        <f t="shared" ca="1" si="157"/>
        <v>https://portail-larochelle.test.entrouvert.org/a-propos/page-editoriale-type/</v>
      </c>
      <c r="G964" s="147" t="str">
        <f t="shared" ca="1" si="158"/>
        <v>AA</v>
      </c>
      <c r="H964" s="147" t="str">
        <f t="shared" ca="1" si="159"/>
        <v/>
      </c>
      <c r="I964" s="147">
        <f t="shared" ca="1" si="160"/>
        <v>0</v>
      </c>
      <c r="J964" s="149">
        <f t="shared" ca="1" si="161"/>
        <v>0</v>
      </c>
      <c r="K964" s="79" t="str">
        <f t="shared" si="162"/>
        <v/>
      </c>
      <c r="L964" s="136"/>
      <c r="M964" s="136">
        <f t="shared" si="163"/>
        <v>0</v>
      </c>
      <c r="N964" s="137">
        <f t="shared" ca="1" si="164"/>
        <v>0</v>
      </c>
      <c r="O964" s="137"/>
      <c r="P964" s="138"/>
      <c r="Q964" s="138"/>
      <c r="R964" s="138"/>
      <c r="S964" s="138"/>
      <c r="T964" s="138"/>
      <c r="U964" s="139">
        <f t="shared" si="165"/>
        <v>0</v>
      </c>
      <c r="V964" s="140"/>
      <c r="W964" s="43"/>
      <c r="X964" s="59"/>
      <c r="Y964" s="59"/>
      <c r="Z964" s="59"/>
      <c r="AA964" s="59"/>
      <c r="AB964" s="59"/>
      <c r="AC964" s="59"/>
      <c r="AD964" s="59"/>
    </row>
    <row r="965" hidden="1">
      <c r="B965" s="145">
        <v>85</v>
      </c>
      <c r="C965" s="146" t="str">
        <f t="shared" ca="1" si="155"/>
        <v>11.4</v>
      </c>
      <c r="D965" s="147" t="str">
        <f t="shared" ca="1" si="156"/>
        <v>c</v>
      </c>
      <c r="E965" s="147" t="s">
        <v>52</v>
      </c>
      <c r="F965" s="148" t="str">
        <f t="shared" ca="1" si="157"/>
        <v>https://demarches-larochelle.test.entrouvert.org/old-temp/modele-de-formulaire-avec-tous-les-champs/</v>
      </c>
      <c r="G965" s="147" t="str">
        <f t="shared" ca="1" si="158"/>
        <v>AA</v>
      </c>
      <c r="H965" s="147" t="str">
        <f t="shared" ca="1" si="159"/>
        <v/>
      </c>
      <c r="I965" s="147">
        <f t="shared" ca="1" si="160"/>
        <v>0</v>
      </c>
      <c r="J965" s="149">
        <f t="shared" ca="1" si="161"/>
        <v>0</v>
      </c>
      <c r="K965" s="79" t="str">
        <f t="shared" si="162"/>
        <v/>
      </c>
      <c r="L965" s="136"/>
      <c r="M965" s="136">
        <f t="shared" si="163"/>
        <v>0</v>
      </c>
      <c r="N965" s="137">
        <f t="shared" ca="1" si="164"/>
        <v>0</v>
      </c>
      <c r="O965" s="137"/>
      <c r="P965" s="138"/>
      <c r="Q965" s="138"/>
      <c r="R965" s="138"/>
      <c r="S965" s="138"/>
      <c r="T965" s="138"/>
      <c r="U965" s="139">
        <f t="shared" si="165"/>
        <v>0</v>
      </c>
      <c r="V965" s="140"/>
      <c r="W965" s="43"/>
      <c r="X965" s="59"/>
      <c r="Y965" s="59"/>
      <c r="Z965" s="59"/>
      <c r="AA965" s="59"/>
      <c r="AB965" s="59"/>
      <c r="AC965" s="59"/>
      <c r="AD965" s="59"/>
    </row>
    <row r="966" hidden="1">
      <c r="B966" s="145">
        <v>85</v>
      </c>
      <c r="C966" s="146" t="str">
        <f t="shared" ca="1" si="155"/>
        <v>11.4</v>
      </c>
      <c r="D966" s="147" t="str">
        <f t="shared" ca="1" si="156"/>
        <v>na</v>
      </c>
      <c r="E966" s="147" t="s">
        <v>55</v>
      </c>
      <c r="F966" s="148" t="str">
        <f t="shared" ca="1" si="157"/>
        <v>https://portail-larochelle.test.entrouvert.org/mon-espace/mes-demandes/</v>
      </c>
      <c r="G966" s="147" t="str">
        <f t="shared" ca="1" si="158"/>
        <v>AA</v>
      </c>
      <c r="H966" s="147" t="str">
        <f t="shared" ca="1" si="159"/>
        <v/>
      </c>
      <c r="I966" s="147">
        <f t="shared" ca="1" si="160"/>
        <v>0</v>
      </c>
      <c r="J966" s="149">
        <f t="shared" ca="1" si="161"/>
        <v>0</v>
      </c>
      <c r="K966" s="79" t="str">
        <f t="shared" si="162"/>
        <v/>
      </c>
      <c r="L966" s="136"/>
      <c r="M966" s="136">
        <f t="shared" si="163"/>
        <v>0</v>
      </c>
      <c r="N966" s="137">
        <f t="shared" ca="1" si="164"/>
        <v>0</v>
      </c>
      <c r="O966" s="137"/>
      <c r="P966" s="138"/>
      <c r="Q966" s="138"/>
      <c r="R966" s="138"/>
      <c r="S966" s="138"/>
      <c r="T966" s="138"/>
      <c r="U966" s="139">
        <f t="shared" si="165"/>
        <v>0</v>
      </c>
      <c r="V966" s="140"/>
      <c r="W966" s="43"/>
      <c r="X966" s="59"/>
      <c r="Y966" s="59"/>
      <c r="Z966" s="59"/>
      <c r="AA966" s="59"/>
      <c r="AB966" s="59"/>
      <c r="AC966" s="59"/>
      <c r="AD966" s="59"/>
    </row>
    <row r="967" hidden="1">
      <c r="B967" s="145">
        <v>85</v>
      </c>
      <c r="C967" s="146" t="str">
        <f t="shared" ca="1" si="155"/>
        <v>11.4</v>
      </c>
      <c r="D967" s="147" t="str">
        <f t="shared" ca="1" si="156"/>
        <v>c</v>
      </c>
      <c r="E967" s="147" t="s">
        <v>58</v>
      </c>
      <c r="F967" s="148" t="str">
        <f t="shared" ca="1" si="157"/>
        <v>https://demarches-larochelle.test.entrouvert.org/signalements/arbres-espaces-verts-naturels-aires-de-jeux/?cancelurl=https%3A//portail-larochelle.test.entrouvert.org/demarches/signalements/</v>
      </c>
      <c r="G967" s="147" t="str">
        <f t="shared" ca="1" si="158"/>
        <v>AA</v>
      </c>
      <c r="H967" s="147" t="str">
        <f t="shared" ca="1" si="159"/>
        <v/>
      </c>
      <c r="I967" s="147">
        <f t="shared" ca="1" si="160"/>
        <v>0</v>
      </c>
      <c r="J967" s="149">
        <f t="shared" ca="1" si="161"/>
        <v>0</v>
      </c>
      <c r="K967" s="79" t="str">
        <f t="shared" si="162"/>
        <v/>
      </c>
      <c r="L967" s="136"/>
      <c r="M967" s="136">
        <f t="shared" si="163"/>
        <v>0</v>
      </c>
      <c r="N967" s="137">
        <f t="shared" ca="1" si="164"/>
        <v>0</v>
      </c>
      <c r="O967" s="137"/>
      <c r="P967" s="138"/>
      <c r="Q967" s="138"/>
      <c r="R967" s="138"/>
      <c r="S967" s="138"/>
      <c r="T967" s="138"/>
      <c r="U967" s="139">
        <f t="shared" si="165"/>
        <v>0</v>
      </c>
      <c r="V967" s="140"/>
      <c r="W967" s="43"/>
      <c r="X967" s="59"/>
      <c r="Y967" s="59"/>
      <c r="Z967" s="59"/>
      <c r="AA967" s="59"/>
      <c r="AB967" s="59"/>
      <c r="AC967" s="59"/>
      <c r="AD967" s="59"/>
    </row>
    <row r="968" hidden="1">
      <c r="B968" s="145">
        <v>85</v>
      </c>
      <c r="C968" s="146" t="str">
        <f t="shared" ref="C968:C1031" ca="1" si="166">INDIRECT($E968&amp;"!B"&amp;$B968)</f>
        <v>11.4</v>
      </c>
      <c r="D968" s="147" t="str">
        <f t="shared" ref="D968:D1031" ca="1" si="167">INDIRECT($E968&amp;"!F"&amp;$B968)</f>
        <v>na</v>
      </c>
      <c r="E968" s="147" t="s">
        <v>61</v>
      </c>
      <c r="F968" s="148" t="str">
        <f t="shared" ref="F968:F1031" ca="1" si="168">INDIRECT($E968&amp;"!C3")</f>
        <v>https://demarches-larochelle.test.entrouvert.org/signalements/proprete-urbaine/118/</v>
      </c>
      <c r="G968" s="147" t="str">
        <f t="shared" ref="G968:G1031" ca="1" si="169">INDIRECT($E968&amp;"!C"&amp;$B968)</f>
        <v>AA</v>
      </c>
      <c r="H968" s="147" t="str">
        <f t="shared" ref="H968:H1031" ca="1" si="170">INDIRECT($E968&amp;"!D"&amp;$B968)</f>
        <v/>
      </c>
      <c r="I968" s="147">
        <f t="shared" ref="I968:I1031" ca="1" si="171">INDIRECT($E968&amp;"!H"&amp;$B968)</f>
        <v>0</v>
      </c>
      <c r="J968" s="149">
        <f t="shared" ref="J968:J1031" ca="1" si="172">INDIRECT($E968&amp;"!I"&amp;$B968)</f>
        <v>0</v>
      </c>
      <c r="K968" s="79" t="str">
        <f t="shared" ref="K968:K1031" si="173">IFERROR(VLOOKUP($J968,$W$1:$AA$4,(MATCH($I968,$X$5:$AA$5,0))+1,FALSE),"")</f>
        <v/>
      </c>
      <c r="L968" s="136"/>
      <c r="M968" s="136">
        <f t="shared" ref="M968:M1031" si="174">COUNTIFS($C$7:$C$1378,$C968,$D$7:$D$1378,"nc")</f>
        <v>0</v>
      </c>
      <c r="N968" s="137">
        <f t="shared" ref="N968:N1031" ca="1" si="175">INDIRECT($E968&amp;"!J"&amp;$B968)</f>
        <v>0</v>
      </c>
      <c r="O968" s="137"/>
      <c r="P968" s="138"/>
      <c r="Q968" s="138"/>
      <c r="R968" s="138"/>
      <c r="S968" s="138"/>
      <c r="T968" s="138"/>
      <c r="U968" s="139">
        <f t="shared" ref="U968:U1031" si="176">SUM($P968:$T968)</f>
        <v>0</v>
      </c>
      <c r="V968" s="140"/>
      <c r="W968" s="43"/>
      <c r="X968" s="59"/>
      <c r="Y968" s="59"/>
      <c r="Z968" s="59"/>
      <c r="AA968" s="59"/>
      <c r="AB968" s="59"/>
      <c r="AC968" s="59"/>
      <c r="AD968" s="59"/>
    </row>
    <row r="969" hidden="1">
      <c r="B969" s="145">
        <v>85</v>
      </c>
      <c r="C969" s="146" t="str">
        <f t="shared" ca="1" si="166"/>
        <v>11.4</v>
      </c>
      <c r="D969" s="147" t="str">
        <f t="shared" ca="1" si="167"/>
        <v>c</v>
      </c>
      <c r="E969" s="147" t="s">
        <v>64</v>
      </c>
      <c r="F969" s="148" t="str">
        <f t="shared" ca="1" si="168"/>
        <v>https://connexion-larochelle.test.entrouvert.org/accounts/password/change/</v>
      </c>
      <c r="G969" s="147" t="str">
        <f t="shared" ca="1" si="169"/>
        <v>AA</v>
      </c>
      <c r="H969" s="147" t="str">
        <f t="shared" ca="1" si="170"/>
        <v/>
      </c>
      <c r="I969" s="147">
        <f t="shared" ca="1" si="171"/>
        <v>0</v>
      </c>
      <c r="J969" s="149">
        <f t="shared" ca="1" si="172"/>
        <v>0</v>
      </c>
      <c r="K969" s="79" t="str">
        <f t="shared" si="173"/>
        <v/>
      </c>
      <c r="L969" s="136"/>
      <c r="M969" s="136">
        <f t="shared" si="174"/>
        <v>0</v>
      </c>
      <c r="N969" s="137">
        <f t="shared" ca="1" si="175"/>
        <v>0</v>
      </c>
      <c r="O969" s="137"/>
      <c r="P969" s="138"/>
      <c r="Q969" s="138"/>
      <c r="R969" s="138"/>
      <c r="S969" s="138"/>
      <c r="T969" s="138"/>
      <c r="U969" s="139">
        <f t="shared" si="176"/>
        <v>0</v>
      </c>
      <c r="V969" s="140"/>
      <c r="W969" s="43"/>
      <c r="X969" s="59"/>
      <c r="Y969" s="59"/>
      <c r="Z969" s="59"/>
      <c r="AA969" s="59"/>
      <c r="AB969" s="59"/>
      <c r="AC969" s="59"/>
      <c r="AD969" s="59"/>
    </row>
    <row r="970" hidden="1">
      <c r="B970" s="145">
        <v>86</v>
      </c>
      <c r="C970" s="146" t="str">
        <f t="shared" ca="1" si="166"/>
        <v>11.5</v>
      </c>
      <c r="D970" s="147" t="str">
        <f t="shared" ca="1" si="167"/>
        <v>na</v>
      </c>
      <c r="E970" s="147" t="s">
        <v>28</v>
      </c>
      <c r="F970" s="148" t="str">
        <f t="shared" ca="1" si="168"/>
        <v>https://portail-larochelle.test.entrouvert.org/demarches/</v>
      </c>
      <c r="G970" s="147" t="str">
        <f t="shared" ca="1" si="169"/>
        <v>A</v>
      </c>
      <c r="H970" s="147" t="str">
        <f t="shared" ca="1" si="170"/>
        <v>x</v>
      </c>
      <c r="I970" s="147">
        <f t="shared" ca="1" si="171"/>
        <v>0</v>
      </c>
      <c r="J970" s="149">
        <f t="shared" ca="1" si="172"/>
        <v>0</v>
      </c>
      <c r="K970" s="79" t="str">
        <f t="shared" si="173"/>
        <v/>
      </c>
      <c r="L970" s="136"/>
      <c r="M970" s="136">
        <f t="shared" si="174"/>
        <v>2</v>
      </c>
      <c r="N970" s="137">
        <f t="shared" ca="1" si="175"/>
        <v>0</v>
      </c>
      <c r="O970" s="137"/>
      <c r="P970" s="138"/>
      <c r="Q970" s="138"/>
      <c r="R970" s="138"/>
      <c r="S970" s="138"/>
      <c r="T970" s="138"/>
      <c r="U970" s="139">
        <f t="shared" si="176"/>
        <v>0</v>
      </c>
      <c r="V970" s="140"/>
      <c r="W970" s="43"/>
      <c r="X970" s="59"/>
      <c r="Y970" s="59"/>
      <c r="Z970" s="59"/>
      <c r="AA970" s="59"/>
      <c r="AB970" s="59"/>
      <c r="AC970" s="59"/>
      <c r="AD970" s="59"/>
    </row>
    <row r="971" hidden="1">
      <c r="B971" s="145">
        <v>86</v>
      </c>
      <c r="C971" s="146" t="str">
        <f t="shared" ca="1" si="166"/>
        <v>11.5</v>
      </c>
      <c r="D971" s="147" t="str">
        <f t="shared" ca="1" si="167"/>
        <v>na</v>
      </c>
      <c r="E971" s="147" t="s">
        <v>31</v>
      </c>
      <c r="F971" s="148" t="str">
        <f t="shared" ca="1" si="168"/>
        <v>https://portail-larochelle.test.entrouvert.org/liens-footer/accessibilite/</v>
      </c>
      <c r="G971" s="147" t="str">
        <f t="shared" ca="1" si="169"/>
        <v>A</v>
      </c>
      <c r="H971" s="147" t="str">
        <f t="shared" ca="1" si="170"/>
        <v>x</v>
      </c>
      <c r="I971" s="147">
        <f t="shared" ca="1" si="171"/>
        <v>0</v>
      </c>
      <c r="J971" s="149">
        <f t="shared" ca="1" si="172"/>
        <v>0</v>
      </c>
      <c r="K971" s="79" t="str">
        <f t="shared" si="173"/>
        <v/>
      </c>
      <c r="L971" s="136"/>
      <c r="M971" s="136">
        <f t="shared" si="174"/>
        <v>2</v>
      </c>
      <c r="N971" s="137">
        <f t="shared" ca="1" si="175"/>
        <v>0</v>
      </c>
      <c r="O971" s="137"/>
      <c r="P971" s="138"/>
      <c r="Q971" s="138"/>
      <c r="R971" s="138"/>
      <c r="S971" s="138"/>
      <c r="T971" s="138"/>
      <c r="U971" s="139">
        <f t="shared" si="176"/>
        <v>0</v>
      </c>
      <c r="V971" s="140"/>
      <c r="W971" s="43"/>
      <c r="X971" s="59"/>
      <c r="Y971" s="59"/>
      <c r="Z971" s="59"/>
      <c r="AA971" s="59"/>
      <c r="AB971" s="59"/>
      <c r="AC971" s="59"/>
      <c r="AD971" s="59"/>
    </row>
    <row r="972" hidden="1">
      <c r="B972" s="145">
        <v>86</v>
      </c>
      <c r="C972" s="146" t="str">
        <f t="shared" ca="1" si="166"/>
        <v>11.5</v>
      </c>
      <c r="D972" s="147" t="str">
        <f t="shared" ca="1" si="167"/>
        <v>na</v>
      </c>
      <c r="E972" s="147" t="s">
        <v>34</v>
      </c>
      <c r="F972" s="148" t="str">
        <f t="shared" ca="1" si="168"/>
        <v>https://portail-larochelle.test.entrouvert.org/liens-footer/mentions-legales/</v>
      </c>
      <c r="G972" s="147" t="str">
        <f t="shared" ca="1" si="169"/>
        <v>A</v>
      </c>
      <c r="H972" s="147" t="str">
        <f t="shared" ca="1" si="170"/>
        <v>x</v>
      </c>
      <c r="I972" s="147">
        <f t="shared" ca="1" si="171"/>
        <v>0</v>
      </c>
      <c r="J972" s="149">
        <f t="shared" ca="1" si="172"/>
        <v>0</v>
      </c>
      <c r="K972" s="79" t="str">
        <f t="shared" si="173"/>
        <v/>
      </c>
      <c r="L972" s="136"/>
      <c r="M972" s="136">
        <f t="shared" si="174"/>
        <v>2</v>
      </c>
      <c r="N972" s="137">
        <f t="shared" ca="1" si="175"/>
        <v>0</v>
      </c>
      <c r="O972" s="137"/>
      <c r="P972" s="138"/>
      <c r="Q972" s="138"/>
      <c r="R972" s="138"/>
      <c r="S972" s="138"/>
      <c r="T972" s="138"/>
      <c r="U972" s="139">
        <f t="shared" si="176"/>
        <v>0</v>
      </c>
      <c r="V972" s="140"/>
      <c r="W972" s="43"/>
      <c r="X972" s="59"/>
      <c r="Y972" s="59"/>
      <c r="Z972" s="59"/>
      <c r="AA972" s="59"/>
      <c r="AB972" s="59"/>
      <c r="AC972" s="59"/>
      <c r="AD972" s="59"/>
    </row>
    <row r="973" hidden="1">
      <c r="B973" s="145">
        <v>86</v>
      </c>
      <c r="C973" s="146" t="str">
        <f t="shared" ca="1" si="166"/>
        <v>11.5</v>
      </c>
      <c r="D973" s="147" t="str">
        <f t="shared" ca="1" si="167"/>
        <v>na</v>
      </c>
      <c r="E973" s="147" t="s">
        <v>37</v>
      </c>
      <c r="F973" s="148" t="str">
        <f t="shared" ca="1" si="168"/>
        <v>https://portail-larochelle.test.entrouvert.org/aide/</v>
      </c>
      <c r="G973" s="147" t="str">
        <f t="shared" ca="1" si="169"/>
        <v>A</v>
      </c>
      <c r="H973" s="147" t="str">
        <f t="shared" ca="1" si="170"/>
        <v>x</v>
      </c>
      <c r="I973" s="147">
        <f t="shared" ca="1" si="171"/>
        <v>0</v>
      </c>
      <c r="J973" s="149">
        <f t="shared" ca="1" si="172"/>
        <v>0</v>
      </c>
      <c r="K973" s="79" t="str">
        <f t="shared" si="173"/>
        <v/>
      </c>
      <c r="L973" s="136"/>
      <c r="M973" s="136">
        <f t="shared" si="174"/>
        <v>2</v>
      </c>
      <c r="N973" s="137">
        <f t="shared" ca="1" si="175"/>
        <v>0</v>
      </c>
      <c r="O973" s="137"/>
      <c r="P973" s="138"/>
      <c r="Q973" s="138"/>
      <c r="R973" s="138"/>
      <c r="S973" s="138"/>
      <c r="T973" s="138"/>
      <c r="U973" s="139">
        <f t="shared" si="176"/>
        <v>0</v>
      </c>
      <c r="V973" s="140"/>
      <c r="W973" s="43"/>
      <c r="X973" s="59"/>
      <c r="Y973" s="59"/>
      <c r="Z973" s="59"/>
      <c r="AA973" s="59"/>
      <c r="AB973" s="59"/>
      <c r="AC973" s="59"/>
      <c r="AD973" s="59"/>
    </row>
    <row r="974" hidden="1">
      <c r="B974" s="145">
        <v>86</v>
      </c>
      <c r="C974" s="146" t="str">
        <f t="shared" ca="1" si="166"/>
        <v>11.5</v>
      </c>
      <c r="D974" s="147" t="str">
        <f t="shared" ca="1" si="167"/>
        <v>na</v>
      </c>
      <c r="E974" s="147" t="s">
        <v>40</v>
      </c>
      <c r="F974" s="148" t="str">
        <f t="shared" ca="1" si="168"/>
        <v>https://connexion-larochelle.test.entrouvert.org/login/?nonce=_0DC01D458CED32F23A64CDA251907A6D&amp;next=/idp/saml2/continue%3Fnonce%3D_0DC01D458CED32F23A64CDA251907A6D</v>
      </c>
      <c r="G974" s="147" t="str">
        <f t="shared" ca="1" si="169"/>
        <v>A</v>
      </c>
      <c r="H974" s="147" t="str">
        <f t="shared" ca="1" si="170"/>
        <v>x</v>
      </c>
      <c r="I974" s="147">
        <f t="shared" ca="1" si="171"/>
        <v>0</v>
      </c>
      <c r="J974" s="149">
        <f t="shared" ca="1" si="172"/>
        <v>0</v>
      </c>
      <c r="K974" s="79" t="str">
        <f t="shared" si="173"/>
        <v/>
      </c>
      <c r="L974" s="136"/>
      <c r="M974" s="136">
        <f t="shared" si="174"/>
        <v>2</v>
      </c>
      <c r="N974" s="137">
        <f t="shared" ca="1" si="175"/>
        <v>0</v>
      </c>
      <c r="O974" s="137"/>
      <c r="P974" s="138"/>
      <c r="Q974" s="138"/>
      <c r="R974" s="138"/>
      <c r="S974" s="138"/>
      <c r="T974" s="138"/>
      <c r="U974" s="139">
        <f t="shared" si="176"/>
        <v>0</v>
      </c>
      <c r="V974" s="140"/>
      <c r="W974" s="43"/>
      <c r="X974" s="59"/>
      <c r="Y974" s="59"/>
      <c r="Z974" s="59"/>
      <c r="AA974" s="59"/>
      <c r="AB974" s="59"/>
      <c r="AC974" s="59"/>
      <c r="AD974" s="59"/>
    </row>
    <row r="975" hidden="1">
      <c r="B975" s="145">
        <v>86</v>
      </c>
      <c r="C975" s="146" t="str">
        <f t="shared" ca="1" si="166"/>
        <v>11.5</v>
      </c>
      <c r="D975" s="147" t="str">
        <f t="shared" ca="1" si="167"/>
        <v>na</v>
      </c>
      <c r="E975" s="147" t="s">
        <v>43</v>
      </c>
      <c r="F975" s="148" t="str">
        <f t="shared" ca="1" si="168"/>
        <v>https://portail-larochelle.test.entrouvert.org/demarches/signalements/</v>
      </c>
      <c r="G975" s="147" t="str">
        <f t="shared" ca="1" si="169"/>
        <v>A</v>
      </c>
      <c r="H975" s="147" t="str">
        <f t="shared" ca="1" si="170"/>
        <v>x</v>
      </c>
      <c r="I975" s="147">
        <f t="shared" ca="1" si="171"/>
        <v>0</v>
      </c>
      <c r="J975" s="149">
        <f t="shared" ca="1" si="172"/>
        <v>0</v>
      </c>
      <c r="K975" s="79" t="str">
        <f t="shared" si="173"/>
        <v/>
      </c>
      <c r="L975" s="136"/>
      <c r="M975" s="136">
        <f t="shared" si="174"/>
        <v>2</v>
      </c>
      <c r="N975" s="137">
        <f t="shared" ca="1" si="175"/>
        <v>0</v>
      </c>
      <c r="O975" s="137"/>
      <c r="P975" s="138"/>
      <c r="Q975" s="138"/>
      <c r="R975" s="138"/>
      <c r="S975" s="138"/>
      <c r="T975" s="138"/>
      <c r="U975" s="139">
        <f t="shared" si="176"/>
        <v>0</v>
      </c>
      <c r="V975" s="140"/>
      <c r="W975" s="43"/>
      <c r="X975" s="59"/>
      <c r="Y975" s="59"/>
      <c r="Z975" s="59"/>
      <c r="AA975" s="59"/>
      <c r="AB975" s="59"/>
      <c r="AC975" s="59"/>
      <c r="AD975" s="59"/>
    </row>
    <row r="976" hidden="1">
      <c r="B976" s="145">
        <v>86</v>
      </c>
      <c r="C976" s="146" t="str">
        <f t="shared" ca="1" si="166"/>
        <v>11.5</v>
      </c>
      <c r="D976" s="147" t="str">
        <f t="shared" ca="1" si="167"/>
        <v>na</v>
      </c>
      <c r="E976" s="147" t="s">
        <v>46</v>
      </c>
      <c r="F976" s="148" t="str">
        <f t="shared" ca="1" si="168"/>
        <v>https://connexion-larochelle.test.entrouvert.org/accounts/</v>
      </c>
      <c r="G976" s="147" t="str">
        <f t="shared" ca="1" si="169"/>
        <v>A</v>
      </c>
      <c r="H976" s="147" t="str">
        <f t="shared" ca="1" si="170"/>
        <v>x</v>
      </c>
      <c r="I976" s="147">
        <f t="shared" ca="1" si="171"/>
        <v>0</v>
      </c>
      <c r="J976" s="149">
        <f t="shared" ca="1" si="172"/>
        <v>0</v>
      </c>
      <c r="K976" s="79" t="str">
        <f t="shared" si="173"/>
        <v/>
      </c>
      <c r="L976" s="136"/>
      <c r="M976" s="136">
        <f t="shared" si="174"/>
        <v>2</v>
      </c>
      <c r="N976" s="137">
        <f t="shared" ca="1" si="175"/>
        <v>0</v>
      </c>
      <c r="O976" s="137"/>
      <c r="P976" s="138"/>
      <c r="Q976" s="138"/>
      <c r="R976" s="138"/>
      <c r="S976" s="138"/>
      <c r="T976" s="138"/>
      <c r="U976" s="139">
        <f t="shared" si="176"/>
        <v>0</v>
      </c>
      <c r="V976" s="140"/>
      <c r="W976" s="43"/>
      <c r="X976" s="59"/>
      <c r="Y976" s="59"/>
      <c r="Z976" s="59"/>
      <c r="AA976" s="59"/>
      <c r="AB976" s="59"/>
      <c r="AC976" s="59"/>
      <c r="AD976" s="59"/>
    </row>
    <row r="977" hidden="1">
      <c r="B977" s="145">
        <v>86</v>
      </c>
      <c r="C977" s="146" t="str">
        <f t="shared" ca="1" si="166"/>
        <v>11.5</v>
      </c>
      <c r="D977" s="147" t="str">
        <f t="shared" ca="1" si="167"/>
        <v>na</v>
      </c>
      <c r="E977" s="147" t="s">
        <v>49</v>
      </c>
      <c r="F977" s="148" t="str">
        <f t="shared" ca="1" si="168"/>
        <v>https://portail-larochelle.test.entrouvert.org/a-propos/page-editoriale-type/</v>
      </c>
      <c r="G977" s="147" t="str">
        <f t="shared" ca="1" si="169"/>
        <v>A</v>
      </c>
      <c r="H977" s="147" t="str">
        <f t="shared" ca="1" si="170"/>
        <v>x</v>
      </c>
      <c r="I977" s="147">
        <f t="shared" ca="1" si="171"/>
        <v>0</v>
      </c>
      <c r="J977" s="149">
        <f t="shared" ca="1" si="172"/>
        <v>0</v>
      </c>
      <c r="K977" s="79" t="str">
        <f t="shared" si="173"/>
        <v/>
      </c>
      <c r="L977" s="136"/>
      <c r="M977" s="136">
        <f t="shared" si="174"/>
        <v>2</v>
      </c>
      <c r="N977" s="137">
        <f t="shared" ca="1" si="175"/>
        <v>0</v>
      </c>
      <c r="O977" s="137"/>
      <c r="P977" s="138"/>
      <c r="Q977" s="138"/>
      <c r="R977" s="138"/>
      <c r="S977" s="138"/>
      <c r="T977" s="138"/>
      <c r="U977" s="139">
        <f t="shared" si="176"/>
        <v>0</v>
      </c>
      <c r="V977" s="140"/>
      <c r="W977" s="43"/>
      <c r="X977" s="59"/>
      <c r="Y977" s="59"/>
      <c r="Z977" s="59"/>
      <c r="AA977" s="59"/>
      <c r="AB977" s="59"/>
      <c r="AC977" s="59"/>
      <c r="AD977" s="59"/>
    </row>
    <row r="978" hidden="1">
      <c r="B978" s="145">
        <v>86</v>
      </c>
      <c r="C978" s="146" t="str">
        <f t="shared" ca="1" si="166"/>
        <v>11.5</v>
      </c>
      <c r="D978" s="147" t="str">
        <f t="shared" ca="1" si="167"/>
        <v>nc</v>
      </c>
      <c r="E978" s="147" t="s">
        <v>52</v>
      </c>
      <c r="F978" s="148" t="str">
        <f t="shared" ca="1" si="168"/>
        <v>https://demarches-larochelle.test.entrouvert.org/old-temp/modele-de-formulaire-avec-tous-les-champs/</v>
      </c>
      <c r="G978" s="147" t="str">
        <f t="shared" ca="1" si="169"/>
        <v>A</v>
      </c>
      <c r="H978" s="147" t="str">
        <f t="shared" ca="1" si="170"/>
        <v>x</v>
      </c>
      <c r="I978" s="147" t="str">
        <f t="shared" ca="1" si="171"/>
        <v>Moyenne</v>
      </c>
      <c r="J978" s="149" t="str">
        <f t="shared" ca="1" si="172"/>
        <v xml:space="preserve">Plusieurs fois sur cette page uniquement</v>
      </c>
      <c r="K978" s="79">
        <f t="shared" si="173"/>
        <v>3</v>
      </c>
      <c r="L978" s="136"/>
      <c r="M978" s="136">
        <f t="shared" si="174"/>
        <v>2</v>
      </c>
      <c r="N978" s="137" t="str">
        <f t="shared" ca="1" si="175"/>
        <v xml:space="preserve">Les attributs "role=group" ne sont pas nécessaire sur les champs texte ou file</v>
      </c>
      <c r="O978" s="137"/>
      <c r="P978" s="138"/>
      <c r="Q978" s="138"/>
      <c r="R978" s="138"/>
      <c r="S978" s="138"/>
      <c r="T978" s="138"/>
      <c r="U978" s="139">
        <f t="shared" si="176"/>
        <v>0</v>
      </c>
      <c r="V978" s="140"/>
      <c r="W978" s="43"/>
      <c r="X978" s="59"/>
      <c r="Y978" s="59"/>
      <c r="Z978" s="59"/>
      <c r="AA978" s="59"/>
      <c r="AB978" s="59"/>
      <c r="AC978" s="59"/>
      <c r="AD978" s="59"/>
    </row>
    <row r="979" hidden="1">
      <c r="B979" s="145">
        <v>86</v>
      </c>
      <c r="C979" s="146" t="str">
        <f t="shared" ca="1" si="166"/>
        <v>11.5</v>
      </c>
      <c r="D979" s="147" t="str">
        <f t="shared" ca="1" si="167"/>
        <v>na</v>
      </c>
      <c r="E979" s="147" t="s">
        <v>55</v>
      </c>
      <c r="F979" s="148" t="str">
        <f t="shared" ca="1" si="168"/>
        <v>https://portail-larochelle.test.entrouvert.org/mon-espace/mes-demandes/</v>
      </c>
      <c r="G979" s="147" t="str">
        <f t="shared" ca="1" si="169"/>
        <v>A</v>
      </c>
      <c r="H979" s="147" t="str">
        <f t="shared" ca="1" si="170"/>
        <v>x</v>
      </c>
      <c r="I979" s="147">
        <f t="shared" ca="1" si="171"/>
        <v>0</v>
      </c>
      <c r="J979" s="149">
        <f t="shared" ca="1" si="172"/>
        <v>0</v>
      </c>
      <c r="K979" s="79" t="str">
        <f t="shared" si="173"/>
        <v/>
      </c>
      <c r="L979" s="136"/>
      <c r="M979" s="136">
        <f t="shared" si="174"/>
        <v>2</v>
      </c>
      <c r="N979" s="137">
        <f t="shared" ca="1" si="175"/>
        <v>0</v>
      </c>
      <c r="O979" s="137"/>
      <c r="P979" s="138"/>
      <c r="Q979" s="138"/>
      <c r="R979" s="138"/>
      <c r="S979" s="138"/>
      <c r="T979" s="138"/>
      <c r="U979" s="139">
        <f t="shared" si="176"/>
        <v>0</v>
      </c>
      <c r="V979" s="140"/>
      <c r="W979" s="43"/>
      <c r="X979" s="59"/>
      <c r="Y979" s="59"/>
      <c r="Z979" s="59"/>
      <c r="AA979" s="59"/>
      <c r="AB979" s="59"/>
      <c r="AC979" s="59"/>
      <c r="AD979" s="59"/>
    </row>
    <row r="980" hidden="1">
      <c r="B980" s="145">
        <v>86</v>
      </c>
      <c r="C980" s="146" t="str">
        <f t="shared" ca="1" si="166"/>
        <v>11.5</v>
      </c>
      <c r="D980" s="147" t="str">
        <f t="shared" ca="1" si="167"/>
        <v>nc</v>
      </c>
      <c r="E980" s="147" t="s">
        <v>58</v>
      </c>
      <c r="F980" s="148" t="str">
        <f t="shared" ca="1" si="168"/>
        <v>https://demarches-larochelle.test.entrouvert.org/signalements/arbres-espaces-verts-naturels-aires-de-jeux/?cancelurl=https%3A//portail-larochelle.test.entrouvert.org/demarches/signalements/</v>
      </c>
      <c r="G980" s="147" t="str">
        <f t="shared" ca="1" si="169"/>
        <v>A</v>
      </c>
      <c r="H980" s="147" t="str">
        <f t="shared" ca="1" si="170"/>
        <v>x</v>
      </c>
      <c r="I980" s="147" t="str">
        <f t="shared" ca="1" si="171"/>
        <v>Moyenne</v>
      </c>
      <c r="J980" s="149" t="str">
        <f t="shared" ca="1" si="172"/>
        <v xml:space="preserve">Plusieurs fois sur cette page uniquement</v>
      </c>
      <c r="K980" s="79">
        <f t="shared" si="173"/>
        <v>3</v>
      </c>
      <c r="L980" s="136"/>
      <c r="M980" s="136">
        <f t="shared" si="174"/>
        <v>2</v>
      </c>
      <c r="N980" s="137" t="str">
        <f t="shared" ca="1" si="175"/>
        <v xml:space="preserve">Les attributs "role=group" ne sont pas nécessaire sur les champs texte ou file</v>
      </c>
      <c r="O980" s="137"/>
      <c r="P980" s="138"/>
      <c r="Q980" s="138"/>
      <c r="R980" s="138"/>
      <c r="S980" s="138"/>
      <c r="T980" s="138"/>
      <c r="U980" s="139">
        <f t="shared" si="176"/>
        <v>0</v>
      </c>
      <c r="V980" s="140"/>
      <c r="W980" s="43"/>
      <c r="X980" s="59"/>
      <c r="Y980" s="59"/>
      <c r="Z980" s="59"/>
      <c r="AA980" s="59"/>
      <c r="AB980" s="59"/>
      <c r="AC980" s="59"/>
      <c r="AD980" s="59"/>
    </row>
    <row r="981" hidden="1">
      <c r="B981" s="145">
        <v>86</v>
      </c>
      <c r="C981" s="146" t="str">
        <f t="shared" ca="1" si="166"/>
        <v>11.5</v>
      </c>
      <c r="D981" s="147" t="str">
        <f t="shared" ca="1" si="167"/>
        <v>na</v>
      </c>
      <c r="E981" s="147" t="s">
        <v>61</v>
      </c>
      <c r="F981" s="148" t="str">
        <f t="shared" ca="1" si="168"/>
        <v>https://demarches-larochelle.test.entrouvert.org/signalements/proprete-urbaine/118/</v>
      </c>
      <c r="G981" s="147" t="str">
        <f t="shared" ca="1" si="169"/>
        <v>A</v>
      </c>
      <c r="H981" s="147" t="str">
        <f t="shared" ca="1" si="170"/>
        <v>x</v>
      </c>
      <c r="I981" s="147">
        <f t="shared" ca="1" si="171"/>
        <v>0</v>
      </c>
      <c r="J981" s="149">
        <f t="shared" ca="1" si="172"/>
        <v>0</v>
      </c>
      <c r="K981" s="79" t="str">
        <f t="shared" si="173"/>
        <v/>
      </c>
      <c r="L981" s="136"/>
      <c r="M981" s="136">
        <f t="shared" si="174"/>
        <v>2</v>
      </c>
      <c r="N981" s="137">
        <f t="shared" ca="1" si="175"/>
        <v>0</v>
      </c>
      <c r="O981" s="137"/>
      <c r="P981" s="138"/>
      <c r="Q981" s="138"/>
      <c r="R981" s="138"/>
      <c r="S981" s="138"/>
      <c r="T981" s="138"/>
      <c r="U981" s="139">
        <f t="shared" si="176"/>
        <v>0</v>
      </c>
      <c r="V981" s="140"/>
      <c r="W981" s="43"/>
      <c r="X981" s="59"/>
      <c r="Y981" s="59"/>
      <c r="Z981" s="59"/>
      <c r="AA981" s="59"/>
      <c r="AB981" s="59"/>
      <c r="AC981" s="59"/>
      <c r="AD981" s="59"/>
    </row>
    <row r="982" hidden="1">
      <c r="B982" s="145">
        <v>86</v>
      </c>
      <c r="C982" s="146" t="str">
        <f t="shared" ca="1" si="166"/>
        <v>11.5</v>
      </c>
      <c r="D982" s="147" t="str">
        <f t="shared" ca="1" si="167"/>
        <v>na</v>
      </c>
      <c r="E982" s="147" t="s">
        <v>64</v>
      </c>
      <c r="F982" s="148" t="str">
        <f t="shared" ca="1" si="168"/>
        <v>https://connexion-larochelle.test.entrouvert.org/accounts/password/change/</v>
      </c>
      <c r="G982" s="147" t="str">
        <f t="shared" ca="1" si="169"/>
        <v>A</v>
      </c>
      <c r="H982" s="147" t="str">
        <f t="shared" ca="1" si="170"/>
        <v>x</v>
      </c>
      <c r="I982" s="147" t="str">
        <f t="shared" ca="1" si="171"/>
        <v>Moyenne</v>
      </c>
      <c r="J982" s="149" t="str">
        <f t="shared" ca="1" si="172"/>
        <v xml:space="preserve">Plusieurs fois sur cette page uniquement</v>
      </c>
      <c r="K982" s="79">
        <f t="shared" si="173"/>
        <v>3</v>
      </c>
      <c r="L982" s="136"/>
      <c r="M982" s="136">
        <f t="shared" si="174"/>
        <v>2</v>
      </c>
      <c r="N982" s="137" t="str">
        <f t="shared" ca="1" si="175"/>
        <v xml:space="preserve">Les attributs "role=group" ne sont pas nécessaire sur les champs texte ou file</v>
      </c>
      <c r="O982" s="137"/>
      <c r="P982" s="138"/>
      <c r="Q982" s="138"/>
      <c r="R982" s="138"/>
      <c r="S982" s="138"/>
      <c r="T982" s="138"/>
      <c r="U982" s="139">
        <f t="shared" si="176"/>
        <v>0</v>
      </c>
      <c r="V982" s="140"/>
      <c r="W982" s="43"/>
      <c r="X982" s="59"/>
      <c r="Y982" s="59"/>
      <c r="Z982" s="59"/>
      <c r="AA982" s="59"/>
      <c r="AB982" s="59"/>
      <c r="AC982" s="59"/>
      <c r="AD982" s="59"/>
    </row>
    <row r="983" hidden="1">
      <c r="B983" s="145">
        <v>87</v>
      </c>
      <c r="C983" s="146" t="str">
        <f t="shared" ca="1" si="166"/>
        <v>11.6</v>
      </c>
      <c r="D983" s="147" t="str">
        <f t="shared" ca="1" si="167"/>
        <v>na</v>
      </c>
      <c r="E983" s="147" t="s">
        <v>28</v>
      </c>
      <c r="F983" s="148" t="str">
        <f t="shared" ca="1" si="168"/>
        <v>https://portail-larochelle.test.entrouvert.org/demarches/</v>
      </c>
      <c r="G983" s="147" t="str">
        <f t="shared" ca="1" si="169"/>
        <v>A</v>
      </c>
      <c r="H983" s="147" t="str">
        <f t="shared" ca="1" si="170"/>
        <v>x</v>
      </c>
      <c r="I983" s="147">
        <f t="shared" ca="1" si="171"/>
        <v>0</v>
      </c>
      <c r="J983" s="149">
        <f t="shared" ca="1" si="172"/>
        <v>0</v>
      </c>
      <c r="K983" s="79" t="str">
        <f t="shared" si="173"/>
        <v/>
      </c>
      <c r="L983" s="136"/>
      <c r="M983" s="136">
        <f t="shared" si="174"/>
        <v>0</v>
      </c>
      <c r="N983" s="137">
        <f t="shared" ca="1" si="175"/>
        <v>0</v>
      </c>
      <c r="O983" s="137"/>
      <c r="P983" s="138"/>
      <c r="Q983" s="138"/>
      <c r="R983" s="138"/>
      <c r="S983" s="138"/>
      <c r="T983" s="138"/>
      <c r="U983" s="139">
        <f t="shared" si="176"/>
        <v>0</v>
      </c>
      <c r="V983" s="140"/>
      <c r="W983" s="43"/>
      <c r="X983" s="59"/>
      <c r="Y983" s="59"/>
      <c r="Z983" s="59"/>
      <c r="AA983" s="59"/>
      <c r="AB983" s="59"/>
      <c r="AC983" s="59"/>
      <c r="AD983" s="59"/>
    </row>
    <row r="984" hidden="1">
      <c r="B984" s="145">
        <v>87</v>
      </c>
      <c r="C984" s="146" t="str">
        <f t="shared" ca="1" si="166"/>
        <v>11.6</v>
      </c>
      <c r="D984" s="147" t="str">
        <f t="shared" ca="1" si="167"/>
        <v>na</v>
      </c>
      <c r="E984" s="147" t="s">
        <v>31</v>
      </c>
      <c r="F984" s="148" t="str">
        <f t="shared" ca="1" si="168"/>
        <v>https://portail-larochelle.test.entrouvert.org/liens-footer/accessibilite/</v>
      </c>
      <c r="G984" s="147" t="str">
        <f t="shared" ca="1" si="169"/>
        <v>A</v>
      </c>
      <c r="H984" s="147" t="str">
        <f t="shared" ca="1" si="170"/>
        <v>x</v>
      </c>
      <c r="I984" s="147">
        <f t="shared" ca="1" si="171"/>
        <v>0</v>
      </c>
      <c r="J984" s="149">
        <f t="shared" ca="1" si="172"/>
        <v>0</v>
      </c>
      <c r="K984" s="79" t="str">
        <f t="shared" si="173"/>
        <v/>
      </c>
      <c r="L984" s="136"/>
      <c r="M984" s="136">
        <f t="shared" si="174"/>
        <v>0</v>
      </c>
      <c r="N984" s="137">
        <f t="shared" ca="1" si="175"/>
        <v>0</v>
      </c>
      <c r="O984" s="137"/>
      <c r="P984" s="138"/>
      <c r="Q984" s="138"/>
      <c r="R984" s="138"/>
      <c r="S984" s="138"/>
      <c r="T984" s="138"/>
      <c r="U984" s="139">
        <f t="shared" si="176"/>
        <v>0</v>
      </c>
      <c r="V984" s="140"/>
      <c r="W984" s="43"/>
      <c r="X984" s="59"/>
      <c r="Y984" s="59"/>
      <c r="Z984" s="59"/>
      <c r="AA984" s="59"/>
      <c r="AB984" s="59"/>
      <c r="AC984" s="59"/>
      <c r="AD984" s="59"/>
    </row>
    <row r="985" hidden="1">
      <c r="B985" s="145">
        <v>87</v>
      </c>
      <c r="C985" s="146" t="str">
        <f t="shared" ca="1" si="166"/>
        <v>11.6</v>
      </c>
      <c r="D985" s="147" t="str">
        <f t="shared" ca="1" si="167"/>
        <v>na</v>
      </c>
      <c r="E985" s="147" t="s">
        <v>34</v>
      </c>
      <c r="F985" s="148" t="str">
        <f t="shared" ca="1" si="168"/>
        <v>https://portail-larochelle.test.entrouvert.org/liens-footer/mentions-legales/</v>
      </c>
      <c r="G985" s="147" t="str">
        <f t="shared" ca="1" si="169"/>
        <v>A</v>
      </c>
      <c r="H985" s="147" t="str">
        <f t="shared" ca="1" si="170"/>
        <v>x</v>
      </c>
      <c r="I985" s="147">
        <f t="shared" ca="1" si="171"/>
        <v>0</v>
      </c>
      <c r="J985" s="149">
        <f t="shared" ca="1" si="172"/>
        <v>0</v>
      </c>
      <c r="K985" s="79" t="str">
        <f t="shared" si="173"/>
        <v/>
      </c>
      <c r="L985" s="136"/>
      <c r="M985" s="136">
        <f t="shared" si="174"/>
        <v>0</v>
      </c>
      <c r="N985" s="137">
        <f t="shared" ca="1" si="175"/>
        <v>0</v>
      </c>
      <c r="O985" s="137"/>
      <c r="P985" s="138"/>
      <c r="Q985" s="138"/>
      <c r="R985" s="138"/>
      <c r="S985" s="138"/>
      <c r="T985" s="138"/>
      <c r="U985" s="139">
        <f t="shared" si="176"/>
        <v>0</v>
      </c>
      <c r="V985" s="140"/>
      <c r="W985" s="43"/>
      <c r="X985" s="59"/>
      <c r="Y985" s="59"/>
      <c r="Z985" s="59"/>
      <c r="AA985" s="59"/>
      <c r="AB985" s="59"/>
      <c r="AC985" s="59"/>
      <c r="AD985" s="59"/>
    </row>
    <row r="986" hidden="1">
      <c r="B986" s="145">
        <v>87</v>
      </c>
      <c r="C986" s="146" t="str">
        <f t="shared" ca="1" si="166"/>
        <v>11.6</v>
      </c>
      <c r="D986" s="147" t="str">
        <f t="shared" ca="1" si="167"/>
        <v>na</v>
      </c>
      <c r="E986" s="147" t="s">
        <v>37</v>
      </c>
      <c r="F986" s="148" t="str">
        <f t="shared" ca="1" si="168"/>
        <v>https://portail-larochelle.test.entrouvert.org/aide/</v>
      </c>
      <c r="G986" s="147" t="str">
        <f t="shared" ca="1" si="169"/>
        <v>A</v>
      </c>
      <c r="H986" s="147" t="str">
        <f t="shared" ca="1" si="170"/>
        <v>x</v>
      </c>
      <c r="I986" s="147">
        <f t="shared" ca="1" si="171"/>
        <v>0</v>
      </c>
      <c r="J986" s="149">
        <f t="shared" ca="1" si="172"/>
        <v>0</v>
      </c>
      <c r="K986" s="79" t="str">
        <f t="shared" si="173"/>
        <v/>
      </c>
      <c r="L986" s="136"/>
      <c r="M986" s="136">
        <f t="shared" si="174"/>
        <v>0</v>
      </c>
      <c r="N986" s="137">
        <f t="shared" ca="1" si="175"/>
        <v>0</v>
      </c>
      <c r="O986" s="137"/>
      <c r="P986" s="138"/>
      <c r="Q986" s="138"/>
      <c r="R986" s="138"/>
      <c r="S986" s="138"/>
      <c r="T986" s="138"/>
      <c r="U986" s="139">
        <f t="shared" si="176"/>
        <v>0</v>
      </c>
      <c r="V986" s="140"/>
      <c r="W986" s="43"/>
      <c r="X986" s="59"/>
      <c r="Y986" s="59"/>
      <c r="Z986" s="59"/>
      <c r="AA986" s="59"/>
      <c r="AB986" s="59"/>
      <c r="AC986" s="59"/>
      <c r="AD986" s="59"/>
    </row>
    <row r="987" hidden="1">
      <c r="B987" s="145">
        <v>87</v>
      </c>
      <c r="C987" s="146" t="str">
        <f t="shared" ca="1" si="166"/>
        <v>11.6</v>
      </c>
      <c r="D987" s="147" t="str">
        <f t="shared" ca="1" si="167"/>
        <v>na</v>
      </c>
      <c r="E987" s="147" t="s">
        <v>40</v>
      </c>
      <c r="F987" s="148" t="str">
        <f t="shared" ca="1" si="168"/>
        <v>https://connexion-larochelle.test.entrouvert.org/login/?nonce=_0DC01D458CED32F23A64CDA251907A6D&amp;next=/idp/saml2/continue%3Fnonce%3D_0DC01D458CED32F23A64CDA251907A6D</v>
      </c>
      <c r="G987" s="147" t="str">
        <f t="shared" ca="1" si="169"/>
        <v>A</v>
      </c>
      <c r="H987" s="147" t="str">
        <f t="shared" ca="1" si="170"/>
        <v>x</v>
      </c>
      <c r="I987" s="147">
        <f t="shared" ca="1" si="171"/>
        <v>0</v>
      </c>
      <c r="J987" s="149">
        <f t="shared" ca="1" si="172"/>
        <v>0</v>
      </c>
      <c r="K987" s="79" t="str">
        <f t="shared" si="173"/>
        <v/>
      </c>
      <c r="L987" s="136"/>
      <c r="M987" s="136">
        <f t="shared" si="174"/>
        <v>0</v>
      </c>
      <c r="N987" s="137">
        <f t="shared" ca="1" si="175"/>
        <v>0</v>
      </c>
      <c r="O987" s="137"/>
      <c r="P987" s="138"/>
      <c r="Q987" s="138"/>
      <c r="R987" s="138"/>
      <c r="S987" s="138"/>
      <c r="T987" s="138"/>
      <c r="U987" s="139">
        <f t="shared" si="176"/>
        <v>0</v>
      </c>
      <c r="V987" s="140"/>
      <c r="W987" s="43"/>
      <c r="X987" s="59"/>
      <c r="Y987" s="59"/>
      <c r="Z987" s="59"/>
      <c r="AA987" s="59"/>
      <c r="AB987" s="59"/>
      <c r="AC987" s="59"/>
      <c r="AD987" s="59"/>
    </row>
    <row r="988" hidden="1">
      <c r="B988" s="145">
        <v>87</v>
      </c>
      <c r="C988" s="146" t="str">
        <f t="shared" ca="1" si="166"/>
        <v>11.6</v>
      </c>
      <c r="D988" s="147" t="str">
        <f t="shared" ca="1" si="167"/>
        <v>na</v>
      </c>
      <c r="E988" s="147" t="s">
        <v>43</v>
      </c>
      <c r="F988" s="148" t="str">
        <f t="shared" ca="1" si="168"/>
        <v>https://portail-larochelle.test.entrouvert.org/demarches/signalements/</v>
      </c>
      <c r="G988" s="147" t="str">
        <f t="shared" ca="1" si="169"/>
        <v>A</v>
      </c>
      <c r="H988" s="147" t="str">
        <f t="shared" ca="1" si="170"/>
        <v>x</v>
      </c>
      <c r="I988" s="147">
        <f t="shared" ca="1" si="171"/>
        <v>0</v>
      </c>
      <c r="J988" s="149">
        <f t="shared" ca="1" si="172"/>
        <v>0</v>
      </c>
      <c r="K988" s="79" t="str">
        <f t="shared" si="173"/>
        <v/>
      </c>
      <c r="L988" s="136"/>
      <c r="M988" s="136">
        <f t="shared" si="174"/>
        <v>0</v>
      </c>
      <c r="N988" s="137">
        <f t="shared" ca="1" si="175"/>
        <v>0</v>
      </c>
      <c r="O988" s="137"/>
      <c r="P988" s="138"/>
      <c r="Q988" s="138"/>
      <c r="R988" s="138"/>
      <c r="S988" s="138"/>
      <c r="T988" s="138"/>
      <c r="U988" s="139">
        <f t="shared" si="176"/>
        <v>0</v>
      </c>
      <c r="V988" s="140"/>
      <c r="W988" s="43"/>
      <c r="X988" s="59"/>
      <c r="Y988" s="59"/>
      <c r="Z988" s="59"/>
      <c r="AA988" s="59"/>
      <c r="AB988" s="59"/>
      <c r="AC988" s="59"/>
      <c r="AD988" s="59"/>
    </row>
    <row r="989" hidden="1">
      <c r="B989" s="145">
        <v>87</v>
      </c>
      <c r="C989" s="146" t="str">
        <f t="shared" ca="1" si="166"/>
        <v>11.6</v>
      </c>
      <c r="D989" s="147" t="str">
        <f t="shared" ca="1" si="167"/>
        <v>na</v>
      </c>
      <c r="E989" s="147" t="s">
        <v>46</v>
      </c>
      <c r="F989" s="148" t="str">
        <f t="shared" ca="1" si="168"/>
        <v>https://connexion-larochelle.test.entrouvert.org/accounts/</v>
      </c>
      <c r="G989" s="147" t="str">
        <f t="shared" ca="1" si="169"/>
        <v>A</v>
      </c>
      <c r="H989" s="147" t="str">
        <f t="shared" ca="1" si="170"/>
        <v>x</v>
      </c>
      <c r="I989" s="147">
        <f t="shared" ca="1" si="171"/>
        <v>0</v>
      </c>
      <c r="J989" s="149">
        <f t="shared" ca="1" si="172"/>
        <v>0</v>
      </c>
      <c r="K989" s="79" t="str">
        <f t="shared" si="173"/>
        <v/>
      </c>
      <c r="L989" s="136"/>
      <c r="M989" s="136">
        <f t="shared" si="174"/>
        <v>0</v>
      </c>
      <c r="N989" s="137">
        <f t="shared" ca="1" si="175"/>
        <v>0</v>
      </c>
      <c r="O989" s="137"/>
      <c r="P989" s="138"/>
      <c r="Q989" s="138"/>
      <c r="R989" s="138"/>
      <c r="S989" s="138"/>
      <c r="T989" s="138"/>
      <c r="U989" s="139">
        <f t="shared" si="176"/>
        <v>0</v>
      </c>
      <c r="V989" s="140"/>
      <c r="W989" s="43"/>
      <c r="X989" s="59"/>
      <c r="Y989" s="59"/>
      <c r="Z989" s="59"/>
      <c r="AA989" s="59"/>
      <c r="AB989" s="59"/>
      <c r="AC989" s="59"/>
      <c r="AD989" s="59"/>
    </row>
    <row r="990" hidden="1">
      <c r="B990" s="145">
        <v>87</v>
      </c>
      <c r="C990" s="146" t="str">
        <f t="shared" ca="1" si="166"/>
        <v>11.6</v>
      </c>
      <c r="D990" s="147" t="str">
        <f t="shared" ca="1" si="167"/>
        <v>na</v>
      </c>
      <c r="E990" s="147" t="s">
        <v>49</v>
      </c>
      <c r="F990" s="148" t="str">
        <f t="shared" ca="1" si="168"/>
        <v>https://portail-larochelle.test.entrouvert.org/a-propos/page-editoriale-type/</v>
      </c>
      <c r="G990" s="147" t="str">
        <f t="shared" ca="1" si="169"/>
        <v>A</v>
      </c>
      <c r="H990" s="147" t="str">
        <f t="shared" ca="1" si="170"/>
        <v>x</v>
      </c>
      <c r="I990" s="147">
        <f t="shared" ca="1" si="171"/>
        <v>0</v>
      </c>
      <c r="J990" s="149">
        <f t="shared" ca="1" si="172"/>
        <v>0</v>
      </c>
      <c r="K990" s="79" t="str">
        <f t="shared" si="173"/>
        <v/>
      </c>
      <c r="L990" s="136"/>
      <c r="M990" s="136">
        <f t="shared" si="174"/>
        <v>0</v>
      </c>
      <c r="N990" s="137">
        <f t="shared" ca="1" si="175"/>
        <v>0</v>
      </c>
      <c r="O990" s="137"/>
      <c r="P990" s="138"/>
      <c r="Q990" s="138"/>
      <c r="R990" s="138"/>
      <c r="S990" s="138"/>
      <c r="T990" s="138"/>
      <c r="U990" s="139">
        <f t="shared" si="176"/>
        <v>0</v>
      </c>
      <c r="V990" s="140"/>
      <c r="W990" s="43"/>
      <c r="X990" s="59"/>
      <c r="Y990" s="59"/>
      <c r="Z990" s="59"/>
      <c r="AA990" s="59"/>
      <c r="AB990" s="59"/>
      <c r="AC990" s="59"/>
      <c r="AD990" s="59"/>
    </row>
    <row r="991" hidden="1">
      <c r="B991" s="145">
        <v>87</v>
      </c>
      <c r="C991" s="146" t="str">
        <f t="shared" ca="1" si="166"/>
        <v>11.6</v>
      </c>
      <c r="D991" s="147" t="str">
        <f t="shared" ca="1" si="167"/>
        <v>na</v>
      </c>
      <c r="E991" s="147" t="s">
        <v>52</v>
      </c>
      <c r="F991" s="148" t="str">
        <f t="shared" ca="1" si="168"/>
        <v>https://demarches-larochelle.test.entrouvert.org/old-temp/modele-de-formulaire-avec-tous-les-champs/</v>
      </c>
      <c r="G991" s="147" t="str">
        <f t="shared" ca="1" si="169"/>
        <v>A</v>
      </c>
      <c r="H991" s="147" t="str">
        <f t="shared" ca="1" si="170"/>
        <v>x</v>
      </c>
      <c r="I991" s="147">
        <f t="shared" ca="1" si="171"/>
        <v>0</v>
      </c>
      <c r="J991" s="149">
        <f t="shared" ca="1" si="172"/>
        <v>0</v>
      </c>
      <c r="K991" s="79" t="str">
        <f t="shared" si="173"/>
        <v/>
      </c>
      <c r="L991" s="136"/>
      <c r="M991" s="136">
        <f t="shared" si="174"/>
        <v>0</v>
      </c>
      <c r="N991" s="137">
        <f t="shared" ca="1" si="175"/>
        <v>0</v>
      </c>
      <c r="O991" s="137"/>
      <c r="P991" s="138"/>
      <c r="Q991" s="138"/>
      <c r="R991" s="138"/>
      <c r="S991" s="138"/>
      <c r="T991" s="138"/>
      <c r="U991" s="139">
        <f t="shared" si="176"/>
        <v>0</v>
      </c>
      <c r="V991" s="140"/>
      <c r="W991" s="43"/>
      <c r="X991" s="59"/>
      <c r="Y991" s="59"/>
      <c r="Z991" s="59"/>
      <c r="AA991" s="59"/>
      <c r="AB991" s="59"/>
      <c r="AC991" s="59"/>
      <c r="AD991" s="59"/>
    </row>
    <row r="992" hidden="1">
      <c r="B992" s="145">
        <v>87</v>
      </c>
      <c r="C992" s="146" t="str">
        <f t="shared" ca="1" si="166"/>
        <v>11.6</v>
      </c>
      <c r="D992" s="147" t="str">
        <f t="shared" ca="1" si="167"/>
        <v>na</v>
      </c>
      <c r="E992" s="147" t="s">
        <v>55</v>
      </c>
      <c r="F992" s="148" t="str">
        <f t="shared" ca="1" si="168"/>
        <v>https://portail-larochelle.test.entrouvert.org/mon-espace/mes-demandes/</v>
      </c>
      <c r="G992" s="147" t="str">
        <f t="shared" ca="1" si="169"/>
        <v>A</v>
      </c>
      <c r="H992" s="147" t="str">
        <f t="shared" ca="1" si="170"/>
        <v>x</v>
      </c>
      <c r="I992" s="147">
        <f t="shared" ca="1" si="171"/>
        <v>0</v>
      </c>
      <c r="J992" s="149">
        <f t="shared" ca="1" si="172"/>
        <v>0</v>
      </c>
      <c r="K992" s="79" t="str">
        <f t="shared" si="173"/>
        <v/>
      </c>
      <c r="L992" s="136"/>
      <c r="M992" s="136">
        <f t="shared" si="174"/>
        <v>0</v>
      </c>
      <c r="N992" s="137">
        <f t="shared" ca="1" si="175"/>
        <v>0</v>
      </c>
      <c r="O992" s="137"/>
      <c r="P992" s="138"/>
      <c r="Q992" s="138"/>
      <c r="R992" s="138"/>
      <c r="S992" s="138"/>
      <c r="T992" s="138"/>
      <c r="U992" s="139">
        <f t="shared" si="176"/>
        <v>0</v>
      </c>
      <c r="V992" s="140"/>
      <c r="W992" s="43"/>
      <c r="X992" s="59"/>
      <c r="Y992" s="59"/>
      <c r="Z992" s="59"/>
      <c r="AA992" s="59"/>
      <c r="AB992" s="59"/>
      <c r="AC992" s="59"/>
      <c r="AD992" s="59"/>
    </row>
    <row r="993" hidden="1">
      <c r="B993" s="145">
        <v>87</v>
      </c>
      <c r="C993" s="146" t="str">
        <f t="shared" ca="1" si="166"/>
        <v>11.6</v>
      </c>
      <c r="D993" s="147" t="str">
        <f t="shared" ca="1" si="167"/>
        <v>na</v>
      </c>
      <c r="E993" s="147" t="s">
        <v>58</v>
      </c>
      <c r="F993" s="148" t="str">
        <f t="shared" ca="1" si="168"/>
        <v>https://demarches-larochelle.test.entrouvert.org/signalements/arbres-espaces-verts-naturels-aires-de-jeux/?cancelurl=https%3A//portail-larochelle.test.entrouvert.org/demarches/signalements/</v>
      </c>
      <c r="G993" s="147" t="str">
        <f t="shared" ca="1" si="169"/>
        <v>A</v>
      </c>
      <c r="H993" s="147" t="str">
        <f t="shared" ca="1" si="170"/>
        <v>x</v>
      </c>
      <c r="I993" s="147">
        <f t="shared" ca="1" si="171"/>
        <v>0</v>
      </c>
      <c r="J993" s="149">
        <f t="shared" ca="1" si="172"/>
        <v>0</v>
      </c>
      <c r="K993" s="79" t="str">
        <f t="shared" si="173"/>
        <v/>
      </c>
      <c r="L993" s="136"/>
      <c r="M993" s="136">
        <f t="shared" si="174"/>
        <v>0</v>
      </c>
      <c r="N993" s="137">
        <f t="shared" ca="1" si="175"/>
        <v>0</v>
      </c>
      <c r="O993" s="137"/>
      <c r="P993" s="138"/>
      <c r="Q993" s="138"/>
      <c r="R993" s="138"/>
      <c r="S993" s="138"/>
      <c r="T993" s="138"/>
      <c r="U993" s="139">
        <f t="shared" si="176"/>
        <v>0</v>
      </c>
      <c r="V993" s="140"/>
      <c r="W993" s="43"/>
      <c r="X993" s="59"/>
      <c r="Y993" s="59"/>
      <c r="Z993" s="59"/>
      <c r="AA993" s="59"/>
      <c r="AB993" s="59"/>
      <c r="AC993" s="59"/>
      <c r="AD993" s="59"/>
    </row>
    <row r="994" hidden="1">
      <c r="B994" s="145">
        <v>87</v>
      </c>
      <c r="C994" s="146" t="str">
        <f t="shared" ca="1" si="166"/>
        <v>11.6</v>
      </c>
      <c r="D994" s="147" t="str">
        <f t="shared" ca="1" si="167"/>
        <v>na</v>
      </c>
      <c r="E994" s="147" t="s">
        <v>61</v>
      </c>
      <c r="F994" s="148" t="str">
        <f t="shared" ca="1" si="168"/>
        <v>https://demarches-larochelle.test.entrouvert.org/signalements/proprete-urbaine/118/</v>
      </c>
      <c r="G994" s="147" t="str">
        <f t="shared" ca="1" si="169"/>
        <v>A</v>
      </c>
      <c r="H994" s="147" t="str">
        <f t="shared" ca="1" si="170"/>
        <v>x</v>
      </c>
      <c r="I994" s="147">
        <f t="shared" ca="1" si="171"/>
        <v>0</v>
      </c>
      <c r="J994" s="149">
        <f t="shared" ca="1" si="172"/>
        <v>0</v>
      </c>
      <c r="K994" s="79" t="str">
        <f t="shared" si="173"/>
        <v/>
      </c>
      <c r="L994" s="136"/>
      <c r="M994" s="136">
        <f t="shared" si="174"/>
        <v>0</v>
      </c>
      <c r="N994" s="137">
        <f t="shared" ca="1" si="175"/>
        <v>0</v>
      </c>
      <c r="O994" s="137"/>
      <c r="P994" s="138"/>
      <c r="Q994" s="138"/>
      <c r="R994" s="138"/>
      <c r="S994" s="138"/>
      <c r="T994" s="138"/>
      <c r="U994" s="139">
        <f t="shared" si="176"/>
        <v>0</v>
      </c>
      <c r="V994" s="140"/>
      <c r="W994" s="43"/>
      <c r="X994" s="59"/>
      <c r="Y994" s="59"/>
      <c r="Z994" s="59"/>
      <c r="AA994" s="59"/>
      <c r="AB994" s="59"/>
      <c r="AC994" s="59"/>
      <c r="AD994" s="59"/>
    </row>
    <row r="995" hidden="1">
      <c r="B995" s="145">
        <v>87</v>
      </c>
      <c r="C995" s="146" t="str">
        <f t="shared" ca="1" si="166"/>
        <v>11.6</v>
      </c>
      <c r="D995" s="147" t="str">
        <f t="shared" ca="1" si="167"/>
        <v>na</v>
      </c>
      <c r="E995" s="147" t="s">
        <v>64</v>
      </c>
      <c r="F995" s="148" t="str">
        <f t="shared" ca="1" si="168"/>
        <v>https://connexion-larochelle.test.entrouvert.org/accounts/password/change/</v>
      </c>
      <c r="G995" s="147" t="str">
        <f t="shared" ca="1" si="169"/>
        <v>A</v>
      </c>
      <c r="H995" s="147" t="str">
        <f t="shared" ca="1" si="170"/>
        <v>x</v>
      </c>
      <c r="I995" s="147">
        <f t="shared" ca="1" si="171"/>
        <v>0</v>
      </c>
      <c r="J995" s="149">
        <f t="shared" ca="1" si="172"/>
        <v>0</v>
      </c>
      <c r="K995" s="79" t="str">
        <f t="shared" si="173"/>
        <v/>
      </c>
      <c r="L995" s="136"/>
      <c r="M995" s="136">
        <f t="shared" si="174"/>
        <v>0</v>
      </c>
      <c r="N995" s="137">
        <f t="shared" ca="1" si="175"/>
        <v>0</v>
      </c>
      <c r="O995" s="137"/>
      <c r="P995" s="138"/>
      <c r="Q995" s="138"/>
      <c r="R995" s="138"/>
      <c r="S995" s="138"/>
      <c r="T995" s="138"/>
      <c r="U995" s="139">
        <f t="shared" si="176"/>
        <v>0</v>
      </c>
      <c r="V995" s="140"/>
      <c r="W995" s="43"/>
      <c r="X995" s="59"/>
      <c r="Y995" s="59"/>
      <c r="Z995" s="59"/>
      <c r="AA995" s="59"/>
      <c r="AB995" s="59"/>
      <c r="AC995" s="59"/>
      <c r="AD995" s="59"/>
    </row>
    <row r="996" hidden="1">
      <c r="B996" s="145">
        <v>88</v>
      </c>
      <c r="C996" s="146" t="str">
        <f t="shared" ca="1" si="166"/>
        <v>11.7</v>
      </c>
      <c r="D996" s="147" t="str">
        <f t="shared" ca="1" si="167"/>
        <v>na</v>
      </c>
      <c r="E996" s="147" t="s">
        <v>28</v>
      </c>
      <c r="F996" s="148" t="str">
        <f t="shared" ca="1" si="168"/>
        <v>https://portail-larochelle.test.entrouvert.org/demarches/</v>
      </c>
      <c r="G996" s="147" t="str">
        <f t="shared" ca="1" si="169"/>
        <v>A</v>
      </c>
      <c r="H996" s="147" t="str">
        <f t="shared" ca="1" si="170"/>
        <v/>
      </c>
      <c r="I996" s="147">
        <f t="shared" ca="1" si="171"/>
        <v>0</v>
      </c>
      <c r="J996" s="149">
        <f t="shared" ca="1" si="172"/>
        <v>0</v>
      </c>
      <c r="K996" s="79" t="str">
        <f t="shared" si="173"/>
        <v/>
      </c>
      <c r="L996" s="136"/>
      <c r="M996" s="136">
        <f t="shared" si="174"/>
        <v>0</v>
      </c>
      <c r="N996" s="137">
        <f t="shared" ca="1" si="175"/>
        <v>0</v>
      </c>
      <c r="O996" s="137"/>
      <c r="P996" s="138"/>
      <c r="Q996" s="138"/>
      <c r="R996" s="138"/>
      <c r="S996" s="138"/>
      <c r="T996" s="138"/>
      <c r="U996" s="139">
        <f t="shared" si="176"/>
        <v>0</v>
      </c>
      <c r="V996" s="140"/>
      <c r="W996" s="43"/>
      <c r="X996" s="59"/>
      <c r="Y996" s="59"/>
      <c r="Z996" s="59"/>
      <c r="AA996" s="59"/>
      <c r="AB996" s="59"/>
      <c r="AC996" s="59"/>
      <c r="AD996" s="59"/>
    </row>
    <row r="997" hidden="1">
      <c r="B997" s="145">
        <v>88</v>
      </c>
      <c r="C997" s="146" t="str">
        <f t="shared" ca="1" si="166"/>
        <v>11.7</v>
      </c>
      <c r="D997" s="147" t="str">
        <f t="shared" ca="1" si="167"/>
        <v>na</v>
      </c>
      <c r="E997" s="147" t="s">
        <v>31</v>
      </c>
      <c r="F997" s="148" t="str">
        <f t="shared" ca="1" si="168"/>
        <v>https://portail-larochelle.test.entrouvert.org/liens-footer/accessibilite/</v>
      </c>
      <c r="G997" s="147" t="str">
        <f t="shared" ca="1" si="169"/>
        <v>A</v>
      </c>
      <c r="H997" s="147" t="str">
        <f t="shared" ca="1" si="170"/>
        <v/>
      </c>
      <c r="I997" s="147">
        <f t="shared" ca="1" si="171"/>
        <v>0</v>
      </c>
      <c r="J997" s="149">
        <f t="shared" ca="1" si="172"/>
        <v>0</v>
      </c>
      <c r="K997" s="79" t="str">
        <f t="shared" si="173"/>
        <v/>
      </c>
      <c r="L997" s="136"/>
      <c r="M997" s="136">
        <f t="shared" si="174"/>
        <v>0</v>
      </c>
      <c r="N997" s="137">
        <f t="shared" ca="1" si="175"/>
        <v>0</v>
      </c>
      <c r="O997" s="137"/>
      <c r="P997" s="138"/>
      <c r="Q997" s="138"/>
      <c r="R997" s="138"/>
      <c r="S997" s="138"/>
      <c r="T997" s="138"/>
      <c r="U997" s="139">
        <f t="shared" si="176"/>
        <v>0</v>
      </c>
      <c r="V997" s="140"/>
      <c r="W997" s="43"/>
      <c r="X997" s="59"/>
      <c r="Y997" s="59"/>
      <c r="Z997" s="59"/>
      <c r="AA997" s="59"/>
      <c r="AB997" s="59"/>
      <c r="AC997" s="59"/>
      <c r="AD997" s="59"/>
    </row>
    <row r="998" hidden="1">
      <c r="B998" s="145">
        <v>88</v>
      </c>
      <c r="C998" s="146" t="str">
        <f t="shared" ca="1" si="166"/>
        <v>11.7</v>
      </c>
      <c r="D998" s="147" t="str">
        <f t="shared" ca="1" si="167"/>
        <v>na</v>
      </c>
      <c r="E998" s="147" t="s">
        <v>34</v>
      </c>
      <c r="F998" s="148" t="str">
        <f t="shared" ca="1" si="168"/>
        <v>https://portail-larochelle.test.entrouvert.org/liens-footer/mentions-legales/</v>
      </c>
      <c r="G998" s="147" t="str">
        <f t="shared" ca="1" si="169"/>
        <v>A</v>
      </c>
      <c r="H998" s="147" t="str">
        <f t="shared" ca="1" si="170"/>
        <v/>
      </c>
      <c r="I998" s="147">
        <f t="shared" ca="1" si="171"/>
        <v>0</v>
      </c>
      <c r="J998" s="149">
        <f t="shared" ca="1" si="172"/>
        <v>0</v>
      </c>
      <c r="K998" s="79" t="str">
        <f t="shared" si="173"/>
        <v/>
      </c>
      <c r="L998" s="136"/>
      <c r="M998" s="136">
        <f t="shared" si="174"/>
        <v>0</v>
      </c>
      <c r="N998" s="137">
        <f t="shared" ca="1" si="175"/>
        <v>0</v>
      </c>
      <c r="O998" s="137"/>
      <c r="P998" s="138"/>
      <c r="Q998" s="138"/>
      <c r="R998" s="138"/>
      <c r="S998" s="138"/>
      <c r="T998" s="138"/>
      <c r="U998" s="139">
        <f t="shared" si="176"/>
        <v>0</v>
      </c>
      <c r="V998" s="140"/>
      <c r="W998" s="43"/>
      <c r="X998" s="59"/>
      <c r="Y998" s="59"/>
      <c r="Z998" s="59"/>
      <c r="AA998" s="59"/>
      <c r="AB998" s="59"/>
      <c r="AC998" s="59"/>
      <c r="AD998" s="59"/>
    </row>
    <row r="999" hidden="1">
      <c r="B999" s="145">
        <v>88</v>
      </c>
      <c r="C999" s="146" t="str">
        <f t="shared" ca="1" si="166"/>
        <v>11.7</v>
      </c>
      <c r="D999" s="147" t="str">
        <f t="shared" ca="1" si="167"/>
        <v>na</v>
      </c>
      <c r="E999" s="147" t="s">
        <v>37</v>
      </c>
      <c r="F999" s="148" t="str">
        <f t="shared" ca="1" si="168"/>
        <v>https://portail-larochelle.test.entrouvert.org/aide/</v>
      </c>
      <c r="G999" s="147" t="str">
        <f t="shared" ca="1" si="169"/>
        <v>A</v>
      </c>
      <c r="H999" s="147" t="str">
        <f t="shared" ca="1" si="170"/>
        <v/>
      </c>
      <c r="I999" s="147">
        <f t="shared" ca="1" si="171"/>
        <v>0</v>
      </c>
      <c r="J999" s="149">
        <f t="shared" ca="1" si="172"/>
        <v>0</v>
      </c>
      <c r="K999" s="79" t="str">
        <f t="shared" si="173"/>
        <v/>
      </c>
      <c r="L999" s="136"/>
      <c r="M999" s="136">
        <f t="shared" si="174"/>
        <v>0</v>
      </c>
      <c r="N999" s="137">
        <f t="shared" ca="1" si="175"/>
        <v>0</v>
      </c>
      <c r="O999" s="137"/>
      <c r="P999" s="138"/>
      <c r="Q999" s="138"/>
      <c r="R999" s="138"/>
      <c r="S999" s="138"/>
      <c r="T999" s="138"/>
      <c r="U999" s="139">
        <f t="shared" si="176"/>
        <v>0</v>
      </c>
      <c r="V999" s="140"/>
      <c r="W999" s="43"/>
      <c r="X999" s="59"/>
      <c r="Y999" s="59"/>
      <c r="Z999" s="59"/>
      <c r="AA999" s="59"/>
      <c r="AB999" s="59"/>
      <c r="AC999" s="59"/>
      <c r="AD999" s="59"/>
    </row>
    <row r="1000" hidden="1">
      <c r="B1000" s="145">
        <v>88</v>
      </c>
      <c r="C1000" s="146" t="str">
        <f t="shared" ca="1" si="166"/>
        <v>11.7</v>
      </c>
      <c r="D1000" s="147" t="str">
        <f t="shared" ca="1" si="167"/>
        <v>na</v>
      </c>
      <c r="E1000" s="147" t="s">
        <v>40</v>
      </c>
      <c r="F1000" s="148" t="str">
        <f t="shared" ca="1" si="168"/>
        <v>https://connexion-larochelle.test.entrouvert.org/login/?nonce=_0DC01D458CED32F23A64CDA251907A6D&amp;next=/idp/saml2/continue%3Fnonce%3D_0DC01D458CED32F23A64CDA251907A6D</v>
      </c>
      <c r="G1000" s="147" t="str">
        <f t="shared" ca="1" si="169"/>
        <v>A</v>
      </c>
      <c r="H1000" s="147" t="str">
        <f t="shared" ca="1" si="170"/>
        <v/>
      </c>
      <c r="I1000" s="147">
        <f t="shared" ca="1" si="171"/>
        <v>0</v>
      </c>
      <c r="J1000" s="149">
        <f t="shared" ca="1" si="172"/>
        <v>0</v>
      </c>
      <c r="K1000" s="79" t="str">
        <f t="shared" si="173"/>
        <v/>
      </c>
      <c r="L1000" s="136"/>
      <c r="M1000" s="136">
        <f t="shared" si="174"/>
        <v>0</v>
      </c>
      <c r="N1000" s="137">
        <f t="shared" ca="1" si="175"/>
        <v>0</v>
      </c>
      <c r="O1000" s="137"/>
      <c r="P1000" s="138"/>
      <c r="Q1000" s="138"/>
      <c r="R1000" s="138"/>
      <c r="S1000" s="138"/>
      <c r="T1000" s="138"/>
      <c r="U1000" s="139">
        <f t="shared" si="176"/>
        <v>0</v>
      </c>
      <c r="V1000" s="140"/>
      <c r="W1000" s="43"/>
      <c r="X1000" s="59"/>
      <c r="Y1000" s="59"/>
      <c r="Z1000" s="59"/>
      <c r="AA1000" s="59"/>
      <c r="AB1000" s="59"/>
      <c r="AC1000" s="59"/>
      <c r="AD1000" s="59"/>
    </row>
    <row r="1001" hidden="1">
      <c r="B1001" s="145">
        <v>88</v>
      </c>
      <c r="C1001" s="146" t="str">
        <f t="shared" ca="1" si="166"/>
        <v>11.7</v>
      </c>
      <c r="D1001" s="147" t="str">
        <f t="shared" ca="1" si="167"/>
        <v>na</v>
      </c>
      <c r="E1001" s="147" t="s">
        <v>43</v>
      </c>
      <c r="F1001" s="148" t="str">
        <f t="shared" ca="1" si="168"/>
        <v>https://portail-larochelle.test.entrouvert.org/demarches/signalements/</v>
      </c>
      <c r="G1001" s="147" t="str">
        <f t="shared" ca="1" si="169"/>
        <v>A</v>
      </c>
      <c r="H1001" s="147" t="str">
        <f t="shared" ca="1" si="170"/>
        <v/>
      </c>
      <c r="I1001" s="147">
        <f t="shared" ca="1" si="171"/>
        <v>0</v>
      </c>
      <c r="J1001" s="149">
        <f t="shared" ca="1" si="172"/>
        <v>0</v>
      </c>
      <c r="K1001" s="79" t="str">
        <f t="shared" si="173"/>
        <v/>
      </c>
      <c r="L1001" s="136"/>
      <c r="M1001" s="136">
        <f t="shared" si="174"/>
        <v>0</v>
      </c>
      <c r="N1001" s="137">
        <f t="shared" ca="1" si="175"/>
        <v>0</v>
      </c>
      <c r="O1001" s="137"/>
      <c r="P1001" s="138"/>
      <c r="Q1001" s="138"/>
      <c r="R1001" s="138"/>
      <c r="S1001" s="138"/>
      <c r="T1001" s="138"/>
      <c r="U1001" s="139">
        <f t="shared" si="176"/>
        <v>0</v>
      </c>
      <c r="V1001" s="140"/>
      <c r="W1001" s="43"/>
      <c r="X1001" s="59"/>
      <c r="Y1001" s="59"/>
      <c r="Z1001" s="59"/>
      <c r="AA1001" s="59"/>
      <c r="AB1001" s="59"/>
      <c r="AC1001" s="59"/>
      <c r="AD1001" s="59"/>
    </row>
    <row r="1002" hidden="1">
      <c r="B1002" s="145">
        <v>88</v>
      </c>
      <c r="C1002" s="146" t="str">
        <f t="shared" ca="1" si="166"/>
        <v>11.7</v>
      </c>
      <c r="D1002" s="147" t="str">
        <f t="shared" ca="1" si="167"/>
        <v>na</v>
      </c>
      <c r="E1002" s="147" t="s">
        <v>46</v>
      </c>
      <c r="F1002" s="148" t="str">
        <f t="shared" ca="1" si="168"/>
        <v>https://connexion-larochelle.test.entrouvert.org/accounts/</v>
      </c>
      <c r="G1002" s="147" t="str">
        <f t="shared" ca="1" si="169"/>
        <v>A</v>
      </c>
      <c r="H1002" s="147" t="str">
        <f t="shared" ca="1" si="170"/>
        <v/>
      </c>
      <c r="I1002" s="147">
        <f t="shared" ca="1" si="171"/>
        <v>0</v>
      </c>
      <c r="J1002" s="149">
        <f t="shared" ca="1" si="172"/>
        <v>0</v>
      </c>
      <c r="K1002" s="79" t="str">
        <f t="shared" si="173"/>
        <v/>
      </c>
      <c r="L1002" s="136"/>
      <c r="M1002" s="136">
        <f t="shared" si="174"/>
        <v>0</v>
      </c>
      <c r="N1002" s="137">
        <f t="shared" ca="1" si="175"/>
        <v>0</v>
      </c>
      <c r="O1002" s="137"/>
      <c r="P1002" s="138"/>
      <c r="Q1002" s="138"/>
      <c r="R1002" s="138"/>
      <c r="S1002" s="138"/>
      <c r="T1002" s="138"/>
      <c r="U1002" s="139">
        <f t="shared" si="176"/>
        <v>0</v>
      </c>
      <c r="V1002" s="140"/>
      <c r="W1002" s="43"/>
      <c r="X1002" s="59"/>
      <c r="Y1002" s="59"/>
      <c r="Z1002" s="59"/>
      <c r="AA1002" s="59"/>
      <c r="AB1002" s="59"/>
      <c r="AC1002" s="59"/>
      <c r="AD1002" s="59"/>
    </row>
    <row r="1003" hidden="1">
      <c r="B1003" s="145">
        <v>88</v>
      </c>
      <c r="C1003" s="146" t="str">
        <f t="shared" ca="1" si="166"/>
        <v>11.7</v>
      </c>
      <c r="D1003" s="147" t="str">
        <f t="shared" ca="1" si="167"/>
        <v>na</v>
      </c>
      <c r="E1003" s="147" t="s">
        <v>49</v>
      </c>
      <c r="F1003" s="148" t="str">
        <f t="shared" ca="1" si="168"/>
        <v>https://portail-larochelle.test.entrouvert.org/a-propos/page-editoriale-type/</v>
      </c>
      <c r="G1003" s="147" t="str">
        <f t="shared" ca="1" si="169"/>
        <v>A</v>
      </c>
      <c r="H1003" s="147" t="str">
        <f t="shared" ca="1" si="170"/>
        <v/>
      </c>
      <c r="I1003" s="147">
        <f t="shared" ca="1" si="171"/>
        <v>0</v>
      </c>
      <c r="J1003" s="149">
        <f t="shared" ca="1" si="172"/>
        <v>0</v>
      </c>
      <c r="K1003" s="79" t="str">
        <f t="shared" si="173"/>
        <v/>
      </c>
      <c r="L1003" s="136"/>
      <c r="M1003" s="136">
        <f t="shared" si="174"/>
        <v>0</v>
      </c>
      <c r="N1003" s="137">
        <f t="shared" ca="1" si="175"/>
        <v>0</v>
      </c>
      <c r="O1003" s="137"/>
      <c r="P1003" s="138"/>
      <c r="Q1003" s="138"/>
      <c r="R1003" s="138"/>
      <c r="S1003" s="138"/>
      <c r="T1003" s="138"/>
      <c r="U1003" s="139">
        <f t="shared" si="176"/>
        <v>0</v>
      </c>
      <c r="V1003" s="140"/>
      <c r="W1003" s="43"/>
      <c r="X1003" s="59"/>
      <c r="Y1003" s="59"/>
      <c r="Z1003" s="59"/>
      <c r="AA1003" s="59"/>
      <c r="AB1003" s="59"/>
      <c r="AC1003" s="59"/>
      <c r="AD1003" s="59"/>
    </row>
    <row r="1004" hidden="1">
      <c r="B1004" s="145">
        <v>88</v>
      </c>
      <c r="C1004" s="146" t="str">
        <f t="shared" ca="1" si="166"/>
        <v>11.7</v>
      </c>
      <c r="D1004" s="147" t="str">
        <f t="shared" ca="1" si="167"/>
        <v>na</v>
      </c>
      <c r="E1004" s="147" t="s">
        <v>52</v>
      </c>
      <c r="F1004" s="148" t="str">
        <f t="shared" ca="1" si="168"/>
        <v>https://demarches-larochelle.test.entrouvert.org/old-temp/modele-de-formulaire-avec-tous-les-champs/</v>
      </c>
      <c r="G1004" s="147" t="str">
        <f t="shared" ca="1" si="169"/>
        <v>A</v>
      </c>
      <c r="H1004" s="147" t="str">
        <f t="shared" ca="1" si="170"/>
        <v/>
      </c>
      <c r="I1004" s="147">
        <f t="shared" ca="1" si="171"/>
        <v>0</v>
      </c>
      <c r="J1004" s="149">
        <f t="shared" ca="1" si="172"/>
        <v>0</v>
      </c>
      <c r="K1004" s="79" t="str">
        <f t="shared" si="173"/>
        <v/>
      </c>
      <c r="L1004" s="136"/>
      <c r="M1004" s="136">
        <f t="shared" si="174"/>
        <v>0</v>
      </c>
      <c r="N1004" s="137">
        <f t="shared" ca="1" si="175"/>
        <v>0</v>
      </c>
      <c r="O1004" s="137"/>
      <c r="P1004" s="138"/>
      <c r="Q1004" s="138"/>
      <c r="R1004" s="138"/>
      <c r="S1004" s="138"/>
      <c r="T1004" s="138"/>
      <c r="U1004" s="139">
        <f t="shared" si="176"/>
        <v>0</v>
      </c>
      <c r="V1004" s="140"/>
      <c r="W1004" s="43"/>
      <c r="X1004" s="59"/>
      <c r="Y1004" s="59"/>
      <c r="Z1004" s="59"/>
      <c r="AA1004" s="59"/>
      <c r="AB1004" s="59"/>
      <c r="AC1004" s="59"/>
      <c r="AD1004" s="59"/>
    </row>
    <row r="1005" hidden="1">
      <c r="B1005" s="145">
        <v>88</v>
      </c>
      <c r="C1005" s="146" t="str">
        <f t="shared" ca="1" si="166"/>
        <v>11.7</v>
      </c>
      <c r="D1005" s="147" t="str">
        <f t="shared" ca="1" si="167"/>
        <v>na</v>
      </c>
      <c r="E1005" s="147" t="s">
        <v>55</v>
      </c>
      <c r="F1005" s="148" t="str">
        <f t="shared" ca="1" si="168"/>
        <v>https://portail-larochelle.test.entrouvert.org/mon-espace/mes-demandes/</v>
      </c>
      <c r="G1005" s="147" t="str">
        <f t="shared" ca="1" si="169"/>
        <v>A</v>
      </c>
      <c r="H1005" s="147" t="str">
        <f t="shared" ca="1" si="170"/>
        <v/>
      </c>
      <c r="I1005" s="147">
        <f t="shared" ca="1" si="171"/>
        <v>0</v>
      </c>
      <c r="J1005" s="149">
        <f t="shared" ca="1" si="172"/>
        <v>0</v>
      </c>
      <c r="K1005" s="79" t="str">
        <f t="shared" si="173"/>
        <v/>
      </c>
      <c r="L1005" s="136"/>
      <c r="M1005" s="136">
        <f t="shared" si="174"/>
        <v>0</v>
      </c>
      <c r="N1005" s="137">
        <f t="shared" ca="1" si="175"/>
        <v>0</v>
      </c>
      <c r="O1005" s="137"/>
      <c r="P1005" s="138"/>
      <c r="Q1005" s="138"/>
      <c r="R1005" s="138"/>
      <c r="S1005" s="138"/>
      <c r="T1005" s="138"/>
      <c r="U1005" s="139">
        <f t="shared" si="176"/>
        <v>0</v>
      </c>
      <c r="V1005" s="140"/>
      <c r="W1005" s="43"/>
      <c r="X1005" s="59"/>
      <c r="Y1005" s="59"/>
      <c r="Z1005" s="59"/>
      <c r="AA1005" s="59"/>
      <c r="AB1005" s="59"/>
      <c r="AC1005" s="59"/>
      <c r="AD1005" s="59"/>
    </row>
    <row r="1006" hidden="1">
      <c r="B1006" s="145">
        <v>88</v>
      </c>
      <c r="C1006" s="146" t="str">
        <f t="shared" ca="1" si="166"/>
        <v>11.7</v>
      </c>
      <c r="D1006" s="147" t="str">
        <f t="shared" ca="1" si="167"/>
        <v>na</v>
      </c>
      <c r="E1006" s="147" t="s">
        <v>58</v>
      </c>
      <c r="F1006" s="148" t="str">
        <f t="shared" ca="1" si="168"/>
        <v>https://demarches-larochelle.test.entrouvert.org/signalements/arbres-espaces-verts-naturels-aires-de-jeux/?cancelurl=https%3A//portail-larochelle.test.entrouvert.org/demarches/signalements/</v>
      </c>
      <c r="G1006" s="147" t="str">
        <f t="shared" ca="1" si="169"/>
        <v>A</v>
      </c>
      <c r="H1006" s="147" t="str">
        <f t="shared" ca="1" si="170"/>
        <v/>
      </c>
      <c r="I1006" s="147">
        <f t="shared" ca="1" si="171"/>
        <v>0</v>
      </c>
      <c r="J1006" s="149">
        <f t="shared" ca="1" si="172"/>
        <v>0</v>
      </c>
      <c r="K1006" s="79" t="str">
        <f t="shared" si="173"/>
        <v/>
      </c>
      <c r="L1006" s="136"/>
      <c r="M1006" s="136">
        <f t="shared" si="174"/>
        <v>0</v>
      </c>
      <c r="N1006" s="137">
        <f t="shared" ca="1" si="175"/>
        <v>0</v>
      </c>
      <c r="O1006" s="137"/>
      <c r="P1006" s="138"/>
      <c r="Q1006" s="138"/>
      <c r="R1006" s="138"/>
      <c r="S1006" s="138"/>
      <c r="T1006" s="138"/>
      <c r="U1006" s="139">
        <f t="shared" si="176"/>
        <v>0</v>
      </c>
      <c r="V1006" s="140"/>
      <c r="W1006" s="43"/>
      <c r="X1006" s="59"/>
      <c r="Y1006" s="59"/>
      <c r="Z1006" s="59"/>
      <c r="AA1006" s="59"/>
      <c r="AB1006" s="59"/>
      <c r="AC1006" s="59"/>
      <c r="AD1006" s="59"/>
    </row>
    <row r="1007" hidden="1">
      <c r="B1007" s="145">
        <v>88</v>
      </c>
      <c r="C1007" s="146" t="str">
        <f t="shared" ca="1" si="166"/>
        <v>11.7</v>
      </c>
      <c r="D1007" s="147" t="str">
        <f t="shared" ca="1" si="167"/>
        <v>na</v>
      </c>
      <c r="E1007" s="147" t="s">
        <v>61</v>
      </c>
      <c r="F1007" s="148" t="str">
        <f t="shared" ca="1" si="168"/>
        <v>https://demarches-larochelle.test.entrouvert.org/signalements/proprete-urbaine/118/</v>
      </c>
      <c r="G1007" s="147" t="str">
        <f t="shared" ca="1" si="169"/>
        <v>A</v>
      </c>
      <c r="H1007" s="147" t="str">
        <f t="shared" ca="1" si="170"/>
        <v/>
      </c>
      <c r="I1007" s="147">
        <f t="shared" ca="1" si="171"/>
        <v>0</v>
      </c>
      <c r="J1007" s="149">
        <f t="shared" ca="1" si="172"/>
        <v>0</v>
      </c>
      <c r="K1007" s="79" t="str">
        <f t="shared" si="173"/>
        <v/>
      </c>
      <c r="L1007" s="136"/>
      <c r="M1007" s="136">
        <f t="shared" si="174"/>
        <v>0</v>
      </c>
      <c r="N1007" s="137">
        <f t="shared" ca="1" si="175"/>
        <v>0</v>
      </c>
      <c r="O1007" s="137"/>
      <c r="P1007" s="138"/>
      <c r="Q1007" s="138"/>
      <c r="R1007" s="138"/>
      <c r="S1007" s="138"/>
      <c r="T1007" s="138"/>
      <c r="U1007" s="139">
        <f t="shared" si="176"/>
        <v>0</v>
      </c>
      <c r="V1007" s="140"/>
      <c r="W1007" s="43"/>
      <c r="X1007" s="59"/>
      <c r="Y1007" s="59"/>
      <c r="Z1007" s="59"/>
      <c r="AA1007" s="59"/>
      <c r="AB1007" s="59"/>
      <c r="AC1007" s="59"/>
      <c r="AD1007" s="59"/>
    </row>
    <row r="1008" hidden="1">
      <c r="B1008" s="145">
        <v>88</v>
      </c>
      <c r="C1008" s="146" t="str">
        <f t="shared" ca="1" si="166"/>
        <v>11.7</v>
      </c>
      <c r="D1008" s="147" t="str">
        <f t="shared" ca="1" si="167"/>
        <v>na</v>
      </c>
      <c r="E1008" s="147" t="s">
        <v>64</v>
      </c>
      <c r="F1008" s="148" t="str">
        <f t="shared" ca="1" si="168"/>
        <v>https://connexion-larochelle.test.entrouvert.org/accounts/password/change/</v>
      </c>
      <c r="G1008" s="147" t="str">
        <f t="shared" ca="1" si="169"/>
        <v>A</v>
      </c>
      <c r="H1008" s="147" t="str">
        <f t="shared" ca="1" si="170"/>
        <v/>
      </c>
      <c r="I1008" s="147">
        <f t="shared" ca="1" si="171"/>
        <v>0</v>
      </c>
      <c r="J1008" s="149">
        <f t="shared" ca="1" si="172"/>
        <v>0</v>
      </c>
      <c r="K1008" s="79" t="str">
        <f t="shared" si="173"/>
        <v/>
      </c>
      <c r="L1008" s="136"/>
      <c r="M1008" s="136">
        <f t="shared" si="174"/>
        <v>0</v>
      </c>
      <c r="N1008" s="137">
        <f t="shared" ca="1" si="175"/>
        <v>0</v>
      </c>
      <c r="O1008" s="137"/>
      <c r="P1008" s="138"/>
      <c r="Q1008" s="138"/>
      <c r="R1008" s="138"/>
      <c r="S1008" s="138"/>
      <c r="T1008" s="138"/>
      <c r="U1008" s="139">
        <f t="shared" si="176"/>
        <v>0</v>
      </c>
      <c r="V1008" s="140"/>
      <c r="W1008" s="43"/>
      <c r="X1008" s="59"/>
      <c r="Y1008" s="59"/>
      <c r="Z1008" s="59"/>
      <c r="AA1008" s="59"/>
      <c r="AB1008" s="59"/>
      <c r="AC1008" s="59"/>
      <c r="AD1008" s="59"/>
    </row>
    <row r="1009" hidden="1">
      <c r="B1009" s="145">
        <v>89</v>
      </c>
      <c r="C1009" s="146" t="str">
        <f t="shared" ca="1" si="166"/>
        <v>11.8</v>
      </c>
      <c r="D1009" s="147" t="str">
        <f t="shared" ca="1" si="167"/>
        <v>na</v>
      </c>
      <c r="E1009" s="147" t="s">
        <v>28</v>
      </c>
      <c r="F1009" s="148" t="str">
        <f t="shared" ca="1" si="168"/>
        <v>https://portail-larochelle.test.entrouvert.org/demarches/</v>
      </c>
      <c r="G1009" s="147" t="str">
        <f t="shared" ca="1" si="169"/>
        <v>A</v>
      </c>
      <c r="H1009" s="147" t="str">
        <f t="shared" ca="1" si="170"/>
        <v/>
      </c>
      <c r="I1009" s="147">
        <f t="shared" ca="1" si="171"/>
        <v>0</v>
      </c>
      <c r="J1009" s="149">
        <f t="shared" ca="1" si="172"/>
        <v>0</v>
      </c>
      <c r="K1009" s="79" t="str">
        <f t="shared" si="173"/>
        <v/>
      </c>
      <c r="L1009" s="136"/>
      <c r="M1009" s="136">
        <f t="shared" si="174"/>
        <v>0</v>
      </c>
      <c r="N1009" s="137">
        <f t="shared" ca="1" si="175"/>
        <v>0</v>
      </c>
      <c r="O1009" s="137"/>
      <c r="P1009" s="138"/>
      <c r="Q1009" s="138"/>
      <c r="R1009" s="138"/>
      <c r="S1009" s="138"/>
      <c r="T1009" s="138"/>
      <c r="U1009" s="139">
        <f t="shared" si="176"/>
        <v>0</v>
      </c>
      <c r="V1009" s="140"/>
      <c r="W1009" s="43"/>
      <c r="X1009" s="59"/>
      <c r="Y1009" s="59"/>
      <c r="Z1009" s="59"/>
      <c r="AA1009" s="59"/>
      <c r="AB1009" s="59"/>
      <c r="AC1009" s="59"/>
      <c r="AD1009" s="59"/>
    </row>
    <row r="1010" hidden="1">
      <c r="B1010" s="145">
        <v>89</v>
      </c>
      <c r="C1010" s="146" t="str">
        <f t="shared" ca="1" si="166"/>
        <v>11.8</v>
      </c>
      <c r="D1010" s="147" t="str">
        <f t="shared" ca="1" si="167"/>
        <v>na</v>
      </c>
      <c r="E1010" s="147" t="s">
        <v>31</v>
      </c>
      <c r="F1010" s="148" t="str">
        <f t="shared" ca="1" si="168"/>
        <v>https://portail-larochelle.test.entrouvert.org/liens-footer/accessibilite/</v>
      </c>
      <c r="G1010" s="147" t="str">
        <f t="shared" ca="1" si="169"/>
        <v>A</v>
      </c>
      <c r="H1010" s="147" t="str">
        <f t="shared" ca="1" si="170"/>
        <v/>
      </c>
      <c r="I1010" s="147">
        <f t="shared" ca="1" si="171"/>
        <v>0</v>
      </c>
      <c r="J1010" s="149">
        <f t="shared" ca="1" si="172"/>
        <v>0</v>
      </c>
      <c r="K1010" s="79" t="str">
        <f t="shared" si="173"/>
        <v/>
      </c>
      <c r="L1010" s="136"/>
      <c r="M1010" s="136">
        <f t="shared" si="174"/>
        <v>0</v>
      </c>
      <c r="N1010" s="137">
        <f t="shared" ca="1" si="175"/>
        <v>0</v>
      </c>
      <c r="O1010" s="137"/>
      <c r="P1010" s="138"/>
      <c r="Q1010" s="138"/>
      <c r="R1010" s="138"/>
      <c r="S1010" s="138"/>
      <c r="T1010" s="138"/>
      <c r="U1010" s="139">
        <f t="shared" si="176"/>
        <v>0</v>
      </c>
      <c r="V1010" s="140"/>
      <c r="W1010" s="43"/>
      <c r="X1010" s="59"/>
      <c r="Y1010" s="59"/>
      <c r="Z1010" s="59"/>
      <c r="AA1010" s="59"/>
      <c r="AB1010" s="59"/>
      <c r="AC1010" s="59"/>
      <c r="AD1010" s="59"/>
    </row>
    <row r="1011" hidden="1">
      <c r="B1011" s="145">
        <v>89</v>
      </c>
      <c r="C1011" s="146" t="str">
        <f t="shared" ca="1" si="166"/>
        <v>11.8</v>
      </c>
      <c r="D1011" s="147" t="str">
        <f t="shared" ca="1" si="167"/>
        <v>na</v>
      </c>
      <c r="E1011" s="147" t="s">
        <v>34</v>
      </c>
      <c r="F1011" s="148" t="str">
        <f t="shared" ca="1" si="168"/>
        <v>https://portail-larochelle.test.entrouvert.org/liens-footer/mentions-legales/</v>
      </c>
      <c r="G1011" s="147" t="str">
        <f t="shared" ca="1" si="169"/>
        <v>A</v>
      </c>
      <c r="H1011" s="147" t="str">
        <f t="shared" ca="1" si="170"/>
        <v/>
      </c>
      <c r="I1011" s="147">
        <f t="shared" ca="1" si="171"/>
        <v>0</v>
      </c>
      <c r="J1011" s="149">
        <f t="shared" ca="1" si="172"/>
        <v>0</v>
      </c>
      <c r="K1011" s="79" t="str">
        <f t="shared" si="173"/>
        <v/>
      </c>
      <c r="L1011" s="136"/>
      <c r="M1011" s="136">
        <f t="shared" si="174"/>
        <v>0</v>
      </c>
      <c r="N1011" s="137">
        <f t="shared" ca="1" si="175"/>
        <v>0</v>
      </c>
      <c r="O1011" s="137"/>
      <c r="P1011" s="138"/>
      <c r="Q1011" s="138"/>
      <c r="R1011" s="138"/>
      <c r="S1011" s="138"/>
      <c r="T1011" s="138"/>
      <c r="U1011" s="139">
        <f t="shared" si="176"/>
        <v>0</v>
      </c>
      <c r="V1011" s="140"/>
      <c r="W1011" s="43"/>
      <c r="X1011" s="59"/>
      <c r="Y1011" s="59"/>
      <c r="Z1011" s="59"/>
      <c r="AA1011" s="59"/>
      <c r="AB1011" s="59"/>
      <c r="AC1011" s="59"/>
      <c r="AD1011" s="59"/>
    </row>
    <row r="1012" hidden="1">
      <c r="B1012" s="145">
        <v>89</v>
      </c>
      <c r="C1012" s="146" t="str">
        <f t="shared" ca="1" si="166"/>
        <v>11.8</v>
      </c>
      <c r="D1012" s="147" t="str">
        <f t="shared" ca="1" si="167"/>
        <v>na</v>
      </c>
      <c r="E1012" s="147" t="s">
        <v>37</v>
      </c>
      <c r="F1012" s="148" t="str">
        <f t="shared" ca="1" si="168"/>
        <v>https://portail-larochelle.test.entrouvert.org/aide/</v>
      </c>
      <c r="G1012" s="147" t="str">
        <f t="shared" ca="1" si="169"/>
        <v>A</v>
      </c>
      <c r="H1012" s="147" t="str">
        <f t="shared" ca="1" si="170"/>
        <v/>
      </c>
      <c r="I1012" s="147">
        <f t="shared" ca="1" si="171"/>
        <v>0</v>
      </c>
      <c r="J1012" s="149">
        <f t="shared" ca="1" si="172"/>
        <v>0</v>
      </c>
      <c r="K1012" s="79" t="str">
        <f t="shared" si="173"/>
        <v/>
      </c>
      <c r="L1012" s="136"/>
      <c r="M1012" s="136">
        <f t="shared" si="174"/>
        <v>0</v>
      </c>
      <c r="N1012" s="137">
        <f t="shared" ca="1" si="175"/>
        <v>0</v>
      </c>
      <c r="O1012" s="137"/>
      <c r="P1012" s="138"/>
      <c r="Q1012" s="138"/>
      <c r="R1012" s="138"/>
      <c r="S1012" s="138"/>
      <c r="T1012" s="138"/>
      <c r="U1012" s="139">
        <f t="shared" si="176"/>
        <v>0</v>
      </c>
      <c r="V1012" s="140"/>
      <c r="W1012" s="43"/>
      <c r="X1012" s="59"/>
      <c r="Y1012" s="59"/>
      <c r="Z1012" s="59"/>
      <c r="AA1012" s="59"/>
      <c r="AB1012" s="59"/>
      <c r="AC1012" s="59"/>
      <c r="AD1012" s="59"/>
    </row>
    <row r="1013" hidden="1">
      <c r="B1013" s="145">
        <v>89</v>
      </c>
      <c r="C1013" s="146" t="str">
        <f t="shared" ca="1" si="166"/>
        <v>11.8</v>
      </c>
      <c r="D1013" s="147" t="str">
        <f t="shared" ca="1" si="167"/>
        <v>na</v>
      </c>
      <c r="E1013" s="147" t="s">
        <v>40</v>
      </c>
      <c r="F1013" s="148" t="str">
        <f t="shared" ca="1" si="168"/>
        <v>https://connexion-larochelle.test.entrouvert.org/login/?nonce=_0DC01D458CED32F23A64CDA251907A6D&amp;next=/idp/saml2/continue%3Fnonce%3D_0DC01D458CED32F23A64CDA251907A6D</v>
      </c>
      <c r="G1013" s="147" t="str">
        <f t="shared" ca="1" si="169"/>
        <v>A</v>
      </c>
      <c r="H1013" s="147" t="str">
        <f t="shared" ca="1" si="170"/>
        <v/>
      </c>
      <c r="I1013" s="147">
        <f t="shared" ca="1" si="171"/>
        <v>0</v>
      </c>
      <c r="J1013" s="149">
        <f t="shared" ca="1" si="172"/>
        <v>0</v>
      </c>
      <c r="K1013" s="79" t="str">
        <f t="shared" si="173"/>
        <v/>
      </c>
      <c r="L1013" s="136"/>
      <c r="M1013" s="136">
        <f t="shared" si="174"/>
        <v>0</v>
      </c>
      <c r="N1013" s="137">
        <f t="shared" ca="1" si="175"/>
        <v>0</v>
      </c>
      <c r="O1013" s="137"/>
      <c r="P1013" s="138"/>
      <c r="Q1013" s="138"/>
      <c r="R1013" s="138"/>
      <c r="S1013" s="138"/>
      <c r="T1013" s="138"/>
      <c r="U1013" s="139">
        <f t="shared" si="176"/>
        <v>0</v>
      </c>
      <c r="V1013" s="140"/>
      <c r="W1013" s="43"/>
      <c r="X1013" s="59"/>
      <c r="Y1013" s="59"/>
      <c r="Z1013" s="59"/>
      <c r="AA1013" s="59"/>
      <c r="AB1013" s="59"/>
      <c r="AC1013" s="59"/>
      <c r="AD1013" s="59"/>
    </row>
    <row r="1014" hidden="1">
      <c r="B1014" s="145">
        <v>89</v>
      </c>
      <c r="C1014" s="146" t="str">
        <f t="shared" ca="1" si="166"/>
        <v>11.8</v>
      </c>
      <c r="D1014" s="147" t="str">
        <f t="shared" ca="1" si="167"/>
        <v>na</v>
      </c>
      <c r="E1014" s="147" t="s">
        <v>43</v>
      </c>
      <c r="F1014" s="148" t="str">
        <f t="shared" ca="1" si="168"/>
        <v>https://portail-larochelle.test.entrouvert.org/demarches/signalements/</v>
      </c>
      <c r="G1014" s="147" t="str">
        <f t="shared" ca="1" si="169"/>
        <v>A</v>
      </c>
      <c r="H1014" s="147" t="str">
        <f t="shared" ca="1" si="170"/>
        <v/>
      </c>
      <c r="I1014" s="147">
        <f t="shared" ca="1" si="171"/>
        <v>0</v>
      </c>
      <c r="J1014" s="149">
        <f t="shared" ca="1" si="172"/>
        <v>0</v>
      </c>
      <c r="K1014" s="79" t="str">
        <f t="shared" si="173"/>
        <v/>
      </c>
      <c r="L1014" s="136"/>
      <c r="M1014" s="136">
        <f t="shared" si="174"/>
        <v>0</v>
      </c>
      <c r="N1014" s="137">
        <f t="shared" ca="1" si="175"/>
        <v>0</v>
      </c>
      <c r="O1014" s="137"/>
      <c r="P1014" s="138"/>
      <c r="Q1014" s="138"/>
      <c r="R1014" s="138"/>
      <c r="S1014" s="138"/>
      <c r="T1014" s="138"/>
      <c r="U1014" s="139">
        <f t="shared" si="176"/>
        <v>0</v>
      </c>
      <c r="V1014" s="140"/>
      <c r="W1014" s="43"/>
      <c r="X1014" s="59"/>
      <c r="Y1014" s="59"/>
      <c r="Z1014" s="59"/>
      <c r="AA1014" s="59"/>
      <c r="AB1014" s="59"/>
      <c r="AC1014" s="59"/>
      <c r="AD1014" s="59"/>
    </row>
    <row r="1015" hidden="1">
      <c r="B1015" s="145">
        <v>89</v>
      </c>
      <c r="C1015" s="146" t="str">
        <f t="shared" ca="1" si="166"/>
        <v>11.8</v>
      </c>
      <c r="D1015" s="147" t="str">
        <f t="shared" ca="1" si="167"/>
        <v>na</v>
      </c>
      <c r="E1015" s="147" t="s">
        <v>46</v>
      </c>
      <c r="F1015" s="148" t="str">
        <f t="shared" ca="1" si="168"/>
        <v>https://connexion-larochelle.test.entrouvert.org/accounts/</v>
      </c>
      <c r="G1015" s="147" t="str">
        <f t="shared" ca="1" si="169"/>
        <v>A</v>
      </c>
      <c r="H1015" s="147" t="str">
        <f t="shared" ca="1" si="170"/>
        <v/>
      </c>
      <c r="I1015" s="147">
        <f t="shared" ca="1" si="171"/>
        <v>0</v>
      </c>
      <c r="J1015" s="149">
        <f t="shared" ca="1" si="172"/>
        <v>0</v>
      </c>
      <c r="K1015" s="79" t="str">
        <f t="shared" si="173"/>
        <v/>
      </c>
      <c r="L1015" s="136"/>
      <c r="M1015" s="136">
        <f t="shared" si="174"/>
        <v>0</v>
      </c>
      <c r="N1015" s="137">
        <f t="shared" ca="1" si="175"/>
        <v>0</v>
      </c>
      <c r="O1015" s="137"/>
      <c r="P1015" s="138"/>
      <c r="Q1015" s="138"/>
      <c r="R1015" s="138"/>
      <c r="S1015" s="138"/>
      <c r="T1015" s="138"/>
      <c r="U1015" s="139">
        <f t="shared" si="176"/>
        <v>0</v>
      </c>
      <c r="V1015" s="140"/>
      <c r="W1015" s="43"/>
      <c r="X1015" s="59"/>
      <c r="Y1015" s="59"/>
      <c r="Z1015" s="59"/>
      <c r="AA1015" s="59"/>
      <c r="AB1015" s="59"/>
      <c r="AC1015" s="59"/>
      <c r="AD1015" s="59"/>
    </row>
    <row r="1016" hidden="1">
      <c r="B1016" s="145">
        <v>89</v>
      </c>
      <c r="C1016" s="146" t="str">
        <f t="shared" ca="1" si="166"/>
        <v>11.8</v>
      </c>
      <c r="D1016" s="147" t="str">
        <f t="shared" ca="1" si="167"/>
        <v>na</v>
      </c>
      <c r="E1016" s="147" t="s">
        <v>49</v>
      </c>
      <c r="F1016" s="148" t="str">
        <f t="shared" ca="1" si="168"/>
        <v>https://portail-larochelle.test.entrouvert.org/a-propos/page-editoriale-type/</v>
      </c>
      <c r="G1016" s="147" t="str">
        <f t="shared" ca="1" si="169"/>
        <v>A</v>
      </c>
      <c r="H1016" s="147" t="str">
        <f t="shared" ca="1" si="170"/>
        <v/>
      </c>
      <c r="I1016" s="147">
        <f t="shared" ca="1" si="171"/>
        <v>0</v>
      </c>
      <c r="J1016" s="149">
        <f t="shared" ca="1" si="172"/>
        <v>0</v>
      </c>
      <c r="K1016" s="79" t="str">
        <f t="shared" si="173"/>
        <v/>
      </c>
      <c r="L1016" s="136"/>
      <c r="M1016" s="136">
        <f t="shared" si="174"/>
        <v>0</v>
      </c>
      <c r="N1016" s="137">
        <f t="shared" ca="1" si="175"/>
        <v>0</v>
      </c>
      <c r="O1016" s="137"/>
      <c r="P1016" s="138"/>
      <c r="Q1016" s="138"/>
      <c r="R1016" s="138"/>
      <c r="S1016" s="138"/>
      <c r="T1016" s="138"/>
      <c r="U1016" s="139">
        <f t="shared" si="176"/>
        <v>0</v>
      </c>
      <c r="V1016" s="140"/>
      <c r="W1016" s="43"/>
      <c r="X1016" s="59"/>
      <c r="Y1016" s="59"/>
      <c r="Z1016" s="59"/>
      <c r="AA1016" s="59"/>
      <c r="AB1016" s="59"/>
      <c r="AC1016" s="59"/>
      <c r="AD1016" s="59"/>
    </row>
    <row r="1017" hidden="1">
      <c r="B1017" s="145">
        <v>89</v>
      </c>
      <c r="C1017" s="146" t="str">
        <f t="shared" ca="1" si="166"/>
        <v>11.8</v>
      </c>
      <c r="D1017" s="147" t="str">
        <f t="shared" ca="1" si="167"/>
        <v>na</v>
      </c>
      <c r="E1017" s="147" t="s">
        <v>52</v>
      </c>
      <c r="F1017" s="148" t="str">
        <f t="shared" ca="1" si="168"/>
        <v>https://demarches-larochelle.test.entrouvert.org/old-temp/modele-de-formulaire-avec-tous-les-champs/</v>
      </c>
      <c r="G1017" s="147" t="str">
        <f t="shared" ca="1" si="169"/>
        <v>A</v>
      </c>
      <c r="H1017" s="147" t="str">
        <f t="shared" ca="1" si="170"/>
        <v/>
      </c>
      <c r="I1017" s="147">
        <f t="shared" ca="1" si="171"/>
        <v>0</v>
      </c>
      <c r="J1017" s="149">
        <f t="shared" ca="1" si="172"/>
        <v>0</v>
      </c>
      <c r="K1017" s="79" t="str">
        <f t="shared" si="173"/>
        <v/>
      </c>
      <c r="L1017" s="136"/>
      <c r="M1017" s="136">
        <f t="shared" si="174"/>
        <v>0</v>
      </c>
      <c r="N1017" s="137">
        <f t="shared" ca="1" si="175"/>
        <v>0</v>
      </c>
      <c r="O1017" s="137"/>
      <c r="P1017" s="138"/>
      <c r="Q1017" s="138"/>
      <c r="R1017" s="138"/>
      <c r="S1017" s="138"/>
      <c r="T1017" s="138"/>
      <c r="U1017" s="139">
        <f t="shared" si="176"/>
        <v>0</v>
      </c>
      <c r="V1017" s="140"/>
      <c r="W1017" s="43"/>
      <c r="X1017" s="59"/>
      <c r="Y1017" s="59"/>
      <c r="Z1017" s="59"/>
      <c r="AA1017" s="59"/>
      <c r="AB1017" s="59"/>
      <c r="AC1017" s="59"/>
      <c r="AD1017" s="59"/>
    </row>
    <row r="1018" hidden="1">
      <c r="B1018" s="145">
        <v>89</v>
      </c>
      <c r="C1018" s="146" t="str">
        <f t="shared" ca="1" si="166"/>
        <v>11.8</v>
      </c>
      <c r="D1018" s="147" t="str">
        <f t="shared" ca="1" si="167"/>
        <v>na</v>
      </c>
      <c r="E1018" s="147" t="s">
        <v>55</v>
      </c>
      <c r="F1018" s="148" t="str">
        <f t="shared" ca="1" si="168"/>
        <v>https://portail-larochelle.test.entrouvert.org/mon-espace/mes-demandes/</v>
      </c>
      <c r="G1018" s="147" t="str">
        <f t="shared" ca="1" si="169"/>
        <v>A</v>
      </c>
      <c r="H1018" s="147" t="str">
        <f t="shared" ca="1" si="170"/>
        <v/>
      </c>
      <c r="I1018" s="147">
        <f t="shared" ca="1" si="171"/>
        <v>0</v>
      </c>
      <c r="J1018" s="149">
        <f t="shared" ca="1" si="172"/>
        <v>0</v>
      </c>
      <c r="K1018" s="79" t="str">
        <f t="shared" si="173"/>
        <v/>
      </c>
      <c r="L1018" s="136"/>
      <c r="M1018" s="136">
        <f t="shared" si="174"/>
        <v>0</v>
      </c>
      <c r="N1018" s="137">
        <f t="shared" ca="1" si="175"/>
        <v>0</v>
      </c>
      <c r="O1018" s="137"/>
      <c r="P1018" s="138"/>
      <c r="Q1018" s="138"/>
      <c r="R1018" s="138"/>
      <c r="S1018" s="138"/>
      <c r="T1018" s="138"/>
      <c r="U1018" s="139">
        <f t="shared" si="176"/>
        <v>0</v>
      </c>
      <c r="V1018" s="140"/>
      <c r="W1018" s="43"/>
      <c r="X1018" s="59"/>
      <c r="Y1018" s="59"/>
      <c r="Z1018" s="59"/>
      <c r="AA1018" s="59"/>
      <c r="AB1018" s="59"/>
      <c r="AC1018" s="59"/>
      <c r="AD1018" s="59"/>
    </row>
    <row r="1019" hidden="1">
      <c r="B1019" s="145">
        <v>89</v>
      </c>
      <c r="C1019" s="146" t="str">
        <f t="shared" ca="1" si="166"/>
        <v>11.8</v>
      </c>
      <c r="D1019" s="147" t="str">
        <f t="shared" ca="1" si="167"/>
        <v>na</v>
      </c>
      <c r="E1019" s="147" t="s">
        <v>58</v>
      </c>
      <c r="F1019" s="148" t="str">
        <f t="shared" ca="1" si="168"/>
        <v>https://demarches-larochelle.test.entrouvert.org/signalements/arbres-espaces-verts-naturels-aires-de-jeux/?cancelurl=https%3A//portail-larochelle.test.entrouvert.org/demarches/signalements/</v>
      </c>
      <c r="G1019" s="147" t="str">
        <f t="shared" ca="1" si="169"/>
        <v>A</v>
      </c>
      <c r="H1019" s="147" t="str">
        <f t="shared" ca="1" si="170"/>
        <v/>
      </c>
      <c r="I1019" s="147">
        <f t="shared" ca="1" si="171"/>
        <v>0</v>
      </c>
      <c r="J1019" s="149">
        <f t="shared" ca="1" si="172"/>
        <v>0</v>
      </c>
      <c r="K1019" s="79" t="str">
        <f t="shared" si="173"/>
        <v/>
      </c>
      <c r="L1019" s="136"/>
      <c r="M1019" s="136">
        <f t="shared" si="174"/>
        <v>0</v>
      </c>
      <c r="N1019" s="137">
        <f t="shared" ca="1" si="175"/>
        <v>0</v>
      </c>
      <c r="O1019" s="137"/>
      <c r="P1019" s="138"/>
      <c r="Q1019" s="138"/>
      <c r="R1019" s="138"/>
      <c r="S1019" s="138"/>
      <c r="T1019" s="138"/>
      <c r="U1019" s="139">
        <f t="shared" si="176"/>
        <v>0</v>
      </c>
      <c r="V1019" s="140"/>
      <c r="W1019" s="43"/>
      <c r="X1019" s="59"/>
      <c r="Y1019" s="59"/>
      <c r="Z1019" s="59"/>
      <c r="AA1019" s="59"/>
      <c r="AB1019" s="59"/>
      <c r="AC1019" s="59"/>
      <c r="AD1019" s="59"/>
    </row>
    <row r="1020" hidden="1">
      <c r="B1020" s="145">
        <v>89</v>
      </c>
      <c r="C1020" s="146" t="str">
        <f t="shared" ca="1" si="166"/>
        <v>11.8</v>
      </c>
      <c r="D1020" s="147" t="str">
        <f t="shared" ca="1" si="167"/>
        <v>na</v>
      </c>
      <c r="E1020" s="147" t="s">
        <v>61</v>
      </c>
      <c r="F1020" s="148" t="str">
        <f t="shared" ca="1" si="168"/>
        <v>https://demarches-larochelle.test.entrouvert.org/signalements/proprete-urbaine/118/</v>
      </c>
      <c r="G1020" s="147" t="str">
        <f t="shared" ca="1" si="169"/>
        <v>A</v>
      </c>
      <c r="H1020" s="147" t="str">
        <f t="shared" ca="1" si="170"/>
        <v/>
      </c>
      <c r="I1020" s="147">
        <f t="shared" ca="1" si="171"/>
        <v>0</v>
      </c>
      <c r="J1020" s="149">
        <f t="shared" ca="1" si="172"/>
        <v>0</v>
      </c>
      <c r="K1020" s="79" t="str">
        <f t="shared" si="173"/>
        <v/>
      </c>
      <c r="L1020" s="136"/>
      <c r="M1020" s="136">
        <f t="shared" si="174"/>
        <v>0</v>
      </c>
      <c r="N1020" s="137">
        <f t="shared" ca="1" si="175"/>
        <v>0</v>
      </c>
      <c r="O1020" s="137"/>
      <c r="P1020" s="138"/>
      <c r="Q1020" s="138"/>
      <c r="R1020" s="138"/>
      <c r="S1020" s="138"/>
      <c r="T1020" s="138"/>
      <c r="U1020" s="139">
        <f t="shared" si="176"/>
        <v>0</v>
      </c>
      <c r="V1020" s="140"/>
      <c r="W1020" s="43"/>
      <c r="X1020" s="59"/>
      <c r="Y1020" s="59"/>
      <c r="Z1020" s="59"/>
      <c r="AA1020" s="59"/>
      <c r="AB1020" s="59"/>
      <c r="AC1020" s="59"/>
      <c r="AD1020" s="59"/>
    </row>
    <row r="1021" hidden="1">
      <c r="B1021" s="145">
        <v>89</v>
      </c>
      <c r="C1021" s="146" t="str">
        <f t="shared" ca="1" si="166"/>
        <v>11.8</v>
      </c>
      <c r="D1021" s="147" t="str">
        <f t="shared" ca="1" si="167"/>
        <v>na</v>
      </c>
      <c r="E1021" s="147" t="s">
        <v>64</v>
      </c>
      <c r="F1021" s="148" t="str">
        <f t="shared" ca="1" si="168"/>
        <v>https://connexion-larochelle.test.entrouvert.org/accounts/password/change/</v>
      </c>
      <c r="G1021" s="147" t="str">
        <f t="shared" ca="1" si="169"/>
        <v>A</v>
      </c>
      <c r="H1021" s="147" t="str">
        <f t="shared" ca="1" si="170"/>
        <v/>
      </c>
      <c r="I1021" s="147">
        <f t="shared" ca="1" si="171"/>
        <v>0</v>
      </c>
      <c r="J1021" s="149">
        <f t="shared" ca="1" si="172"/>
        <v>0</v>
      </c>
      <c r="K1021" s="79" t="str">
        <f t="shared" si="173"/>
        <v/>
      </c>
      <c r="L1021" s="136"/>
      <c r="M1021" s="136">
        <f t="shared" si="174"/>
        <v>0</v>
      </c>
      <c r="N1021" s="137">
        <f t="shared" ca="1" si="175"/>
        <v>0</v>
      </c>
      <c r="O1021" s="137"/>
      <c r="P1021" s="138"/>
      <c r="Q1021" s="138"/>
      <c r="R1021" s="138"/>
      <c r="S1021" s="138"/>
      <c r="T1021" s="138"/>
      <c r="U1021" s="139">
        <f t="shared" si="176"/>
        <v>0</v>
      </c>
      <c r="V1021" s="140"/>
      <c r="W1021" s="43"/>
      <c r="X1021" s="59"/>
      <c r="Y1021" s="59"/>
      <c r="Z1021" s="59"/>
      <c r="AA1021" s="59"/>
      <c r="AB1021" s="59"/>
      <c r="AC1021" s="59"/>
      <c r="AD1021" s="59"/>
    </row>
    <row r="1022" hidden="1">
      <c r="B1022" s="145">
        <v>90</v>
      </c>
      <c r="C1022" s="146" t="str">
        <f t="shared" ca="1" si="166"/>
        <v>11.9</v>
      </c>
      <c r="D1022" s="147" t="str">
        <f t="shared" ca="1" si="167"/>
        <v>nc</v>
      </c>
      <c r="E1022" s="147" t="s">
        <v>28</v>
      </c>
      <c r="F1022" s="148" t="str">
        <f t="shared" ca="1" si="168"/>
        <v>https://portail-larochelle.test.entrouvert.org/demarches/</v>
      </c>
      <c r="G1022" s="147" t="str">
        <f t="shared" ca="1" si="169"/>
        <v>A</v>
      </c>
      <c r="H1022" s="147" t="str">
        <f t="shared" ca="1" si="170"/>
        <v>x</v>
      </c>
      <c r="I1022" s="147" t="str">
        <f t="shared" ca="1" si="171"/>
        <v>Moyenne</v>
      </c>
      <c r="J1022" s="149" t="str">
        <f t="shared" ca="1" si="172"/>
        <v xml:space="preserve">Une seule fois dans la page</v>
      </c>
      <c r="K1022" s="79">
        <f t="shared" si="173"/>
        <v>4</v>
      </c>
      <c r="L1022" s="136"/>
      <c r="M1022" s="136">
        <f t="shared" si="174"/>
        <v>3</v>
      </c>
      <c r="N1022" s="137" t="str">
        <f t="shared" ca="1" si="175"/>
        <v xml:space="preserve">Le bouton "Rechercher" n'est pas suffisamment pertinent</v>
      </c>
      <c r="O1022" s="137"/>
      <c r="P1022" s="138"/>
      <c r="Q1022" s="138"/>
      <c r="R1022" s="138"/>
      <c r="S1022" s="138"/>
      <c r="T1022" s="138"/>
      <c r="U1022" s="139">
        <f t="shared" si="176"/>
        <v>0</v>
      </c>
      <c r="V1022" s="140"/>
      <c r="W1022" s="43"/>
      <c r="X1022" s="59"/>
      <c r="Y1022" s="59"/>
      <c r="Z1022" s="59"/>
      <c r="AA1022" s="59"/>
      <c r="AB1022" s="59"/>
      <c r="AC1022" s="59"/>
      <c r="AD1022" s="59"/>
    </row>
    <row r="1023" hidden="1">
      <c r="B1023" s="145">
        <v>90</v>
      </c>
      <c r="C1023" s="146" t="str">
        <f t="shared" ca="1" si="166"/>
        <v>11.9</v>
      </c>
      <c r="D1023" s="147" t="str">
        <f t="shared" ca="1" si="167"/>
        <v>na</v>
      </c>
      <c r="E1023" s="147" t="s">
        <v>31</v>
      </c>
      <c r="F1023" s="148" t="str">
        <f t="shared" ca="1" si="168"/>
        <v>https://portail-larochelle.test.entrouvert.org/liens-footer/accessibilite/</v>
      </c>
      <c r="G1023" s="147" t="str">
        <f t="shared" ca="1" si="169"/>
        <v>A</v>
      </c>
      <c r="H1023" s="147" t="str">
        <f t="shared" ca="1" si="170"/>
        <v>x</v>
      </c>
      <c r="I1023" s="147">
        <f t="shared" ca="1" si="171"/>
        <v>0</v>
      </c>
      <c r="J1023" s="149">
        <f t="shared" ca="1" si="172"/>
        <v>0</v>
      </c>
      <c r="K1023" s="79" t="str">
        <f t="shared" si="173"/>
        <v/>
      </c>
      <c r="L1023" s="136"/>
      <c r="M1023" s="136">
        <f t="shared" si="174"/>
        <v>3</v>
      </c>
      <c r="N1023" s="137">
        <f t="shared" ca="1" si="175"/>
        <v>0</v>
      </c>
      <c r="O1023" s="137"/>
      <c r="P1023" s="138"/>
      <c r="Q1023" s="138"/>
      <c r="R1023" s="138"/>
      <c r="S1023" s="138"/>
      <c r="T1023" s="138"/>
      <c r="U1023" s="139">
        <f t="shared" si="176"/>
        <v>0</v>
      </c>
      <c r="V1023" s="140"/>
      <c r="W1023" s="43"/>
      <c r="X1023" s="59"/>
      <c r="Y1023" s="59"/>
      <c r="Z1023" s="59"/>
      <c r="AA1023" s="59"/>
      <c r="AB1023" s="59"/>
      <c r="AC1023" s="59"/>
      <c r="AD1023" s="59"/>
    </row>
    <row r="1024" hidden="1">
      <c r="B1024" s="145">
        <v>90</v>
      </c>
      <c r="C1024" s="146" t="str">
        <f t="shared" ca="1" si="166"/>
        <v>11.9</v>
      </c>
      <c r="D1024" s="147" t="str">
        <f t="shared" ca="1" si="167"/>
        <v>na</v>
      </c>
      <c r="E1024" s="147" t="s">
        <v>34</v>
      </c>
      <c r="F1024" s="148" t="str">
        <f t="shared" ca="1" si="168"/>
        <v>https://portail-larochelle.test.entrouvert.org/liens-footer/mentions-legales/</v>
      </c>
      <c r="G1024" s="147" t="str">
        <f t="shared" ca="1" si="169"/>
        <v>A</v>
      </c>
      <c r="H1024" s="147" t="str">
        <f t="shared" ca="1" si="170"/>
        <v>x</v>
      </c>
      <c r="I1024" s="147">
        <f t="shared" ca="1" si="171"/>
        <v>0</v>
      </c>
      <c r="J1024" s="149">
        <f t="shared" ca="1" si="172"/>
        <v>0</v>
      </c>
      <c r="K1024" s="79" t="str">
        <f t="shared" si="173"/>
        <v/>
      </c>
      <c r="L1024" s="136"/>
      <c r="M1024" s="136">
        <f t="shared" si="174"/>
        <v>3</v>
      </c>
      <c r="N1024" s="137">
        <f t="shared" ca="1" si="175"/>
        <v>0</v>
      </c>
      <c r="O1024" s="137"/>
      <c r="P1024" s="138"/>
      <c r="Q1024" s="138"/>
      <c r="R1024" s="138"/>
      <c r="S1024" s="138"/>
      <c r="T1024" s="138"/>
      <c r="U1024" s="139">
        <f t="shared" si="176"/>
        <v>0</v>
      </c>
      <c r="V1024" s="140"/>
      <c r="W1024" s="43"/>
      <c r="X1024" s="59"/>
      <c r="Y1024" s="59"/>
      <c r="Z1024" s="59"/>
      <c r="AA1024" s="59"/>
      <c r="AB1024" s="59"/>
      <c r="AC1024" s="59"/>
      <c r="AD1024" s="59"/>
    </row>
    <row r="1025" hidden="1">
      <c r="B1025" s="145">
        <v>90</v>
      </c>
      <c r="C1025" s="146" t="str">
        <f t="shared" ca="1" si="166"/>
        <v>11.9</v>
      </c>
      <c r="D1025" s="147" t="str">
        <f t="shared" ca="1" si="167"/>
        <v>na</v>
      </c>
      <c r="E1025" s="147" t="s">
        <v>37</v>
      </c>
      <c r="F1025" s="148" t="str">
        <f t="shared" ca="1" si="168"/>
        <v>https://portail-larochelle.test.entrouvert.org/aide/</v>
      </c>
      <c r="G1025" s="147" t="str">
        <f t="shared" ca="1" si="169"/>
        <v>A</v>
      </c>
      <c r="H1025" s="147" t="str">
        <f t="shared" ca="1" si="170"/>
        <v>x</v>
      </c>
      <c r="I1025" s="147">
        <f t="shared" ca="1" si="171"/>
        <v>0</v>
      </c>
      <c r="J1025" s="149">
        <f t="shared" ca="1" si="172"/>
        <v>0</v>
      </c>
      <c r="K1025" s="79" t="str">
        <f t="shared" si="173"/>
        <v/>
      </c>
      <c r="L1025" s="136"/>
      <c r="M1025" s="136">
        <f t="shared" si="174"/>
        <v>3</v>
      </c>
      <c r="N1025" s="137">
        <f t="shared" ca="1" si="175"/>
        <v>0</v>
      </c>
      <c r="O1025" s="137"/>
      <c r="P1025" s="138"/>
      <c r="Q1025" s="138"/>
      <c r="R1025" s="138"/>
      <c r="S1025" s="138"/>
      <c r="T1025" s="138"/>
      <c r="U1025" s="139">
        <f t="shared" si="176"/>
        <v>0</v>
      </c>
      <c r="V1025" s="140"/>
      <c r="W1025" s="43"/>
      <c r="X1025" s="59"/>
      <c r="Y1025" s="59"/>
      <c r="Z1025" s="59"/>
      <c r="AA1025" s="59"/>
      <c r="AB1025" s="59"/>
      <c r="AC1025" s="59"/>
      <c r="AD1025" s="59"/>
    </row>
    <row r="1026" hidden="1">
      <c r="B1026" s="145">
        <v>90</v>
      </c>
      <c r="C1026" s="146" t="str">
        <f t="shared" ca="1" si="166"/>
        <v>11.9</v>
      </c>
      <c r="D1026" s="147" t="str">
        <f t="shared" ca="1" si="167"/>
        <v>c</v>
      </c>
      <c r="E1026" s="147" t="s">
        <v>40</v>
      </c>
      <c r="F1026" s="148" t="str">
        <f t="shared" ca="1" si="168"/>
        <v>https://connexion-larochelle.test.entrouvert.org/login/?nonce=_0DC01D458CED32F23A64CDA251907A6D&amp;next=/idp/saml2/continue%3Fnonce%3D_0DC01D458CED32F23A64CDA251907A6D</v>
      </c>
      <c r="G1026" s="147" t="str">
        <f t="shared" ca="1" si="169"/>
        <v>A</v>
      </c>
      <c r="H1026" s="147" t="str">
        <f t="shared" ca="1" si="170"/>
        <v>x</v>
      </c>
      <c r="I1026" s="147">
        <f t="shared" ca="1" si="171"/>
        <v>0</v>
      </c>
      <c r="J1026" s="149">
        <f t="shared" ca="1" si="172"/>
        <v>0</v>
      </c>
      <c r="K1026" s="79" t="str">
        <f t="shared" si="173"/>
        <v/>
      </c>
      <c r="L1026" s="136"/>
      <c r="M1026" s="136">
        <f t="shared" si="174"/>
        <v>3</v>
      </c>
      <c r="N1026" s="137">
        <f t="shared" ca="1" si="175"/>
        <v>0</v>
      </c>
      <c r="O1026" s="137"/>
      <c r="P1026" s="138"/>
      <c r="Q1026" s="138"/>
      <c r="R1026" s="138"/>
      <c r="S1026" s="138"/>
      <c r="T1026" s="138"/>
      <c r="U1026" s="139">
        <f t="shared" si="176"/>
        <v>0</v>
      </c>
      <c r="V1026" s="140"/>
      <c r="W1026" s="43"/>
      <c r="X1026" s="59"/>
      <c r="Y1026" s="59"/>
      <c r="Z1026" s="59"/>
      <c r="AA1026" s="59"/>
      <c r="AB1026" s="59"/>
      <c r="AC1026" s="59"/>
      <c r="AD1026" s="59"/>
    </row>
    <row r="1027" hidden="1">
      <c r="B1027" s="145">
        <v>90</v>
      </c>
      <c r="C1027" s="146" t="str">
        <f t="shared" ca="1" si="166"/>
        <v>11.9</v>
      </c>
      <c r="D1027" s="147" t="str">
        <f t="shared" ca="1" si="167"/>
        <v>c</v>
      </c>
      <c r="E1027" s="147" t="s">
        <v>43</v>
      </c>
      <c r="F1027" s="148" t="str">
        <f t="shared" ca="1" si="168"/>
        <v>https://portail-larochelle.test.entrouvert.org/demarches/signalements/</v>
      </c>
      <c r="G1027" s="147" t="str">
        <f t="shared" ca="1" si="169"/>
        <v>A</v>
      </c>
      <c r="H1027" s="147" t="str">
        <f t="shared" ca="1" si="170"/>
        <v>x</v>
      </c>
      <c r="I1027" s="147">
        <f t="shared" ca="1" si="171"/>
        <v>0</v>
      </c>
      <c r="J1027" s="149">
        <f t="shared" ca="1" si="172"/>
        <v>0</v>
      </c>
      <c r="K1027" s="79" t="str">
        <f t="shared" si="173"/>
        <v/>
      </c>
      <c r="L1027" s="136"/>
      <c r="M1027" s="136">
        <f t="shared" si="174"/>
        <v>3</v>
      </c>
      <c r="N1027" s="137">
        <f t="shared" ca="1" si="175"/>
        <v>0</v>
      </c>
      <c r="O1027" s="137"/>
      <c r="P1027" s="138"/>
      <c r="Q1027" s="138"/>
      <c r="R1027" s="138"/>
      <c r="S1027" s="138"/>
      <c r="T1027" s="138"/>
      <c r="U1027" s="139">
        <f t="shared" si="176"/>
        <v>0</v>
      </c>
      <c r="V1027" s="140"/>
      <c r="W1027" s="43"/>
      <c r="X1027" s="59"/>
      <c r="Y1027" s="59"/>
      <c r="Z1027" s="59"/>
      <c r="AA1027" s="59"/>
      <c r="AB1027" s="59"/>
      <c r="AC1027" s="59"/>
      <c r="AD1027" s="59"/>
    </row>
    <row r="1028" hidden="1">
      <c r="B1028" s="145">
        <v>90</v>
      </c>
      <c r="C1028" s="146" t="str">
        <f t="shared" ca="1" si="166"/>
        <v>11.9</v>
      </c>
      <c r="D1028" s="147" t="str">
        <f t="shared" ca="1" si="167"/>
        <v>na</v>
      </c>
      <c r="E1028" s="147" t="s">
        <v>46</v>
      </c>
      <c r="F1028" s="148" t="str">
        <f t="shared" ca="1" si="168"/>
        <v>https://connexion-larochelle.test.entrouvert.org/accounts/</v>
      </c>
      <c r="G1028" s="147" t="str">
        <f t="shared" ca="1" si="169"/>
        <v>A</v>
      </c>
      <c r="H1028" s="147" t="str">
        <f t="shared" ca="1" si="170"/>
        <v>x</v>
      </c>
      <c r="I1028" s="147">
        <f t="shared" ca="1" si="171"/>
        <v>0</v>
      </c>
      <c r="J1028" s="149">
        <f t="shared" ca="1" si="172"/>
        <v>0</v>
      </c>
      <c r="K1028" s="79" t="str">
        <f t="shared" si="173"/>
        <v/>
      </c>
      <c r="L1028" s="136"/>
      <c r="M1028" s="136">
        <f t="shared" si="174"/>
        <v>3</v>
      </c>
      <c r="N1028" s="137">
        <f t="shared" ca="1" si="175"/>
        <v>0</v>
      </c>
      <c r="O1028" s="137"/>
      <c r="P1028" s="138"/>
      <c r="Q1028" s="138"/>
      <c r="R1028" s="138"/>
      <c r="S1028" s="138"/>
      <c r="T1028" s="138"/>
      <c r="U1028" s="139">
        <f t="shared" si="176"/>
        <v>0</v>
      </c>
      <c r="V1028" s="140"/>
      <c r="W1028" s="43"/>
      <c r="X1028" s="59"/>
      <c r="Y1028" s="59"/>
      <c r="Z1028" s="59"/>
      <c r="AA1028" s="59"/>
      <c r="AB1028" s="59"/>
      <c r="AC1028" s="59"/>
      <c r="AD1028" s="59"/>
    </row>
    <row r="1029" hidden="1">
      <c r="B1029" s="145">
        <v>90</v>
      </c>
      <c r="C1029" s="146" t="str">
        <f t="shared" ca="1" si="166"/>
        <v>11.9</v>
      </c>
      <c r="D1029" s="147" t="str">
        <f t="shared" ca="1" si="167"/>
        <v>na</v>
      </c>
      <c r="E1029" s="147" t="s">
        <v>49</v>
      </c>
      <c r="F1029" s="148" t="str">
        <f t="shared" ca="1" si="168"/>
        <v>https://portail-larochelle.test.entrouvert.org/a-propos/page-editoriale-type/</v>
      </c>
      <c r="G1029" s="147" t="str">
        <f t="shared" ca="1" si="169"/>
        <v>A</v>
      </c>
      <c r="H1029" s="147" t="str">
        <f t="shared" ca="1" si="170"/>
        <v>x</v>
      </c>
      <c r="I1029" s="147">
        <f t="shared" ca="1" si="171"/>
        <v>0</v>
      </c>
      <c r="J1029" s="149">
        <f t="shared" ca="1" si="172"/>
        <v>0</v>
      </c>
      <c r="K1029" s="79" t="str">
        <f t="shared" si="173"/>
        <v/>
      </c>
      <c r="L1029" s="136"/>
      <c r="M1029" s="136">
        <f t="shared" si="174"/>
        <v>3</v>
      </c>
      <c r="N1029" s="137">
        <f t="shared" ca="1" si="175"/>
        <v>0</v>
      </c>
      <c r="O1029" s="137"/>
      <c r="P1029" s="138"/>
      <c r="Q1029" s="138"/>
      <c r="R1029" s="138"/>
      <c r="S1029" s="138"/>
      <c r="T1029" s="138"/>
      <c r="U1029" s="139">
        <f t="shared" si="176"/>
        <v>0</v>
      </c>
      <c r="V1029" s="140"/>
      <c r="W1029" s="43"/>
      <c r="X1029" s="59"/>
      <c r="Y1029" s="59"/>
      <c r="Z1029" s="59"/>
      <c r="AA1029" s="59"/>
      <c r="AB1029" s="59"/>
      <c r="AC1029" s="59"/>
      <c r="AD1029" s="59"/>
    </row>
    <row r="1030" hidden="1">
      <c r="B1030" s="145">
        <v>90</v>
      </c>
      <c r="C1030" s="146" t="str">
        <f t="shared" ca="1" si="166"/>
        <v>11.9</v>
      </c>
      <c r="D1030" s="147" t="str">
        <f t="shared" ca="1" si="167"/>
        <v>nc</v>
      </c>
      <c r="E1030" s="147" t="s">
        <v>52</v>
      </c>
      <c r="F1030" s="148" t="str">
        <f t="shared" ca="1" si="168"/>
        <v>https://demarches-larochelle.test.entrouvert.org/old-temp/modele-de-formulaire-avec-tous-les-champs/</v>
      </c>
      <c r="G1030" s="147" t="str">
        <f t="shared" ca="1" si="169"/>
        <v>A</v>
      </c>
      <c r="H1030" s="147" t="str">
        <f t="shared" ca="1" si="170"/>
        <v>x</v>
      </c>
      <c r="I1030" s="147" t="str">
        <f t="shared" ca="1" si="171"/>
        <v>Moyenne</v>
      </c>
      <c r="J1030" s="149" t="str">
        <f t="shared" ca="1" si="172"/>
        <v xml:space="preserve">Plusieurs fois sur cette page uniquement</v>
      </c>
      <c r="K1030" s="79">
        <f t="shared" si="173"/>
        <v>3</v>
      </c>
      <c r="L1030" s="136"/>
      <c r="M1030" s="136">
        <f t="shared" si="174"/>
        <v>3</v>
      </c>
      <c r="N1030" s="137" t="str">
        <f t="shared" ca="1" si="175"/>
        <v xml:space="preserve">Les boutons de soumission ou d'abandon du formulaire ne sont pas suffisamment pertinent</v>
      </c>
      <c r="O1030" s="137"/>
      <c r="P1030" s="138"/>
      <c r="Q1030" s="138"/>
      <c r="R1030" s="138"/>
      <c r="S1030" s="138"/>
      <c r="T1030" s="138"/>
      <c r="U1030" s="139">
        <f t="shared" si="176"/>
        <v>0</v>
      </c>
      <c r="V1030" s="140"/>
      <c r="W1030" s="43"/>
      <c r="X1030" s="59"/>
      <c r="Y1030" s="59"/>
      <c r="Z1030" s="59"/>
      <c r="AA1030" s="59"/>
      <c r="AB1030" s="59"/>
      <c r="AC1030" s="59"/>
      <c r="AD1030" s="59"/>
    </row>
    <row r="1031" hidden="1">
      <c r="B1031" s="145">
        <v>90</v>
      </c>
      <c r="C1031" s="146" t="str">
        <f t="shared" ca="1" si="166"/>
        <v>11.9</v>
      </c>
      <c r="D1031" s="147" t="str">
        <f t="shared" ca="1" si="167"/>
        <v>na</v>
      </c>
      <c r="E1031" s="147" t="s">
        <v>55</v>
      </c>
      <c r="F1031" s="148" t="str">
        <f t="shared" ca="1" si="168"/>
        <v>https://portail-larochelle.test.entrouvert.org/mon-espace/mes-demandes/</v>
      </c>
      <c r="G1031" s="147" t="str">
        <f t="shared" ca="1" si="169"/>
        <v>A</v>
      </c>
      <c r="H1031" s="147" t="str">
        <f t="shared" ca="1" si="170"/>
        <v>x</v>
      </c>
      <c r="I1031" s="147">
        <f t="shared" ca="1" si="171"/>
        <v>0</v>
      </c>
      <c r="J1031" s="149">
        <f t="shared" ca="1" si="172"/>
        <v>0</v>
      </c>
      <c r="K1031" s="79" t="str">
        <f t="shared" si="173"/>
        <v/>
      </c>
      <c r="L1031" s="136"/>
      <c r="M1031" s="136">
        <f t="shared" si="174"/>
        <v>3</v>
      </c>
      <c r="N1031" s="137">
        <f t="shared" ca="1" si="175"/>
        <v>0</v>
      </c>
      <c r="O1031" s="137"/>
      <c r="P1031" s="138"/>
      <c r="Q1031" s="138"/>
      <c r="R1031" s="138"/>
      <c r="S1031" s="138"/>
      <c r="T1031" s="138"/>
      <c r="U1031" s="139">
        <f t="shared" si="176"/>
        <v>0</v>
      </c>
      <c r="V1031" s="140"/>
      <c r="W1031" s="43"/>
      <c r="X1031" s="59"/>
      <c r="Y1031" s="59"/>
      <c r="Z1031" s="59"/>
      <c r="AA1031" s="59"/>
      <c r="AB1031" s="59"/>
      <c r="AC1031" s="59"/>
      <c r="AD1031" s="59"/>
    </row>
    <row r="1032" hidden="1">
      <c r="B1032" s="145">
        <v>90</v>
      </c>
      <c r="C1032" s="146" t="str">
        <f t="shared" ref="C1032:C1095" ca="1" si="177">INDIRECT($E1032&amp;"!B"&amp;$B1032)</f>
        <v>11.9</v>
      </c>
      <c r="D1032" s="147" t="str">
        <f t="shared" ref="D1032:D1095" ca="1" si="178">INDIRECT($E1032&amp;"!F"&amp;$B1032)</f>
        <v>nc</v>
      </c>
      <c r="E1032" s="147" t="s">
        <v>58</v>
      </c>
      <c r="F1032" s="148" t="str">
        <f t="shared" ref="F1032:F1095" ca="1" si="179">INDIRECT($E1032&amp;"!C3")</f>
        <v>https://demarches-larochelle.test.entrouvert.org/signalements/arbres-espaces-verts-naturels-aires-de-jeux/?cancelurl=https%3A//portail-larochelle.test.entrouvert.org/demarches/signalements/</v>
      </c>
      <c r="G1032" s="147" t="str">
        <f t="shared" ref="G1032:G1095" ca="1" si="180">INDIRECT($E1032&amp;"!C"&amp;$B1032)</f>
        <v>A</v>
      </c>
      <c r="H1032" s="147" t="str">
        <f t="shared" ref="H1032:H1095" ca="1" si="181">INDIRECT($E1032&amp;"!D"&amp;$B1032)</f>
        <v>x</v>
      </c>
      <c r="I1032" s="147" t="str">
        <f t="shared" ref="I1032:I1095" ca="1" si="182">INDIRECT($E1032&amp;"!H"&amp;$B1032)</f>
        <v>Moyenne</v>
      </c>
      <c r="J1032" s="149" t="str">
        <f t="shared" ref="J1032:J1095" ca="1" si="183">INDIRECT($E1032&amp;"!I"&amp;$B1032)</f>
        <v xml:space="preserve">Plusieurs fois sur cette page uniquement</v>
      </c>
      <c r="K1032" s="79">
        <f t="shared" ref="K1032:K1095" si="184">IFERROR(VLOOKUP($J1032,$W$1:$AA$4,(MATCH($I1032,$X$5:$AA$5,0))+1,FALSE),"")</f>
        <v>3</v>
      </c>
      <c r="L1032" s="136"/>
      <c r="M1032" s="136">
        <f t="shared" ref="M1032:M1095" si="185">COUNTIFS($C$7:$C$1378,$C1032,$D$7:$D$1378,"nc")</f>
        <v>3</v>
      </c>
      <c r="N1032" s="137" t="str">
        <f t="shared" ref="N1032:N1095" ca="1" si="186">INDIRECT($E1032&amp;"!J"&amp;$B1032)</f>
        <v xml:space="preserve">Les boutons de soumission ou d'abandon du formulaire ne sont pas suffisamment pertinent</v>
      </c>
      <c r="O1032" s="137"/>
      <c r="P1032" s="138"/>
      <c r="Q1032" s="138"/>
      <c r="R1032" s="138"/>
      <c r="S1032" s="138"/>
      <c r="T1032" s="138"/>
      <c r="U1032" s="139">
        <f t="shared" ref="U1032:U1095" si="187">SUM($P1032:$T1032)</f>
        <v>0</v>
      </c>
      <c r="V1032" s="140"/>
      <c r="W1032" s="43"/>
      <c r="X1032" s="59"/>
      <c r="Y1032" s="59"/>
      <c r="Z1032" s="59"/>
      <c r="AA1032" s="59"/>
      <c r="AB1032" s="59"/>
      <c r="AC1032" s="59"/>
      <c r="AD1032" s="59"/>
    </row>
    <row r="1033" hidden="1">
      <c r="B1033" s="145">
        <v>90</v>
      </c>
      <c r="C1033" s="146" t="str">
        <f t="shared" ca="1" si="177"/>
        <v>11.9</v>
      </c>
      <c r="D1033" s="147" t="str">
        <f t="shared" ca="1" si="178"/>
        <v>na</v>
      </c>
      <c r="E1033" s="147" t="s">
        <v>61</v>
      </c>
      <c r="F1033" s="148" t="str">
        <f t="shared" ca="1" si="179"/>
        <v>https://demarches-larochelle.test.entrouvert.org/signalements/proprete-urbaine/118/</v>
      </c>
      <c r="G1033" s="147" t="str">
        <f t="shared" ca="1" si="180"/>
        <v>A</v>
      </c>
      <c r="H1033" s="147" t="str">
        <f t="shared" ca="1" si="181"/>
        <v>x</v>
      </c>
      <c r="I1033" s="147">
        <f t="shared" ca="1" si="182"/>
        <v>0</v>
      </c>
      <c r="J1033" s="149">
        <f t="shared" ca="1" si="183"/>
        <v>0</v>
      </c>
      <c r="K1033" s="79" t="str">
        <f t="shared" si="184"/>
        <v/>
      </c>
      <c r="L1033" s="136"/>
      <c r="M1033" s="136">
        <f t="shared" si="185"/>
        <v>3</v>
      </c>
      <c r="N1033" s="137">
        <f t="shared" ca="1" si="186"/>
        <v>0</v>
      </c>
      <c r="O1033" s="137"/>
      <c r="P1033" s="138"/>
      <c r="Q1033" s="138"/>
      <c r="R1033" s="138"/>
      <c r="S1033" s="138"/>
      <c r="T1033" s="138"/>
      <c r="U1033" s="139">
        <f t="shared" si="187"/>
        <v>0</v>
      </c>
      <c r="V1033" s="140"/>
      <c r="W1033" s="43"/>
      <c r="X1033" s="59"/>
      <c r="Y1033" s="59"/>
      <c r="Z1033" s="59"/>
      <c r="AA1033" s="59"/>
      <c r="AB1033" s="59"/>
      <c r="AC1033" s="59"/>
      <c r="AD1033" s="59"/>
    </row>
    <row r="1034" hidden="1">
      <c r="B1034" s="145">
        <v>90</v>
      </c>
      <c r="C1034" s="146" t="str">
        <f t="shared" ca="1" si="177"/>
        <v>11.9</v>
      </c>
      <c r="D1034" s="147" t="str">
        <f t="shared" ca="1" si="178"/>
        <v>na</v>
      </c>
      <c r="E1034" s="147" t="s">
        <v>64</v>
      </c>
      <c r="F1034" s="148" t="str">
        <f t="shared" ca="1" si="179"/>
        <v>https://connexion-larochelle.test.entrouvert.org/accounts/password/change/</v>
      </c>
      <c r="G1034" s="147" t="str">
        <f t="shared" ca="1" si="180"/>
        <v>A</v>
      </c>
      <c r="H1034" s="147" t="str">
        <f t="shared" ca="1" si="181"/>
        <v>x</v>
      </c>
      <c r="I1034" s="147" t="str">
        <f t="shared" ca="1" si="182"/>
        <v>Moyenne</v>
      </c>
      <c r="J1034" s="149" t="str">
        <f t="shared" ca="1" si="183"/>
        <v xml:space="preserve">Plusieurs fois sur cette page uniquement</v>
      </c>
      <c r="K1034" s="79">
        <f t="shared" si="184"/>
        <v>3</v>
      </c>
      <c r="L1034" s="136"/>
      <c r="M1034" s="136">
        <f t="shared" si="185"/>
        <v>3</v>
      </c>
      <c r="N1034" s="137" t="str">
        <f t="shared" ca="1" si="186"/>
        <v xml:space="preserve">Les boutons "valider" et "annuler" ne sont pas suffisamment pertinent</v>
      </c>
      <c r="O1034" s="137"/>
      <c r="P1034" s="138"/>
      <c r="Q1034" s="138"/>
      <c r="R1034" s="138"/>
      <c r="S1034" s="138"/>
      <c r="T1034" s="138"/>
      <c r="U1034" s="139">
        <f t="shared" si="187"/>
        <v>0</v>
      </c>
      <c r="V1034" s="140"/>
      <c r="W1034" s="43"/>
      <c r="X1034" s="59"/>
      <c r="Y1034" s="59"/>
      <c r="Z1034" s="59"/>
      <c r="AA1034" s="59"/>
      <c r="AB1034" s="59"/>
      <c r="AC1034" s="59"/>
      <c r="AD1034" s="59"/>
    </row>
    <row r="1035" hidden="1">
      <c r="B1035" s="145">
        <v>91</v>
      </c>
      <c r="C1035" s="146" t="str">
        <f t="shared" ca="1" si="177"/>
        <v>11.10</v>
      </c>
      <c r="D1035" s="147" t="str">
        <f t="shared" ca="1" si="178"/>
        <v>na</v>
      </c>
      <c r="E1035" s="147" t="s">
        <v>28</v>
      </c>
      <c r="F1035" s="148" t="str">
        <f t="shared" ca="1" si="179"/>
        <v>https://portail-larochelle.test.entrouvert.org/demarches/</v>
      </c>
      <c r="G1035" s="147" t="str">
        <f t="shared" ca="1" si="180"/>
        <v>A</v>
      </c>
      <c r="H1035" s="147" t="str">
        <f t="shared" ca="1" si="181"/>
        <v>x</v>
      </c>
      <c r="I1035" s="147">
        <f t="shared" ca="1" si="182"/>
        <v>0</v>
      </c>
      <c r="J1035" s="149">
        <f t="shared" ca="1" si="183"/>
        <v>0</v>
      </c>
      <c r="K1035" s="79" t="str">
        <f t="shared" si="184"/>
        <v/>
      </c>
      <c r="L1035" s="136"/>
      <c r="M1035" s="136">
        <f t="shared" si="185"/>
        <v>0</v>
      </c>
      <c r="N1035" s="137">
        <f t="shared" ca="1" si="186"/>
        <v>0</v>
      </c>
      <c r="O1035" s="137"/>
      <c r="P1035" s="138"/>
      <c r="Q1035" s="138"/>
      <c r="R1035" s="138"/>
      <c r="S1035" s="138"/>
      <c r="T1035" s="138"/>
      <c r="U1035" s="139">
        <f t="shared" si="187"/>
        <v>0</v>
      </c>
      <c r="V1035" s="140"/>
      <c r="W1035" s="43"/>
      <c r="X1035" s="59"/>
      <c r="Y1035" s="59"/>
      <c r="Z1035" s="59"/>
      <c r="AA1035" s="59"/>
      <c r="AB1035" s="59"/>
      <c r="AC1035" s="59"/>
      <c r="AD1035" s="59"/>
    </row>
    <row r="1036" hidden="1">
      <c r="B1036" s="145">
        <v>91</v>
      </c>
      <c r="C1036" s="146" t="str">
        <f t="shared" ca="1" si="177"/>
        <v>11.10</v>
      </c>
      <c r="D1036" s="147" t="str">
        <f t="shared" ca="1" si="178"/>
        <v>na</v>
      </c>
      <c r="E1036" s="147" t="s">
        <v>31</v>
      </c>
      <c r="F1036" s="148" t="str">
        <f t="shared" ca="1" si="179"/>
        <v>https://portail-larochelle.test.entrouvert.org/liens-footer/accessibilite/</v>
      </c>
      <c r="G1036" s="147" t="str">
        <f t="shared" ca="1" si="180"/>
        <v>A</v>
      </c>
      <c r="H1036" s="147" t="str">
        <f t="shared" ca="1" si="181"/>
        <v>x</v>
      </c>
      <c r="I1036" s="147">
        <f t="shared" ca="1" si="182"/>
        <v>0</v>
      </c>
      <c r="J1036" s="149">
        <f t="shared" ca="1" si="183"/>
        <v>0</v>
      </c>
      <c r="K1036" s="79" t="str">
        <f t="shared" si="184"/>
        <v/>
      </c>
      <c r="L1036" s="136"/>
      <c r="M1036" s="136">
        <f t="shared" si="185"/>
        <v>0</v>
      </c>
      <c r="N1036" s="137">
        <f t="shared" ca="1" si="186"/>
        <v>0</v>
      </c>
      <c r="O1036" s="137"/>
      <c r="P1036" s="138"/>
      <c r="Q1036" s="138"/>
      <c r="R1036" s="138"/>
      <c r="S1036" s="138"/>
      <c r="T1036" s="138"/>
      <c r="U1036" s="139">
        <f t="shared" si="187"/>
        <v>0</v>
      </c>
      <c r="V1036" s="140"/>
      <c r="W1036" s="43"/>
      <c r="X1036" s="59"/>
      <c r="Y1036" s="59"/>
      <c r="Z1036" s="59"/>
      <c r="AA1036" s="59"/>
      <c r="AB1036" s="59"/>
      <c r="AC1036" s="59"/>
      <c r="AD1036" s="59"/>
    </row>
    <row r="1037" hidden="1">
      <c r="B1037" s="145">
        <v>91</v>
      </c>
      <c r="C1037" s="146" t="str">
        <f t="shared" ca="1" si="177"/>
        <v>11.10</v>
      </c>
      <c r="D1037" s="147" t="str">
        <f t="shared" ca="1" si="178"/>
        <v>na</v>
      </c>
      <c r="E1037" s="147" t="s">
        <v>34</v>
      </c>
      <c r="F1037" s="148" t="str">
        <f t="shared" ca="1" si="179"/>
        <v>https://portail-larochelle.test.entrouvert.org/liens-footer/mentions-legales/</v>
      </c>
      <c r="G1037" s="147" t="str">
        <f t="shared" ca="1" si="180"/>
        <v>A</v>
      </c>
      <c r="H1037" s="147" t="str">
        <f t="shared" ca="1" si="181"/>
        <v>x</v>
      </c>
      <c r="I1037" s="147">
        <f t="shared" ca="1" si="182"/>
        <v>0</v>
      </c>
      <c r="J1037" s="149">
        <f t="shared" ca="1" si="183"/>
        <v>0</v>
      </c>
      <c r="K1037" s="79" t="str">
        <f t="shared" si="184"/>
        <v/>
      </c>
      <c r="L1037" s="136"/>
      <c r="M1037" s="136">
        <f t="shared" si="185"/>
        <v>0</v>
      </c>
      <c r="N1037" s="137">
        <f t="shared" ca="1" si="186"/>
        <v>0</v>
      </c>
      <c r="O1037" s="137"/>
      <c r="P1037" s="138"/>
      <c r="Q1037" s="138"/>
      <c r="R1037" s="138"/>
      <c r="S1037" s="138"/>
      <c r="T1037" s="138"/>
      <c r="U1037" s="139">
        <f t="shared" si="187"/>
        <v>0</v>
      </c>
      <c r="V1037" s="140"/>
      <c r="W1037" s="43"/>
      <c r="X1037" s="59"/>
      <c r="Y1037" s="59"/>
      <c r="Z1037" s="59"/>
      <c r="AA1037" s="59"/>
      <c r="AB1037" s="59"/>
      <c r="AC1037" s="59"/>
      <c r="AD1037" s="59"/>
    </row>
    <row r="1038" hidden="1">
      <c r="B1038" s="145">
        <v>91</v>
      </c>
      <c r="C1038" s="146" t="str">
        <f t="shared" ca="1" si="177"/>
        <v>11.10</v>
      </c>
      <c r="D1038" s="147" t="str">
        <f t="shared" ca="1" si="178"/>
        <v>na</v>
      </c>
      <c r="E1038" s="147" t="s">
        <v>37</v>
      </c>
      <c r="F1038" s="148" t="str">
        <f t="shared" ca="1" si="179"/>
        <v>https://portail-larochelle.test.entrouvert.org/aide/</v>
      </c>
      <c r="G1038" s="147" t="str">
        <f t="shared" ca="1" si="180"/>
        <v>A</v>
      </c>
      <c r="H1038" s="147" t="str">
        <f t="shared" ca="1" si="181"/>
        <v>x</v>
      </c>
      <c r="I1038" s="147">
        <f t="shared" ca="1" si="182"/>
        <v>0</v>
      </c>
      <c r="J1038" s="149">
        <f t="shared" ca="1" si="183"/>
        <v>0</v>
      </c>
      <c r="K1038" s="79" t="str">
        <f t="shared" si="184"/>
        <v/>
      </c>
      <c r="L1038" s="136"/>
      <c r="M1038" s="136">
        <f t="shared" si="185"/>
        <v>0</v>
      </c>
      <c r="N1038" s="137">
        <f t="shared" ca="1" si="186"/>
        <v>0</v>
      </c>
      <c r="O1038" s="137"/>
      <c r="P1038" s="138"/>
      <c r="Q1038" s="138"/>
      <c r="R1038" s="138"/>
      <c r="S1038" s="138"/>
      <c r="T1038" s="138"/>
      <c r="U1038" s="139">
        <f t="shared" si="187"/>
        <v>0</v>
      </c>
      <c r="V1038" s="140"/>
      <c r="W1038" s="43"/>
      <c r="X1038" s="59"/>
      <c r="Y1038" s="59"/>
      <c r="Z1038" s="59"/>
      <c r="AA1038" s="59"/>
      <c r="AB1038" s="59"/>
      <c r="AC1038" s="59"/>
      <c r="AD1038" s="59"/>
    </row>
    <row r="1039">
      <c r="B1039" s="145">
        <v>91</v>
      </c>
      <c r="C1039" s="146" t="str">
        <f t="shared" ca="1" si="177"/>
        <v>11.10</v>
      </c>
      <c r="D1039" s="147" t="str">
        <f t="shared" ca="1" si="178"/>
        <v>na</v>
      </c>
      <c r="E1039" s="147" t="s">
        <v>40</v>
      </c>
      <c r="F1039" s="148" t="str">
        <f t="shared" ca="1" si="179"/>
        <v>https://connexion-larochelle.test.entrouvert.org/login/?nonce=_0DC01D458CED32F23A64CDA251907A6D&amp;next=/idp/saml2/continue%3Fnonce%3D_0DC01D458CED32F23A64CDA251907A6D</v>
      </c>
      <c r="G1039" s="147" t="str">
        <f t="shared" ca="1" si="180"/>
        <v>A</v>
      </c>
      <c r="H1039" s="147" t="str">
        <f t="shared" ca="1" si="181"/>
        <v>x</v>
      </c>
      <c r="I1039" s="147" t="str">
        <f t="shared" ca="1" si="182"/>
        <v>Majeure</v>
      </c>
      <c r="J1039" s="149" t="str">
        <f t="shared" ca="1" si="183"/>
        <v xml:space="preserve">Plusieurs fois sur cette page uniquement</v>
      </c>
      <c r="K1039" s="79">
        <f t="shared" si="184"/>
        <v>2</v>
      </c>
      <c r="L1039" s="136"/>
      <c r="M1039" s="136">
        <f t="shared" si="185"/>
        <v>0</v>
      </c>
      <c r="N1039" s="137" t="str">
        <f t="shared" ca="1" si="186"/>
        <v xml:space="preserve">Absence d'indication visible sur les champs obligatoires</v>
      </c>
      <c r="O1039" s="137"/>
      <c r="P1039" s="138"/>
      <c r="Q1039" s="138"/>
      <c r="R1039" s="138"/>
      <c r="S1039" s="138"/>
      <c r="T1039" s="138"/>
      <c r="U1039" s="139">
        <f t="shared" si="187"/>
        <v>0</v>
      </c>
      <c r="V1039" s="140"/>
      <c r="W1039" s="43"/>
      <c r="X1039" s="59"/>
      <c r="Y1039" s="59"/>
      <c r="Z1039" s="59"/>
      <c r="AA1039" s="59"/>
      <c r="AB1039" s="59"/>
      <c r="AC1039" s="59"/>
      <c r="AD1039" s="59"/>
    </row>
    <row r="1040" hidden="1">
      <c r="B1040" s="145">
        <v>91</v>
      </c>
      <c r="C1040" s="146" t="str">
        <f t="shared" ca="1" si="177"/>
        <v>11.10</v>
      </c>
      <c r="D1040" s="147" t="str">
        <f t="shared" ca="1" si="178"/>
        <v>na</v>
      </c>
      <c r="E1040" s="147" t="s">
        <v>43</v>
      </c>
      <c r="F1040" s="148" t="str">
        <f t="shared" ca="1" si="179"/>
        <v>https://portail-larochelle.test.entrouvert.org/demarches/signalements/</v>
      </c>
      <c r="G1040" s="147" t="str">
        <f t="shared" ca="1" si="180"/>
        <v>A</v>
      </c>
      <c r="H1040" s="147" t="str">
        <f t="shared" ca="1" si="181"/>
        <v>x</v>
      </c>
      <c r="I1040" s="147">
        <f t="shared" ca="1" si="182"/>
        <v>0</v>
      </c>
      <c r="J1040" s="149">
        <f t="shared" ca="1" si="183"/>
        <v>0</v>
      </c>
      <c r="K1040" s="79" t="str">
        <f t="shared" si="184"/>
        <v/>
      </c>
      <c r="L1040" s="136"/>
      <c r="M1040" s="136">
        <f t="shared" si="185"/>
        <v>0</v>
      </c>
      <c r="N1040" s="137">
        <f t="shared" ca="1" si="186"/>
        <v>0</v>
      </c>
      <c r="O1040" s="137"/>
      <c r="P1040" s="138"/>
      <c r="Q1040" s="138"/>
      <c r="R1040" s="138"/>
      <c r="S1040" s="138"/>
      <c r="T1040" s="138"/>
      <c r="U1040" s="139">
        <f t="shared" si="187"/>
        <v>0</v>
      </c>
      <c r="V1040" s="140"/>
      <c r="W1040" s="43"/>
      <c r="X1040" s="59"/>
      <c r="Y1040" s="59"/>
      <c r="Z1040" s="59"/>
      <c r="AA1040" s="59"/>
      <c r="AB1040" s="59"/>
      <c r="AC1040" s="59"/>
      <c r="AD1040" s="59"/>
    </row>
    <row r="1041" hidden="1">
      <c r="B1041" s="145">
        <v>91</v>
      </c>
      <c r="C1041" s="146" t="str">
        <f t="shared" ca="1" si="177"/>
        <v>11.10</v>
      </c>
      <c r="D1041" s="147" t="str">
        <f t="shared" ca="1" si="178"/>
        <v>na</v>
      </c>
      <c r="E1041" s="147" t="s">
        <v>46</v>
      </c>
      <c r="F1041" s="148" t="str">
        <f t="shared" ca="1" si="179"/>
        <v>https://connexion-larochelle.test.entrouvert.org/accounts/</v>
      </c>
      <c r="G1041" s="147" t="str">
        <f t="shared" ca="1" si="180"/>
        <v>A</v>
      </c>
      <c r="H1041" s="147" t="str">
        <f t="shared" ca="1" si="181"/>
        <v>x</v>
      </c>
      <c r="I1041" s="147">
        <f t="shared" ca="1" si="182"/>
        <v>0</v>
      </c>
      <c r="J1041" s="149">
        <f t="shared" ca="1" si="183"/>
        <v>0</v>
      </c>
      <c r="K1041" s="79" t="str">
        <f t="shared" si="184"/>
        <v/>
      </c>
      <c r="L1041" s="136"/>
      <c r="M1041" s="136">
        <f t="shared" si="185"/>
        <v>0</v>
      </c>
      <c r="N1041" s="137">
        <f t="shared" ca="1" si="186"/>
        <v>0</v>
      </c>
      <c r="O1041" s="137"/>
      <c r="P1041" s="138"/>
      <c r="Q1041" s="138"/>
      <c r="R1041" s="138"/>
      <c r="S1041" s="138"/>
      <c r="T1041" s="138"/>
      <c r="U1041" s="139">
        <f t="shared" si="187"/>
        <v>0</v>
      </c>
      <c r="V1041" s="140"/>
      <c r="W1041" s="43"/>
      <c r="X1041" s="59"/>
      <c r="Y1041" s="59"/>
      <c r="Z1041" s="59"/>
      <c r="AA1041" s="59"/>
      <c r="AB1041" s="59"/>
      <c r="AC1041" s="59"/>
      <c r="AD1041" s="59"/>
    </row>
    <row r="1042" hidden="1">
      <c r="B1042" s="145">
        <v>91</v>
      </c>
      <c r="C1042" s="146" t="str">
        <f t="shared" ca="1" si="177"/>
        <v>11.10</v>
      </c>
      <c r="D1042" s="147" t="str">
        <f t="shared" ca="1" si="178"/>
        <v>na</v>
      </c>
      <c r="E1042" s="147" t="s">
        <v>49</v>
      </c>
      <c r="F1042" s="148" t="str">
        <f t="shared" ca="1" si="179"/>
        <v>https://portail-larochelle.test.entrouvert.org/a-propos/page-editoriale-type/</v>
      </c>
      <c r="G1042" s="147" t="str">
        <f t="shared" ca="1" si="180"/>
        <v>A</v>
      </c>
      <c r="H1042" s="147" t="str">
        <f t="shared" ca="1" si="181"/>
        <v>x</v>
      </c>
      <c r="I1042" s="147">
        <f t="shared" ca="1" si="182"/>
        <v>0</v>
      </c>
      <c r="J1042" s="149">
        <f t="shared" ca="1" si="183"/>
        <v>0</v>
      </c>
      <c r="K1042" s="79" t="str">
        <f t="shared" si="184"/>
        <v/>
      </c>
      <c r="L1042" s="136"/>
      <c r="M1042" s="136">
        <f t="shared" si="185"/>
        <v>0</v>
      </c>
      <c r="N1042" s="137">
        <f t="shared" ca="1" si="186"/>
        <v>0</v>
      </c>
      <c r="O1042" s="137"/>
      <c r="P1042" s="138"/>
      <c r="Q1042" s="138"/>
      <c r="R1042" s="138"/>
      <c r="S1042" s="138"/>
      <c r="T1042" s="138"/>
      <c r="U1042" s="139">
        <f t="shared" si="187"/>
        <v>0</v>
      </c>
      <c r="V1042" s="140"/>
      <c r="W1042" s="43"/>
      <c r="X1042" s="59"/>
      <c r="Y1042" s="59"/>
      <c r="Z1042" s="59"/>
      <c r="AA1042" s="59"/>
      <c r="AB1042" s="59"/>
      <c r="AC1042" s="59"/>
      <c r="AD1042" s="59"/>
    </row>
    <row r="1043">
      <c r="B1043" s="145">
        <v>91</v>
      </c>
      <c r="C1043" s="146" t="str">
        <f t="shared" ca="1" si="177"/>
        <v>11.10</v>
      </c>
      <c r="D1043" s="147" t="str">
        <f t="shared" ca="1" si="178"/>
        <v>c</v>
      </c>
      <c r="E1043" s="147" t="s">
        <v>52</v>
      </c>
      <c r="F1043" s="148" t="str">
        <f t="shared" ca="1" si="179"/>
        <v>https://demarches-larochelle.test.entrouvert.org/old-temp/modele-de-formulaire-avec-tous-les-champs/</v>
      </c>
      <c r="G1043" s="147" t="str">
        <f t="shared" ca="1" si="180"/>
        <v>A</v>
      </c>
      <c r="H1043" s="147" t="str">
        <f t="shared" ca="1" si="181"/>
        <v>x</v>
      </c>
      <c r="I1043" s="147" t="str">
        <f t="shared" ca="1" si="182"/>
        <v>Majeure</v>
      </c>
      <c r="J1043" s="149" t="str">
        <f t="shared" ca="1" si="183"/>
        <v xml:space="preserve">Une seule fois dans la page</v>
      </c>
      <c r="K1043" s="79">
        <f t="shared" si="184"/>
        <v>3</v>
      </c>
      <c r="L1043" s="136"/>
      <c r="M1043" s="136">
        <f t="shared" si="185"/>
        <v>0</v>
      </c>
      <c r="N1043" s="137" t="str">
        <f t="shared" ca="1" si="186"/>
        <v xml:space="preserve">- L'indication sur la robustesse du MDP n'est pas associée au champ
- Absence d'indication sur la fonction de l'astérisque en amont du formulaire</v>
      </c>
      <c r="O1043" s="137"/>
      <c r="P1043" s="138"/>
      <c r="Q1043" s="138"/>
      <c r="R1043" s="138"/>
      <c r="S1043" s="138"/>
      <c r="T1043" s="138"/>
      <c r="U1043" s="139">
        <f t="shared" si="187"/>
        <v>0</v>
      </c>
      <c r="V1043" s="140"/>
      <c r="W1043" s="43"/>
      <c r="X1043" s="59"/>
      <c r="Y1043" s="59"/>
      <c r="Z1043" s="59"/>
      <c r="AA1043" s="59"/>
      <c r="AB1043" s="59"/>
      <c r="AC1043" s="59"/>
      <c r="AD1043" s="59"/>
    </row>
    <row r="1044" hidden="1">
      <c r="B1044" s="145">
        <v>91</v>
      </c>
      <c r="C1044" s="146" t="str">
        <f t="shared" ca="1" si="177"/>
        <v>11.10</v>
      </c>
      <c r="D1044" s="147" t="str">
        <f t="shared" ca="1" si="178"/>
        <v>na</v>
      </c>
      <c r="E1044" s="147" t="s">
        <v>55</v>
      </c>
      <c r="F1044" s="148" t="str">
        <f t="shared" ca="1" si="179"/>
        <v>https://portail-larochelle.test.entrouvert.org/mon-espace/mes-demandes/</v>
      </c>
      <c r="G1044" s="147" t="str">
        <f t="shared" ca="1" si="180"/>
        <v>A</v>
      </c>
      <c r="H1044" s="147" t="str">
        <f t="shared" ca="1" si="181"/>
        <v>x</v>
      </c>
      <c r="I1044" s="147">
        <f t="shared" ca="1" si="182"/>
        <v>0</v>
      </c>
      <c r="J1044" s="149">
        <f t="shared" ca="1" si="183"/>
        <v>0</v>
      </c>
      <c r="K1044" s="79" t="str">
        <f t="shared" si="184"/>
        <v/>
      </c>
      <c r="L1044" s="136"/>
      <c r="M1044" s="136">
        <f t="shared" si="185"/>
        <v>0</v>
      </c>
      <c r="N1044" s="137">
        <f t="shared" ca="1" si="186"/>
        <v>0</v>
      </c>
      <c r="O1044" s="137"/>
      <c r="P1044" s="138"/>
      <c r="Q1044" s="138"/>
      <c r="R1044" s="138"/>
      <c r="S1044" s="138"/>
      <c r="T1044" s="138"/>
      <c r="U1044" s="139">
        <f t="shared" si="187"/>
        <v>0</v>
      </c>
      <c r="V1044" s="140"/>
      <c r="W1044" s="43"/>
      <c r="X1044" s="59"/>
      <c r="Y1044" s="59"/>
      <c r="Z1044" s="59"/>
      <c r="AA1044" s="59"/>
      <c r="AB1044" s="59"/>
      <c r="AC1044" s="59"/>
      <c r="AD1044" s="59"/>
    </row>
    <row r="1045" hidden="1">
      <c r="B1045" s="145">
        <v>91</v>
      </c>
      <c r="C1045" s="146" t="str">
        <f t="shared" ca="1" si="177"/>
        <v>11.10</v>
      </c>
      <c r="D1045" s="147" t="str">
        <f t="shared" ca="1" si="178"/>
        <v>c</v>
      </c>
      <c r="E1045" s="147" t="s">
        <v>58</v>
      </c>
      <c r="F1045" s="148" t="str">
        <f t="shared" ca="1" si="179"/>
        <v>https://demarches-larochelle.test.entrouvert.org/signalements/arbres-espaces-verts-naturels-aires-de-jeux/?cancelurl=https%3A//portail-larochelle.test.entrouvert.org/demarches/signalements/</v>
      </c>
      <c r="G1045" s="147" t="str">
        <f t="shared" ca="1" si="180"/>
        <v>A</v>
      </c>
      <c r="H1045" s="147" t="str">
        <f t="shared" ca="1" si="181"/>
        <v>x</v>
      </c>
      <c r="I1045" s="147" t="str">
        <f t="shared" ca="1" si="182"/>
        <v>Moyenne</v>
      </c>
      <c r="J1045" s="149" t="str">
        <f t="shared" ca="1" si="183"/>
        <v xml:space="preserve">Une seule fois dans la page</v>
      </c>
      <c r="K1045" s="79">
        <f t="shared" si="184"/>
        <v>4</v>
      </c>
      <c r="L1045" s="136"/>
      <c r="M1045" s="136">
        <f t="shared" si="185"/>
        <v>0</v>
      </c>
      <c r="N1045" s="137" t="str">
        <f t="shared" ca="1" si="186"/>
        <v xml:space="preserve">- Absence d'indication sur la fonction de l'astérisque en amont du formulaire
- Etape 2 : absence d'indication sur le format du champ mail </v>
      </c>
      <c r="O1045" s="137"/>
      <c r="P1045" s="138"/>
      <c r="Q1045" s="138"/>
      <c r="R1045" s="138"/>
      <c r="S1045" s="138"/>
      <c r="T1045" s="138"/>
      <c r="U1045" s="139">
        <f t="shared" si="187"/>
        <v>0</v>
      </c>
      <c r="V1045" s="140"/>
      <c r="W1045" s="43"/>
      <c r="X1045" s="59"/>
      <c r="Y1045" s="59"/>
      <c r="Z1045" s="59"/>
      <c r="AA1045" s="59"/>
      <c r="AB1045" s="59"/>
      <c r="AC1045" s="59"/>
      <c r="AD1045" s="59"/>
    </row>
    <row r="1046" hidden="1">
      <c r="B1046" s="145">
        <v>91</v>
      </c>
      <c r="C1046" s="146" t="str">
        <f t="shared" ca="1" si="177"/>
        <v>11.10</v>
      </c>
      <c r="D1046" s="147" t="str">
        <f t="shared" ca="1" si="178"/>
        <v>na</v>
      </c>
      <c r="E1046" s="147" t="s">
        <v>61</v>
      </c>
      <c r="F1046" s="148" t="str">
        <f t="shared" ca="1" si="179"/>
        <v>https://demarches-larochelle.test.entrouvert.org/signalements/proprete-urbaine/118/</v>
      </c>
      <c r="G1046" s="147" t="str">
        <f t="shared" ca="1" si="180"/>
        <v>A</v>
      </c>
      <c r="H1046" s="147" t="str">
        <f t="shared" ca="1" si="181"/>
        <v>x</v>
      </c>
      <c r="I1046" s="147">
        <f t="shared" ca="1" si="182"/>
        <v>0</v>
      </c>
      <c r="J1046" s="149">
        <f t="shared" ca="1" si="183"/>
        <v>0</v>
      </c>
      <c r="K1046" s="79" t="str">
        <f t="shared" si="184"/>
        <v/>
      </c>
      <c r="L1046" s="136"/>
      <c r="M1046" s="136">
        <f t="shared" si="185"/>
        <v>0</v>
      </c>
      <c r="N1046" s="137">
        <f t="shared" ca="1" si="186"/>
        <v>0</v>
      </c>
      <c r="O1046" s="137"/>
      <c r="P1046" s="138"/>
      <c r="Q1046" s="138"/>
      <c r="R1046" s="138"/>
      <c r="S1046" s="138"/>
      <c r="T1046" s="138"/>
      <c r="U1046" s="139">
        <f t="shared" si="187"/>
        <v>0</v>
      </c>
      <c r="V1046" s="140"/>
      <c r="W1046" s="43"/>
      <c r="X1046" s="59"/>
      <c r="Y1046" s="59"/>
      <c r="Z1046" s="59"/>
      <c r="AA1046" s="59"/>
      <c r="AB1046" s="59"/>
      <c r="AC1046" s="59"/>
      <c r="AD1046" s="59"/>
    </row>
    <row r="1047" hidden="1">
      <c r="B1047" s="145">
        <v>91</v>
      </c>
      <c r="C1047" s="146" t="str">
        <f t="shared" ca="1" si="177"/>
        <v>11.10</v>
      </c>
      <c r="D1047" s="147" t="str">
        <f t="shared" ca="1" si="178"/>
        <v>na</v>
      </c>
      <c r="E1047" s="147" t="s">
        <v>64</v>
      </c>
      <c r="F1047" s="148" t="str">
        <f t="shared" ca="1" si="179"/>
        <v>https://connexion-larochelle.test.entrouvert.org/accounts/password/change/</v>
      </c>
      <c r="G1047" s="147" t="str">
        <f t="shared" ca="1" si="180"/>
        <v>A</v>
      </c>
      <c r="H1047" s="147" t="str">
        <f t="shared" ca="1" si="181"/>
        <v>x</v>
      </c>
      <c r="I1047" s="147" t="str">
        <f t="shared" ca="1" si="182"/>
        <v>Moyenne</v>
      </c>
      <c r="J1047" s="149" t="str">
        <f t="shared" ca="1" si="183"/>
        <v xml:space="preserve">Une seule fois dans la page</v>
      </c>
      <c r="K1047" s="79">
        <f t="shared" si="184"/>
        <v>4</v>
      </c>
      <c r="L1047" s="136"/>
      <c r="M1047" s="136">
        <f t="shared" si="185"/>
        <v>0</v>
      </c>
      <c r="N1047" s="137" t="str">
        <f t="shared" ca="1" si="186"/>
        <v xml:space="preserve">- Absence d'indication visuelle sur les champs obligatoires
- Absence d'indication sur le format du nouveau MDP (uniquement visible suite à l'action sur la checkbox "Afficher")
- Quand le champ du nouveau MDP n'est plus protégé les instructions sur le format ne sont pas reliées au champ
- Le message d'erreur en cas de mauvais format du nouveau MDP n'est pas lié au champ ou il ne permet d’identifier nommément le champ concerné</v>
      </c>
      <c r="O1047" s="137"/>
      <c r="P1047" s="138"/>
      <c r="Q1047" s="138"/>
      <c r="R1047" s="138"/>
      <c r="S1047" s="138"/>
      <c r="T1047" s="138"/>
      <c r="U1047" s="139">
        <f t="shared" si="187"/>
        <v>0</v>
      </c>
      <c r="V1047" s="140"/>
      <c r="W1047" s="43"/>
      <c r="X1047" s="59"/>
      <c r="Y1047" s="59"/>
      <c r="Z1047" s="59"/>
      <c r="AA1047" s="59"/>
      <c r="AB1047" s="59"/>
      <c r="AC1047" s="59"/>
      <c r="AD1047" s="59"/>
    </row>
    <row r="1048" hidden="1">
      <c r="B1048" s="145">
        <v>92</v>
      </c>
      <c r="C1048" s="146" t="str">
        <f t="shared" ca="1" si="177"/>
        <v>11.11</v>
      </c>
      <c r="D1048" s="147" t="str">
        <f t="shared" ca="1" si="178"/>
        <v>na</v>
      </c>
      <c r="E1048" s="147" t="s">
        <v>28</v>
      </c>
      <c r="F1048" s="148" t="str">
        <f t="shared" ca="1" si="179"/>
        <v>https://portail-larochelle.test.entrouvert.org/demarches/</v>
      </c>
      <c r="G1048" s="147" t="str">
        <f t="shared" ca="1" si="180"/>
        <v>AA</v>
      </c>
      <c r="H1048" s="147" t="str">
        <f t="shared" ca="1" si="181"/>
        <v/>
      </c>
      <c r="I1048" s="147">
        <f t="shared" ca="1" si="182"/>
        <v>0</v>
      </c>
      <c r="J1048" s="149">
        <f t="shared" ca="1" si="183"/>
        <v>0</v>
      </c>
      <c r="K1048" s="79" t="str">
        <f t="shared" si="184"/>
        <v/>
      </c>
      <c r="L1048" s="136"/>
      <c r="M1048" s="136">
        <f t="shared" si="185"/>
        <v>0</v>
      </c>
      <c r="N1048" s="137">
        <f t="shared" ca="1" si="186"/>
        <v>0</v>
      </c>
      <c r="O1048" s="137"/>
      <c r="P1048" s="138"/>
      <c r="Q1048" s="138"/>
      <c r="R1048" s="138"/>
      <c r="S1048" s="138"/>
      <c r="T1048" s="138"/>
      <c r="U1048" s="139">
        <f t="shared" si="187"/>
        <v>0</v>
      </c>
      <c r="V1048" s="140"/>
      <c r="W1048" s="43"/>
      <c r="X1048" s="59"/>
      <c r="Y1048" s="59"/>
      <c r="Z1048" s="59"/>
      <c r="AA1048" s="59"/>
      <c r="AB1048" s="59"/>
      <c r="AC1048" s="59"/>
      <c r="AD1048" s="59"/>
    </row>
    <row r="1049" hidden="1">
      <c r="B1049" s="145">
        <v>92</v>
      </c>
      <c r="C1049" s="146" t="str">
        <f t="shared" ca="1" si="177"/>
        <v>11.11</v>
      </c>
      <c r="D1049" s="147" t="str">
        <f t="shared" ca="1" si="178"/>
        <v>na</v>
      </c>
      <c r="E1049" s="147" t="s">
        <v>31</v>
      </c>
      <c r="F1049" s="148" t="str">
        <f t="shared" ca="1" si="179"/>
        <v>https://portail-larochelle.test.entrouvert.org/liens-footer/accessibilite/</v>
      </c>
      <c r="G1049" s="147" t="str">
        <f t="shared" ca="1" si="180"/>
        <v>AA</v>
      </c>
      <c r="H1049" s="147" t="str">
        <f t="shared" ca="1" si="181"/>
        <v/>
      </c>
      <c r="I1049" s="147">
        <f t="shared" ca="1" si="182"/>
        <v>0</v>
      </c>
      <c r="J1049" s="149">
        <f t="shared" ca="1" si="183"/>
        <v>0</v>
      </c>
      <c r="K1049" s="79" t="str">
        <f t="shared" si="184"/>
        <v/>
      </c>
      <c r="L1049" s="136"/>
      <c r="M1049" s="136">
        <f t="shared" si="185"/>
        <v>0</v>
      </c>
      <c r="N1049" s="137">
        <f t="shared" ca="1" si="186"/>
        <v>0</v>
      </c>
      <c r="O1049" s="137"/>
      <c r="P1049" s="138"/>
      <c r="Q1049" s="138"/>
      <c r="R1049" s="138"/>
      <c r="S1049" s="138"/>
      <c r="T1049" s="138"/>
      <c r="U1049" s="139">
        <f t="shared" si="187"/>
        <v>0</v>
      </c>
      <c r="V1049" s="140"/>
      <c r="W1049" s="43"/>
      <c r="X1049" s="59"/>
      <c r="Y1049" s="59"/>
      <c r="Z1049" s="59"/>
      <c r="AA1049" s="59"/>
      <c r="AB1049" s="59"/>
      <c r="AC1049" s="59"/>
      <c r="AD1049" s="59"/>
    </row>
    <row r="1050" hidden="1">
      <c r="B1050" s="145">
        <v>92</v>
      </c>
      <c r="C1050" s="146" t="str">
        <f t="shared" ca="1" si="177"/>
        <v>11.11</v>
      </c>
      <c r="D1050" s="147" t="str">
        <f t="shared" ca="1" si="178"/>
        <v>na</v>
      </c>
      <c r="E1050" s="147" t="s">
        <v>34</v>
      </c>
      <c r="F1050" s="148" t="str">
        <f t="shared" ca="1" si="179"/>
        <v>https://portail-larochelle.test.entrouvert.org/liens-footer/mentions-legales/</v>
      </c>
      <c r="G1050" s="147" t="str">
        <f t="shared" ca="1" si="180"/>
        <v>AA</v>
      </c>
      <c r="H1050" s="147" t="str">
        <f t="shared" ca="1" si="181"/>
        <v/>
      </c>
      <c r="I1050" s="147">
        <f t="shared" ca="1" si="182"/>
        <v>0</v>
      </c>
      <c r="J1050" s="149">
        <f t="shared" ca="1" si="183"/>
        <v>0</v>
      </c>
      <c r="K1050" s="79" t="str">
        <f t="shared" si="184"/>
        <v/>
      </c>
      <c r="L1050" s="136"/>
      <c r="M1050" s="136">
        <f t="shared" si="185"/>
        <v>0</v>
      </c>
      <c r="N1050" s="137">
        <f t="shared" ca="1" si="186"/>
        <v>0</v>
      </c>
      <c r="O1050" s="137"/>
      <c r="P1050" s="138"/>
      <c r="Q1050" s="138"/>
      <c r="R1050" s="138"/>
      <c r="S1050" s="138"/>
      <c r="T1050" s="138"/>
      <c r="U1050" s="139">
        <f t="shared" si="187"/>
        <v>0</v>
      </c>
      <c r="V1050" s="140"/>
      <c r="W1050" s="43"/>
      <c r="X1050" s="59"/>
      <c r="Y1050" s="59"/>
      <c r="Z1050" s="59"/>
      <c r="AA1050" s="59"/>
      <c r="AB1050" s="59"/>
      <c r="AC1050" s="59"/>
      <c r="AD1050" s="59"/>
    </row>
    <row r="1051" hidden="1">
      <c r="B1051" s="145">
        <v>92</v>
      </c>
      <c r="C1051" s="146" t="str">
        <f t="shared" ca="1" si="177"/>
        <v>11.11</v>
      </c>
      <c r="D1051" s="147" t="str">
        <f t="shared" ca="1" si="178"/>
        <v>na</v>
      </c>
      <c r="E1051" s="147" t="s">
        <v>37</v>
      </c>
      <c r="F1051" s="148" t="str">
        <f t="shared" ca="1" si="179"/>
        <v>https://portail-larochelle.test.entrouvert.org/aide/</v>
      </c>
      <c r="G1051" s="147" t="str">
        <f t="shared" ca="1" si="180"/>
        <v>AA</v>
      </c>
      <c r="H1051" s="147" t="str">
        <f t="shared" ca="1" si="181"/>
        <v/>
      </c>
      <c r="I1051" s="147">
        <f t="shared" ca="1" si="182"/>
        <v>0</v>
      </c>
      <c r="J1051" s="149">
        <f t="shared" ca="1" si="183"/>
        <v>0</v>
      </c>
      <c r="K1051" s="79" t="str">
        <f t="shared" si="184"/>
        <v/>
      </c>
      <c r="L1051" s="136"/>
      <c r="M1051" s="136">
        <f t="shared" si="185"/>
        <v>0</v>
      </c>
      <c r="N1051" s="137">
        <f t="shared" ca="1" si="186"/>
        <v>0</v>
      </c>
      <c r="O1051" s="137"/>
      <c r="P1051" s="138"/>
      <c r="Q1051" s="138"/>
      <c r="R1051" s="138"/>
      <c r="S1051" s="138"/>
      <c r="T1051" s="138"/>
      <c r="U1051" s="139">
        <f t="shared" si="187"/>
        <v>0</v>
      </c>
      <c r="V1051" s="140"/>
      <c r="W1051" s="43"/>
      <c r="X1051" s="59"/>
      <c r="Y1051" s="59"/>
      <c r="Z1051" s="59"/>
      <c r="AA1051" s="59"/>
      <c r="AB1051" s="59"/>
      <c r="AC1051" s="59"/>
      <c r="AD1051" s="59"/>
    </row>
    <row r="1052" hidden="1">
      <c r="B1052" s="145">
        <v>92</v>
      </c>
      <c r="C1052" s="146" t="str">
        <f t="shared" ca="1" si="177"/>
        <v>11.11</v>
      </c>
      <c r="D1052" s="147" t="str">
        <f t="shared" ca="1" si="178"/>
        <v>na</v>
      </c>
      <c r="E1052" s="147" t="s">
        <v>40</v>
      </c>
      <c r="F1052" s="148" t="str">
        <f t="shared" ca="1" si="179"/>
        <v>https://connexion-larochelle.test.entrouvert.org/login/?nonce=_0DC01D458CED32F23A64CDA251907A6D&amp;next=/idp/saml2/continue%3Fnonce%3D_0DC01D458CED32F23A64CDA251907A6D</v>
      </c>
      <c r="G1052" s="147" t="str">
        <f t="shared" ca="1" si="180"/>
        <v>AA</v>
      </c>
      <c r="H1052" s="147" t="str">
        <f t="shared" ca="1" si="181"/>
        <v/>
      </c>
      <c r="I1052" s="147">
        <f t="shared" ca="1" si="182"/>
        <v>0</v>
      </c>
      <c r="J1052" s="149">
        <f t="shared" ca="1" si="183"/>
        <v>0</v>
      </c>
      <c r="K1052" s="79" t="str">
        <f t="shared" si="184"/>
        <v/>
      </c>
      <c r="L1052" s="136"/>
      <c r="M1052" s="136">
        <f t="shared" si="185"/>
        <v>0</v>
      </c>
      <c r="N1052" s="137">
        <f t="shared" ca="1" si="186"/>
        <v>0</v>
      </c>
      <c r="O1052" s="137"/>
      <c r="P1052" s="138"/>
      <c r="Q1052" s="138"/>
      <c r="R1052" s="138"/>
      <c r="S1052" s="138"/>
      <c r="T1052" s="138"/>
      <c r="U1052" s="139">
        <f t="shared" si="187"/>
        <v>0</v>
      </c>
      <c r="V1052" s="140"/>
      <c r="W1052" s="43"/>
      <c r="X1052" s="59"/>
      <c r="Y1052" s="59"/>
      <c r="Z1052" s="59"/>
      <c r="AA1052" s="59"/>
      <c r="AB1052" s="59"/>
      <c r="AC1052" s="59"/>
      <c r="AD1052" s="59"/>
    </row>
    <row r="1053" hidden="1">
      <c r="B1053" s="145">
        <v>92</v>
      </c>
      <c r="C1053" s="146" t="str">
        <f t="shared" ca="1" si="177"/>
        <v>11.11</v>
      </c>
      <c r="D1053" s="147" t="str">
        <f t="shared" ca="1" si="178"/>
        <v>na</v>
      </c>
      <c r="E1053" s="147" t="s">
        <v>43</v>
      </c>
      <c r="F1053" s="148" t="str">
        <f t="shared" ca="1" si="179"/>
        <v>https://portail-larochelle.test.entrouvert.org/demarches/signalements/</v>
      </c>
      <c r="G1053" s="147" t="str">
        <f t="shared" ca="1" si="180"/>
        <v>AA</v>
      </c>
      <c r="H1053" s="147" t="str">
        <f t="shared" ca="1" si="181"/>
        <v/>
      </c>
      <c r="I1053" s="147">
        <f t="shared" ca="1" si="182"/>
        <v>0</v>
      </c>
      <c r="J1053" s="149">
        <f t="shared" ca="1" si="183"/>
        <v>0</v>
      </c>
      <c r="K1053" s="79" t="str">
        <f t="shared" si="184"/>
        <v/>
      </c>
      <c r="L1053" s="136"/>
      <c r="M1053" s="136">
        <f t="shared" si="185"/>
        <v>0</v>
      </c>
      <c r="N1053" s="137">
        <f t="shared" ca="1" si="186"/>
        <v>0</v>
      </c>
      <c r="O1053" s="137"/>
      <c r="P1053" s="138"/>
      <c r="Q1053" s="138"/>
      <c r="R1053" s="138"/>
      <c r="S1053" s="138"/>
      <c r="T1053" s="138"/>
      <c r="U1053" s="139">
        <f t="shared" si="187"/>
        <v>0</v>
      </c>
      <c r="V1053" s="140"/>
      <c r="W1053" s="43"/>
      <c r="X1053" s="59"/>
      <c r="Y1053" s="59"/>
      <c r="Z1053" s="59"/>
      <c r="AA1053" s="59"/>
      <c r="AB1053" s="59"/>
      <c r="AC1053" s="59"/>
      <c r="AD1053" s="59"/>
    </row>
    <row r="1054" hidden="1">
      <c r="B1054" s="145">
        <v>92</v>
      </c>
      <c r="C1054" s="146" t="str">
        <f t="shared" ca="1" si="177"/>
        <v>11.11</v>
      </c>
      <c r="D1054" s="147" t="str">
        <f t="shared" ca="1" si="178"/>
        <v>na</v>
      </c>
      <c r="E1054" s="147" t="s">
        <v>46</v>
      </c>
      <c r="F1054" s="148" t="str">
        <f t="shared" ca="1" si="179"/>
        <v>https://connexion-larochelle.test.entrouvert.org/accounts/</v>
      </c>
      <c r="G1054" s="147" t="str">
        <f t="shared" ca="1" si="180"/>
        <v>AA</v>
      </c>
      <c r="H1054" s="147" t="str">
        <f t="shared" ca="1" si="181"/>
        <v/>
      </c>
      <c r="I1054" s="147">
        <f t="shared" ca="1" si="182"/>
        <v>0</v>
      </c>
      <c r="J1054" s="149">
        <f t="shared" ca="1" si="183"/>
        <v>0</v>
      </c>
      <c r="K1054" s="79" t="str">
        <f t="shared" si="184"/>
        <v/>
      </c>
      <c r="L1054" s="136"/>
      <c r="M1054" s="136">
        <f t="shared" si="185"/>
        <v>0</v>
      </c>
      <c r="N1054" s="137">
        <f t="shared" ca="1" si="186"/>
        <v>0</v>
      </c>
      <c r="O1054" s="137"/>
      <c r="P1054" s="138"/>
      <c r="Q1054" s="138"/>
      <c r="R1054" s="138"/>
      <c r="S1054" s="138"/>
      <c r="T1054" s="138"/>
      <c r="U1054" s="139">
        <f t="shared" si="187"/>
        <v>0</v>
      </c>
      <c r="V1054" s="140"/>
      <c r="W1054" s="43"/>
      <c r="X1054" s="59"/>
      <c r="Y1054" s="59"/>
      <c r="Z1054" s="59"/>
      <c r="AA1054" s="59"/>
      <c r="AB1054" s="59"/>
      <c r="AC1054" s="59"/>
      <c r="AD1054" s="59"/>
    </row>
    <row r="1055" hidden="1">
      <c r="B1055" s="145">
        <v>92</v>
      </c>
      <c r="C1055" s="146" t="str">
        <f t="shared" ca="1" si="177"/>
        <v>11.11</v>
      </c>
      <c r="D1055" s="147" t="str">
        <f t="shared" ca="1" si="178"/>
        <v>na</v>
      </c>
      <c r="E1055" s="147" t="s">
        <v>49</v>
      </c>
      <c r="F1055" s="148" t="str">
        <f t="shared" ca="1" si="179"/>
        <v>https://portail-larochelle.test.entrouvert.org/a-propos/page-editoriale-type/</v>
      </c>
      <c r="G1055" s="147" t="str">
        <f t="shared" ca="1" si="180"/>
        <v>AA</v>
      </c>
      <c r="H1055" s="147" t="str">
        <f t="shared" ca="1" si="181"/>
        <v/>
      </c>
      <c r="I1055" s="147">
        <f t="shared" ca="1" si="182"/>
        <v>0</v>
      </c>
      <c r="J1055" s="149">
        <f t="shared" ca="1" si="183"/>
        <v>0</v>
      </c>
      <c r="K1055" s="79" t="str">
        <f t="shared" si="184"/>
        <v/>
      </c>
      <c r="L1055" s="136"/>
      <c r="M1055" s="136">
        <f t="shared" si="185"/>
        <v>0</v>
      </c>
      <c r="N1055" s="137">
        <f t="shared" ca="1" si="186"/>
        <v>0</v>
      </c>
      <c r="O1055" s="137"/>
      <c r="P1055" s="138"/>
      <c r="Q1055" s="138"/>
      <c r="R1055" s="138"/>
      <c r="S1055" s="138"/>
      <c r="T1055" s="138"/>
      <c r="U1055" s="139">
        <f t="shared" si="187"/>
        <v>0</v>
      </c>
      <c r="V1055" s="140"/>
      <c r="W1055" s="43"/>
      <c r="X1055" s="59"/>
      <c r="Y1055" s="59"/>
      <c r="Z1055" s="59"/>
      <c r="AA1055" s="59"/>
      <c r="AB1055" s="59"/>
      <c r="AC1055" s="59"/>
      <c r="AD1055" s="59"/>
    </row>
    <row r="1056" hidden="1">
      <c r="B1056" s="145">
        <v>92</v>
      </c>
      <c r="C1056" s="146" t="str">
        <f t="shared" ca="1" si="177"/>
        <v>11.11</v>
      </c>
      <c r="D1056" s="147" t="str">
        <f t="shared" ca="1" si="178"/>
        <v>na</v>
      </c>
      <c r="E1056" s="147" t="s">
        <v>52</v>
      </c>
      <c r="F1056" s="148" t="str">
        <f t="shared" ca="1" si="179"/>
        <v>https://demarches-larochelle.test.entrouvert.org/old-temp/modele-de-formulaire-avec-tous-les-champs/</v>
      </c>
      <c r="G1056" s="147" t="str">
        <f t="shared" ca="1" si="180"/>
        <v>AA</v>
      </c>
      <c r="H1056" s="147" t="str">
        <f t="shared" ca="1" si="181"/>
        <v/>
      </c>
      <c r="I1056" s="147">
        <f t="shared" ca="1" si="182"/>
        <v>0</v>
      </c>
      <c r="J1056" s="149">
        <f t="shared" ca="1" si="183"/>
        <v>0</v>
      </c>
      <c r="K1056" s="79" t="str">
        <f t="shared" si="184"/>
        <v/>
      </c>
      <c r="L1056" s="136"/>
      <c r="M1056" s="136">
        <f t="shared" si="185"/>
        <v>0</v>
      </c>
      <c r="N1056" s="137">
        <f t="shared" ca="1" si="186"/>
        <v>0</v>
      </c>
      <c r="O1056" s="137"/>
      <c r="P1056" s="138"/>
      <c r="Q1056" s="138"/>
      <c r="R1056" s="138"/>
      <c r="S1056" s="138"/>
      <c r="T1056" s="138"/>
      <c r="U1056" s="139">
        <f t="shared" si="187"/>
        <v>0</v>
      </c>
      <c r="V1056" s="140"/>
      <c r="W1056" s="43"/>
      <c r="X1056" s="59"/>
      <c r="Y1056" s="59"/>
      <c r="Z1056" s="59"/>
      <c r="AA1056" s="59"/>
      <c r="AB1056" s="59"/>
      <c r="AC1056" s="59"/>
      <c r="AD1056" s="59"/>
    </row>
    <row r="1057" hidden="1">
      <c r="B1057" s="145">
        <v>92</v>
      </c>
      <c r="C1057" s="146" t="str">
        <f t="shared" ca="1" si="177"/>
        <v>11.11</v>
      </c>
      <c r="D1057" s="147" t="str">
        <f t="shared" ca="1" si="178"/>
        <v>na</v>
      </c>
      <c r="E1057" s="147" t="s">
        <v>55</v>
      </c>
      <c r="F1057" s="148" t="str">
        <f t="shared" ca="1" si="179"/>
        <v>https://portail-larochelle.test.entrouvert.org/mon-espace/mes-demandes/</v>
      </c>
      <c r="G1057" s="147" t="str">
        <f t="shared" ca="1" si="180"/>
        <v>AA</v>
      </c>
      <c r="H1057" s="147" t="str">
        <f t="shared" ca="1" si="181"/>
        <v/>
      </c>
      <c r="I1057" s="147">
        <f t="shared" ca="1" si="182"/>
        <v>0</v>
      </c>
      <c r="J1057" s="149">
        <f t="shared" ca="1" si="183"/>
        <v>0</v>
      </c>
      <c r="K1057" s="79" t="str">
        <f t="shared" si="184"/>
        <v/>
      </c>
      <c r="L1057" s="136"/>
      <c r="M1057" s="136">
        <f t="shared" si="185"/>
        <v>0</v>
      </c>
      <c r="N1057" s="137">
        <f t="shared" ca="1" si="186"/>
        <v>0</v>
      </c>
      <c r="O1057" s="137"/>
      <c r="P1057" s="138"/>
      <c r="Q1057" s="138"/>
      <c r="R1057" s="138"/>
      <c r="S1057" s="138"/>
      <c r="T1057" s="138"/>
      <c r="U1057" s="139">
        <f t="shared" si="187"/>
        <v>0</v>
      </c>
      <c r="V1057" s="140"/>
      <c r="W1057" s="43"/>
      <c r="X1057" s="59"/>
      <c r="Y1057" s="59"/>
      <c r="Z1057" s="59"/>
      <c r="AA1057" s="59"/>
      <c r="AB1057" s="59"/>
      <c r="AC1057" s="59"/>
      <c r="AD1057" s="59"/>
    </row>
    <row r="1058" hidden="1">
      <c r="B1058" s="145">
        <v>92</v>
      </c>
      <c r="C1058" s="146" t="str">
        <f t="shared" ca="1" si="177"/>
        <v>11.11</v>
      </c>
      <c r="D1058" s="147" t="str">
        <f t="shared" ca="1" si="178"/>
        <v>c</v>
      </c>
      <c r="E1058" s="147" t="s">
        <v>58</v>
      </c>
      <c r="F1058" s="148" t="str">
        <f t="shared" ca="1" si="179"/>
        <v>https://demarches-larochelle.test.entrouvert.org/signalements/arbres-espaces-verts-naturels-aires-de-jeux/?cancelurl=https%3A//portail-larochelle.test.entrouvert.org/demarches/signalements/</v>
      </c>
      <c r="G1058" s="147" t="str">
        <f t="shared" ca="1" si="180"/>
        <v>AA</v>
      </c>
      <c r="H1058" s="147" t="str">
        <f t="shared" ca="1" si="181"/>
        <v/>
      </c>
      <c r="I1058" s="147">
        <f t="shared" ca="1" si="182"/>
        <v>0</v>
      </c>
      <c r="J1058" s="149">
        <f t="shared" ca="1" si="183"/>
        <v>0</v>
      </c>
      <c r="K1058" s="79" t="str">
        <f t="shared" si="184"/>
        <v/>
      </c>
      <c r="L1058" s="136"/>
      <c r="M1058" s="136">
        <f t="shared" si="185"/>
        <v>0</v>
      </c>
      <c r="N1058" s="137">
        <f t="shared" ca="1" si="186"/>
        <v>0</v>
      </c>
      <c r="O1058" s="137"/>
      <c r="P1058" s="138"/>
      <c r="Q1058" s="138"/>
      <c r="R1058" s="138"/>
      <c r="S1058" s="138"/>
      <c r="T1058" s="138"/>
      <c r="U1058" s="139">
        <f t="shared" si="187"/>
        <v>0</v>
      </c>
      <c r="V1058" s="140"/>
      <c r="W1058" s="43"/>
      <c r="X1058" s="59"/>
      <c r="Y1058" s="59"/>
      <c r="Z1058" s="59"/>
      <c r="AA1058" s="59"/>
      <c r="AB1058" s="59"/>
      <c r="AC1058" s="59"/>
      <c r="AD1058" s="59"/>
    </row>
    <row r="1059" hidden="1">
      <c r="B1059" s="145">
        <v>92</v>
      </c>
      <c r="C1059" s="146" t="str">
        <f t="shared" ca="1" si="177"/>
        <v>11.11</v>
      </c>
      <c r="D1059" s="147" t="str">
        <f t="shared" ca="1" si="178"/>
        <v>na</v>
      </c>
      <c r="E1059" s="147" t="s">
        <v>61</v>
      </c>
      <c r="F1059" s="148" t="str">
        <f t="shared" ca="1" si="179"/>
        <v>https://demarches-larochelle.test.entrouvert.org/signalements/proprete-urbaine/118/</v>
      </c>
      <c r="G1059" s="147" t="str">
        <f t="shared" ca="1" si="180"/>
        <v>AA</v>
      </c>
      <c r="H1059" s="147" t="str">
        <f t="shared" ca="1" si="181"/>
        <v/>
      </c>
      <c r="I1059" s="147">
        <f t="shared" ca="1" si="182"/>
        <v>0</v>
      </c>
      <c r="J1059" s="149">
        <f t="shared" ca="1" si="183"/>
        <v>0</v>
      </c>
      <c r="K1059" s="79" t="str">
        <f t="shared" si="184"/>
        <v/>
      </c>
      <c r="L1059" s="136"/>
      <c r="M1059" s="136">
        <f t="shared" si="185"/>
        <v>0</v>
      </c>
      <c r="N1059" s="137">
        <f t="shared" ca="1" si="186"/>
        <v>0</v>
      </c>
      <c r="O1059" s="137"/>
      <c r="P1059" s="138"/>
      <c r="Q1059" s="138"/>
      <c r="R1059" s="138"/>
      <c r="S1059" s="138"/>
      <c r="T1059" s="138"/>
      <c r="U1059" s="139">
        <f t="shared" si="187"/>
        <v>0</v>
      </c>
      <c r="V1059" s="140"/>
      <c r="W1059" s="43"/>
      <c r="X1059" s="59"/>
      <c r="Y1059" s="59"/>
      <c r="Z1059" s="59"/>
      <c r="AA1059" s="59"/>
      <c r="AB1059" s="59"/>
      <c r="AC1059" s="59"/>
      <c r="AD1059" s="59"/>
    </row>
    <row r="1060" hidden="1">
      <c r="B1060" s="145">
        <v>92</v>
      </c>
      <c r="C1060" s="146" t="str">
        <f t="shared" ca="1" si="177"/>
        <v>11.11</v>
      </c>
      <c r="D1060" s="147" t="str">
        <f t="shared" ca="1" si="178"/>
        <v>na</v>
      </c>
      <c r="E1060" s="147" t="s">
        <v>64</v>
      </c>
      <c r="F1060" s="148" t="str">
        <f t="shared" ca="1" si="179"/>
        <v>https://connexion-larochelle.test.entrouvert.org/accounts/password/change/</v>
      </c>
      <c r="G1060" s="147" t="str">
        <f t="shared" ca="1" si="180"/>
        <v>AA</v>
      </c>
      <c r="H1060" s="147" t="str">
        <f t="shared" ca="1" si="181"/>
        <v/>
      </c>
      <c r="I1060" s="147">
        <f t="shared" ca="1" si="182"/>
        <v>0</v>
      </c>
      <c r="J1060" s="149">
        <f t="shared" ca="1" si="183"/>
        <v>0</v>
      </c>
      <c r="K1060" s="79" t="str">
        <f t="shared" si="184"/>
        <v/>
      </c>
      <c r="L1060" s="136"/>
      <c r="M1060" s="136">
        <f t="shared" si="185"/>
        <v>0</v>
      </c>
      <c r="N1060" s="137">
        <f t="shared" ca="1" si="186"/>
        <v>0</v>
      </c>
      <c r="O1060" s="137"/>
      <c r="P1060" s="138"/>
      <c r="Q1060" s="138"/>
      <c r="R1060" s="138"/>
      <c r="S1060" s="138"/>
      <c r="T1060" s="138"/>
      <c r="U1060" s="139">
        <f t="shared" si="187"/>
        <v>0</v>
      </c>
      <c r="V1060" s="140"/>
      <c r="W1060" s="43"/>
      <c r="X1060" s="59"/>
      <c r="Y1060" s="59"/>
      <c r="Z1060" s="59"/>
      <c r="AA1060" s="59"/>
      <c r="AB1060" s="59"/>
      <c r="AC1060" s="59"/>
      <c r="AD1060" s="59"/>
    </row>
    <row r="1061" hidden="1">
      <c r="B1061" s="145">
        <v>93</v>
      </c>
      <c r="C1061" s="146" t="str">
        <f t="shared" ca="1" si="177"/>
        <v>11.12</v>
      </c>
      <c r="D1061" s="147" t="str">
        <f t="shared" ca="1" si="178"/>
        <v>na</v>
      </c>
      <c r="E1061" s="147" t="s">
        <v>28</v>
      </c>
      <c r="F1061" s="148" t="str">
        <f t="shared" ca="1" si="179"/>
        <v>https://portail-larochelle.test.entrouvert.org/demarches/</v>
      </c>
      <c r="G1061" s="147" t="str">
        <f t="shared" ca="1" si="180"/>
        <v>AA</v>
      </c>
      <c r="H1061" s="147" t="str">
        <f t="shared" ca="1" si="181"/>
        <v/>
      </c>
      <c r="I1061" s="147">
        <f t="shared" ca="1" si="182"/>
        <v>0</v>
      </c>
      <c r="J1061" s="149">
        <f t="shared" ca="1" si="183"/>
        <v>0</v>
      </c>
      <c r="K1061" s="79" t="str">
        <f t="shared" si="184"/>
        <v/>
      </c>
      <c r="L1061" s="136"/>
      <c r="M1061" s="136">
        <f t="shared" si="185"/>
        <v>0</v>
      </c>
      <c r="N1061" s="137">
        <f t="shared" ca="1" si="186"/>
        <v>0</v>
      </c>
      <c r="O1061" s="137"/>
      <c r="P1061" s="138"/>
      <c r="Q1061" s="138"/>
      <c r="R1061" s="138"/>
      <c r="S1061" s="138"/>
      <c r="T1061" s="138"/>
      <c r="U1061" s="139">
        <f t="shared" si="187"/>
        <v>0</v>
      </c>
      <c r="V1061" s="140"/>
      <c r="W1061" s="43"/>
      <c r="X1061" s="59"/>
      <c r="Y1061" s="59"/>
      <c r="Z1061" s="59"/>
      <c r="AA1061" s="59"/>
      <c r="AB1061" s="59"/>
      <c r="AC1061" s="59"/>
      <c r="AD1061" s="59"/>
    </row>
    <row r="1062" hidden="1">
      <c r="B1062" s="145">
        <v>93</v>
      </c>
      <c r="C1062" s="146" t="str">
        <f t="shared" ca="1" si="177"/>
        <v>11.12</v>
      </c>
      <c r="D1062" s="147" t="str">
        <f t="shared" ca="1" si="178"/>
        <v>na</v>
      </c>
      <c r="E1062" s="147" t="s">
        <v>31</v>
      </c>
      <c r="F1062" s="148" t="str">
        <f t="shared" ca="1" si="179"/>
        <v>https://portail-larochelle.test.entrouvert.org/liens-footer/accessibilite/</v>
      </c>
      <c r="G1062" s="147" t="str">
        <f t="shared" ca="1" si="180"/>
        <v>AA</v>
      </c>
      <c r="H1062" s="147" t="str">
        <f t="shared" ca="1" si="181"/>
        <v/>
      </c>
      <c r="I1062" s="147">
        <f t="shared" ca="1" si="182"/>
        <v>0</v>
      </c>
      <c r="J1062" s="149">
        <f t="shared" ca="1" si="183"/>
        <v>0</v>
      </c>
      <c r="K1062" s="79" t="str">
        <f t="shared" si="184"/>
        <v/>
      </c>
      <c r="L1062" s="136"/>
      <c r="M1062" s="136">
        <f t="shared" si="185"/>
        <v>0</v>
      </c>
      <c r="N1062" s="137">
        <f t="shared" ca="1" si="186"/>
        <v>0</v>
      </c>
      <c r="O1062" s="137"/>
      <c r="P1062" s="138"/>
      <c r="Q1062" s="138"/>
      <c r="R1062" s="138"/>
      <c r="S1062" s="138"/>
      <c r="T1062" s="138"/>
      <c r="U1062" s="139">
        <f t="shared" si="187"/>
        <v>0</v>
      </c>
      <c r="V1062" s="140"/>
      <c r="W1062" s="43"/>
      <c r="X1062" s="59"/>
      <c r="Y1062" s="59"/>
      <c r="Z1062" s="59"/>
      <c r="AA1062" s="59"/>
      <c r="AB1062" s="59"/>
      <c r="AC1062" s="59"/>
      <c r="AD1062" s="59"/>
    </row>
    <row r="1063" hidden="1">
      <c r="B1063" s="145">
        <v>93</v>
      </c>
      <c r="C1063" s="146" t="str">
        <f t="shared" ca="1" si="177"/>
        <v>11.12</v>
      </c>
      <c r="D1063" s="147" t="str">
        <f t="shared" ca="1" si="178"/>
        <v>na</v>
      </c>
      <c r="E1063" s="147" t="s">
        <v>34</v>
      </c>
      <c r="F1063" s="148" t="str">
        <f t="shared" ca="1" si="179"/>
        <v>https://portail-larochelle.test.entrouvert.org/liens-footer/mentions-legales/</v>
      </c>
      <c r="G1063" s="147" t="str">
        <f t="shared" ca="1" si="180"/>
        <v>AA</v>
      </c>
      <c r="H1063" s="147" t="str">
        <f t="shared" ca="1" si="181"/>
        <v/>
      </c>
      <c r="I1063" s="147">
        <f t="shared" ca="1" si="182"/>
        <v>0</v>
      </c>
      <c r="J1063" s="149">
        <f t="shared" ca="1" si="183"/>
        <v>0</v>
      </c>
      <c r="K1063" s="79" t="str">
        <f t="shared" si="184"/>
        <v/>
      </c>
      <c r="L1063" s="136"/>
      <c r="M1063" s="136">
        <f t="shared" si="185"/>
        <v>0</v>
      </c>
      <c r="N1063" s="137">
        <f t="shared" ca="1" si="186"/>
        <v>0</v>
      </c>
      <c r="O1063" s="137"/>
      <c r="P1063" s="138"/>
      <c r="Q1063" s="138"/>
      <c r="R1063" s="138"/>
      <c r="S1063" s="138"/>
      <c r="T1063" s="138"/>
      <c r="U1063" s="139">
        <f t="shared" si="187"/>
        <v>0</v>
      </c>
      <c r="V1063" s="140"/>
      <c r="W1063" s="43"/>
      <c r="X1063" s="59"/>
      <c r="Y1063" s="59"/>
      <c r="Z1063" s="59"/>
      <c r="AA1063" s="59"/>
      <c r="AB1063" s="59"/>
      <c r="AC1063" s="59"/>
      <c r="AD1063" s="59"/>
    </row>
    <row r="1064" hidden="1">
      <c r="B1064" s="145">
        <v>93</v>
      </c>
      <c r="C1064" s="146" t="str">
        <f t="shared" ca="1" si="177"/>
        <v>11.12</v>
      </c>
      <c r="D1064" s="147" t="str">
        <f t="shared" ca="1" si="178"/>
        <v>na</v>
      </c>
      <c r="E1064" s="147" t="s">
        <v>37</v>
      </c>
      <c r="F1064" s="148" t="str">
        <f t="shared" ca="1" si="179"/>
        <v>https://portail-larochelle.test.entrouvert.org/aide/</v>
      </c>
      <c r="G1064" s="147" t="str">
        <f t="shared" ca="1" si="180"/>
        <v>AA</v>
      </c>
      <c r="H1064" s="147" t="str">
        <f t="shared" ca="1" si="181"/>
        <v/>
      </c>
      <c r="I1064" s="147">
        <f t="shared" ca="1" si="182"/>
        <v>0</v>
      </c>
      <c r="J1064" s="149">
        <f t="shared" ca="1" si="183"/>
        <v>0</v>
      </c>
      <c r="K1064" s="79" t="str">
        <f t="shared" si="184"/>
        <v/>
      </c>
      <c r="L1064" s="136"/>
      <c r="M1064" s="136">
        <f t="shared" si="185"/>
        <v>0</v>
      </c>
      <c r="N1064" s="137">
        <f t="shared" ca="1" si="186"/>
        <v>0</v>
      </c>
      <c r="O1064" s="137"/>
      <c r="P1064" s="138"/>
      <c r="Q1064" s="138"/>
      <c r="R1064" s="138"/>
      <c r="S1064" s="138"/>
      <c r="T1064" s="138"/>
      <c r="U1064" s="139">
        <f t="shared" si="187"/>
        <v>0</v>
      </c>
      <c r="V1064" s="140"/>
      <c r="W1064" s="43"/>
      <c r="X1064" s="59"/>
      <c r="Y1064" s="59"/>
      <c r="Z1064" s="59"/>
      <c r="AA1064" s="59"/>
      <c r="AB1064" s="59"/>
      <c r="AC1064" s="59"/>
      <c r="AD1064" s="59"/>
    </row>
    <row r="1065" hidden="1">
      <c r="B1065" s="145">
        <v>93</v>
      </c>
      <c r="C1065" s="146" t="str">
        <f t="shared" ca="1" si="177"/>
        <v>11.12</v>
      </c>
      <c r="D1065" s="147" t="str">
        <f t="shared" ca="1" si="178"/>
        <v>na</v>
      </c>
      <c r="E1065" s="147" t="s">
        <v>40</v>
      </c>
      <c r="F1065" s="148" t="str">
        <f t="shared" ca="1" si="179"/>
        <v>https://connexion-larochelle.test.entrouvert.org/login/?nonce=_0DC01D458CED32F23A64CDA251907A6D&amp;next=/idp/saml2/continue%3Fnonce%3D_0DC01D458CED32F23A64CDA251907A6D</v>
      </c>
      <c r="G1065" s="147" t="str">
        <f t="shared" ca="1" si="180"/>
        <v>AA</v>
      </c>
      <c r="H1065" s="147" t="str">
        <f t="shared" ca="1" si="181"/>
        <v/>
      </c>
      <c r="I1065" s="147">
        <f t="shared" ca="1" si="182"/>
        <v>0</v>
      </c>
      <c r="J1065" s="149">
        <f t="shared" ca="1" si="183"/>
        <v>0</v>
      </c>
      <c r="K1065" s="79" t="str">
        <f t="shared" si="184"/>
        <v/>
      </c>
      <c r="L1065" s="136"/>
      <c r="M1065" s="136">
        <f t="shared" si="185"/>
        <v>0</v>
      </c>
      <c r="N1065" s="137">
        <f t="shared" ca="1" si="186"/>
        <v>0</v>
      </c>
      <c r="O1065" s="137"/>
      <c r="P1065" s="138"/>
      <c r="Q1065" s="138"/>
      <c r="R1065" s="138"/>
      <c r="S1065" s="138"/>
      <c r="T1065" s="138"/>
      <c r="U1065" s="139">
        <f t="shared" si="187"/>
        <v>0</v>
      </c>
      <c r="V1065" s="140"/>
      <c r="W1065" s="43"/>
      <c r="X1065" s="59"/>
      <c r="Y1065" s="59"/>
      <c r="Z1065" s="59"/>
      <c r="AA1065" s="59"/>
      <c r="AB1065" s="59"/>
      <c r="AC1065" s="59"/>
      <c r="AD1065" s="59"/>
    </row>
    <row r="1066" hidden="1">
      <c r="B1066" s="145">
        <v>93</v>
      </c>
      <c r="C1066" s="146" t="str">
        <f t="shared" ca="1" si="177"/>
        <v>11.12</v>
      </c>
      <c r="D1066" s="147" t="str">
        <f t="shared" ca="1" si="178"/>
        <v>na</v>
      </c>
      <c r="E1066" s="147" t="s">
        <v>43</v>
      </c>
      <c r="F1066" s="148" t="str">
        <f t="shared" ca="1" si="179"/>
        <v>https://portail-larochelle.test.entrouvert.org/demarches/signalements/</v>
      </c>
      <c r="G1066" s="147" t="str">
        <f t="shared" ca="1" si="180"/>
        <v>AA</v>
      </c>
      <c r="H1066" s="147" t="str">
        <f t="shared" ca="1" si="181"/>
        <v/>
      </c>
      <c r="I1066" s="147">
        <f t="shared" ca="1" si="182"/>
        <v>0</v>
      </c>
      <c r="J1066" s="149">
        <f t="shared" ca="1" si="183"/>
        <v>0</v>
      </c>
      <c r="K1066" s="79" t="str">
        <f t="shared" si="184"/>
        <v/>
      </c>
      <c r="L1066" s="136"/>
      <c r="M1066" s="136">
        <f t="shared" si="185"/>
        <v>0</v>
      </c>
      <c r="N1066" s="137">
        <f t="shared" ca="1" si="186"/>
        <v>0</v>
      </c>
      <c r="O1066" s="137"/>
      <c r="P1066" s="138"/>
      <c r="Q1066" s="138"/>
      <c r="R1066" s="138"/>
      <c r="S1066" s="138"/>
      <c r="T1066" s="138"/>
      <c r="U1066" s="139">
        <f t="shared" si="187"/>
        <v>0</v>
      </c>
      <c r="V1066" s="140"/>
      <c r="W1066" s="43"/>
      <c r="X1066" s="59"/>
      <c r="Y1066" s="59"/>
      <c r="Z1066" s="59"/>
      <c r="AA1066" s="59"/>
      <c r="AB1066" s="59"/>
      <c r="AC1066" s="59"/>
      <c r="AD1066" s="59"/>
    </row>
    <row r="1067" hidden="1">
      <c r="B1067" s="145">
        <v>93</v>
      </c>
      <c r="C1067" s="146" t="str">
        <f t="shared" ca="1" si="177"/>
        <v>11.12</v>
      </c>
      <c r="D1067" s="147" t="str">
        <f t="shared" ca="1" si="178"/>
        <v>na</v>
      </c>
      <c r="E1067" s="147" t="s">
        <v>46</v>
      </c>
      <c r="F1067" s="148" t="str">
        <f t="shared" ca="1" si="179"/>
        <v>https://connexion-larochelle.test.entrouvert.org/accounts/</v>
      </c>
      <c r="G1067" s="147" t="str">
        <f t="shared" ca="1" si="180"/>
        <v>AA</v>
      </c>
      <c r="H1067" s="147" t="str">
        <f t="shared" ca="1" si="181"/>
        <v/>
      </c>
      <c r="I1067" s="147">
        <f t="shared" ca="1" si="182"/>
        <v>0</v>
      </c>
      <c r="J1067" s="149">
        <f t="shared" ca="1" si="183"/>
        <v>0</v>
      </c>
      <c r="K1067" s="79" t="str">
        <f t="shared" si="184"/>
        <v/>
      </c>
      <c r="L1067" s="136"/>
      <c r="M1067" s="136">
        <f t="shared" si="185"/>
        <v>0</v>
      </c>
      <c r="N1067" s="137">
        <f t="shared" ca="1" si="186"/>
        <v>0</v>
      </c>
      <c r="O1067" s="137"/>
      <c r="P1067" s="138"/>
      <c r="Q1067" s="138"/>
      <c r="R1067" s="138"/>
      <c r="S1067" s="138"/>
      <c r="T1067" s="138"/>
      <c r="U1067" s="139">
        <f t="shared" si="187"/>
        <v>0</v>
      </c>
      <c r="V1067" s="140"/>
      <c r="W1067" s="43"/>
      <c r="X1067" s="59"/>
      <c r="Y1067" s="59"/>
      <c r="Z1067" s="59"/>
      <c r="AA1067" s="59"/>
      <c r="AB1067" s="59"/>
      <c r="AC1067" s="59"/>
      <c r="AD1067" s="59"/>
    </row>
    <row r="1068" hidden="1">
      <c r="B1068" s="145">
        <v>93</v>
      </c>
      <c r="C1068" s="146" t="str">
        <f t="shared" ca="1" si="177"/>
        <v>11.12</v>
      </c>
      <c r="D1068" s="147" t="str">
        <f t="shared" ca="1" si="178"/>
        <v>na</v>
      </c>
      <c r="E1068" s="147" t="s">
        <v>49</v>
      </c>
      <c r="F1068" s="148" t="str">
        <f t="shared" ca="1" si="179"/>
        <v>https://portail-larochelle.test.entrouvert.org/a-propos/page-editoriale-type/</v>
      </c>
      <c r="G1068" s="147" t="str">
        <f t="shared" ca="1" si="180"/>
        <v>AA</v>
      </c>
      <c r="H1068" s="147" t="str">
        <f t="shared" ca="1" si="181"/>
        <v/>
      </c>
      <c r="I1068" s="147">
        <f t="shared" ca="1" si="182"/>
        <v>0</v>
      </c>
      <c r="J1068" s="149">
        <f t="shared" ca="1" si="183"/>
        <v>0</v>
      </c>
      <c r="K1068" s="79" t="str">
        <f t="shared" si="184"/>
        <v/>
      </c>
      <c r="L1068" s="136"/>
      <c r="M1068" s="136">
        <f t="shared" si="185"/>
        <v>0</v>
      </c>
      <c r="N1068" s="137">
        <f t="shared" ca="1" si="186"/>
        <v>0</v>
      </c>
      <c r="O1068" s="137"/>
      <c r="P1068" s="138"/>
      <c r="Q1068" s="138"/>
      <c r="R1068" s="138"/>
      <c r="S1068" s="138"/>
      <c r="T1068" s="138"/>
      <c r="U1068" s="139">
        <f t="shared" si="187"/>
        <v>0</v>
      </c>
      <c r="V1068" s="140"/>
      <c r="W1068" s="43"/>
      <c r="X1068" s="59"/>
      <c r="Y1068" s="59"/>
      <c r="Z1068" s="59"/>
      <c r="AA1068" s="59"/>
      <c r="AB1068" s="59"/>
      <c r="AC1068" s="59"/>
      <c r="AD1068" s="59"/>
    </row>
    <row r="1069" hidden="1">
      <c r="B1069" s="145">
        <v>93</v>
      </c>
      <c r="C1069" s="146" t="str">
        <f t="shared" ca="1" si="177"/>
        <v>11.12</v>
      </c>
      <c r="D1069" s="147" t="str">
        <f t="shared" ca="1" si="178"/>
        <v>na</v>
      </c>
      <c r="E1069" s="147" t="s">
        <v>52</v>
      </c>
      <c r="F1069" s="148" t="str">
        <f t="shared" ca="1" si="179"/>
        <v>https://demarches-larochelle.test.entrouvert.org/old-temp/modele-de-formulaire-avec-tous-les-champs/</v>
      </c>
      <c r="G1069" s="147" t="str">
        <f t="shared" ca="1" si="180"/>
        <v>AA</v>
      </c>
      <c r="H1069" s="147" t="str">
        <f t="shared" ca="1" si="181"/>
        <v/>
      </c>
      <c r="I1069" s="147">
        <f t="shared" ca="1" si="182"/>
        <v>0</v>
      </c>
      <c r="J1069" s="149">
        <f t="shared" ca="1" si="183"/>
        <v>0</v>
      </c>
      <c r="K1069" s="79" t="str">
        <f t="shared" si="184"/>
        <v/>
      </c>
      <c r="L1069" s="136"/>
      <c r="M1069" s="136">
        <f t="shared" si="185"/>
        <v>0</v>
      </c>
      <c r="N1069" s="137">
        <f t="shared" ca="1" si="186"/>
        <v>0</v>
      </c>
      <c r="O1069" s="137"/>
      <c r="P1069" s="138"/>
      <c r="Q1069" s="138"/>
      <c r="R1069" s="138"/>
      <c r="S1069" s="138"/>
      <c r="T1069" s="138"/>
      <c r="U1069" s="139">
        <f t="shared" si="187"/>
        <v>0</v>
      </c>
      <c r="V1069" s="140"/>
      <c r="W1069" s="43"/>
      <c r="X1069" s="59"/>
      <c r="Y1069" s="59"/>
      <c r="Z1069" s="59"/>
      <c r="AA1069" s="59"/>
      <c r="AB1069" s="59"/>
      <c r="AC1069" s="59"/>
      <c r="AD1069" s="59"/>
    </row>
    <row r="1070" hidden="1">
      <c r="B1070" s="145">
        <v>93</v>
      </c>
      <c r="C1070" s="146" t="str">
        <f t="shared" ca="1" si="177"/>
        <v>11.12</v>
      </c>
      <c r="D1070" s="147" t="str">
        <f t="shared" ca="1" si="178"/>
        <v>na</v>
      </c>
      <c r="E1070" s="147" t="s">
        <v>55</v>
      </c>
      <c r="F1070" s="148" t="str">
        <f t="shared" ca="1" si="179"/>
        <v>https://portail-larochelle.test.entrouvert.org/mon-espace/mes-demandes/</v>
      </c>
      <c r="G1070" s="147" t="str">
        <f t="shared" ca="1" si="180"/>
        <v>AA</v>
      </c>
      <c r="H1070" s="147" t="str">
        <f t="shared" ca="1" si="181"/>
        <v/>
      </c>
      <c r="I1070" s="147">
        <f t="shared" ca="1" si="182"/>
        <v>0</v>
      </c>
      <c r="J1070" s="149">
        <f t="shared" ca="1" si="183"/>
        <v>0</v>
      </c>
      <c r="K1070" s="79" t="str">
        <f t="shared" si="184"/>
        <v/>
      </c>
      <c r="L1070" s="136"/>
      <c r="M1070" s="136">
        <f t="shared" si="185"/>
        <v>0</v>
      </c>
      <c r="N1070" s="137">
        <f t="shared" ca="1" si="186"/>
        <v>0</v>
      </c>
      <c r="O1070" s="137"/>
      <c r="P1070" s="138"/>
      <c r="Q1070" s="138"/>
      <c r="R1070" s="138"/>
      <c r="S1070" s="138"/>
      <c r="T1070" s="138"/>
      <c r="U1070" s="139">
        <f t="shared" si="187"/>
        <v>0</v>
      </c>
      <c r="V1070" s="140"/>
      <c r="W1070" s="43"/>
      <c r="X1070" s="59"/>
      <c r="Y1070" s="59"/>
      <c r="Z1070" s="59"/>
      <c r="AA1070" s="59"/>
      <c r="AB1070" s="59"/>
      <c r="AC1070" s="59"/>
      <c r="AD1070" s="59"/>
    </row>
    <row r="1071" hidden="1">
      <c r="B1071" s="145">
        <v>93</v>
      </c>
      <c r="C1071" s="146" t="str">
        <f t="shared" ca="1" si="177"/>
        <v>11.12</v>
      </c>
      <c r="D1071" s="147" t="str">
        <f t="shared" ca="1" si="178"/>
        <v>na</v>
      </c>
      <c r="E1071" s="147" t="s">
        <v>58</v>
      </c>
      <c r="F1071" s="148" t="str">
        <f t="shared" ca="1" si="179"/>
        <v>https://demarches-larochelle.test.entrouvert.org/signalements/arbres-espaces-verts-naturels-aires-de-jeux/?cancelurl=https%3A//portail-larochelle.test.entrouvert.org/demarches/signalements/</v>
      </c>
      <c r="G1071" s="147" t="str">
        <f t="shared" ca="1" si="180"/>
        <v>AA</v>
      </c>
      <c r="H1071" s="147" t="str">
        <f t="shared" ca="1" si="181"/>
        <v/>
      </c>
      <c r="I1071" s="147">
        <f t="shared" ca="1" si="182"/>
        <v>0</v>
      </c>
      <c r="J1071" s="149">
        <f t="shared" ca="1" si="183"/>
        <v>0</v>
      </c>
      <c r="K1071" s="79" t="str">
        <f t="shared" si="184"/>
        <v/>
      </c>
      <c r="L1071" s="136"/>
      <c r="M1071" s="136">
        <f t="shared" si="185"/>
        <v>0</v>
      </c>
      <c r="N1071" s="137">
        <f t="shared" ca="1" si="186"/>
        <v>0</v>
      </c>
      <c r="O1071" s="137"/>
      <c r="P1071" s="138"/>
      <c r="Q1071" s="138"/>
      <c r="R1071" s="138"/>
      <c r="S1071" s="138"/>
      <c r="T1071" s="138"/>
      <c r="U1071" s="139">
        <f t="shared" si="187"/>
        <v>0</v>
      </c>
      <c r="V1071" s="140"/>
      <c r="W1071" s="43"/>
      <c r="X1071" s="59"/>
      <c r="Y1071" s="59"/>
      <c r="Z1071" s="59"/>
      <c r="AA1071" s="59"/>
      <c r="AB1071" s="59"/>
      <c r="AC1071" s="59"/>
      <c r="AD1071" s="59"/>
    </row>
    <row r="1072" hidden="1">
      <c r="B1072" s="145">
        <v>93</v>
      </c>
      <c r="C1072" s="146" t="str">
        <f t="shared" ca="1" si="177"/>
        <v>11.12</v>
      </c>
      <c r="D1072" s="147" t="str">
        <f t="shared" ca="1" si="178"/>
        <v>na</v>
      </c>
      <c r="E1072" s="147" t="s">
        <v>61</v>
      </c>
      <c r="F1072" s="148" t="str">
        <f t="shared" ca="1" si="179"/>
        <v>https://demarches-larochelle.test.entrouvert.org/signalements/proprete-urbaine/118/</v>
      </c>
      <c r="G1072" s="147" t="str">
        <f t="shared" ca="1" si="180"/>
        <v>AA</v>
      </c>
      <c r="H1072" s="147" t="str">
        <f t="shared" ca="1" si="181"/>
        <v/>
      </c>
      <c r="I1072" s="147">
        <f t="shared" ca="1" si="182"/>
        <v>0</v>
      </c>
      <c r="J1072" s="149">
        <f t="shared" ca="1" si="183"/>
        <v>0</v>
      </c>
      <c r="K1072" s="79" t="str">
        <f t="shared" si="184"/>
        <v/>
      </c>
      <c r="L1072" s="136"/>
      <c r="M1072" s="136">
        <f t="shared" si="185"/>
        <v>0</v>
      </c>
      <c r="N1072" s="137">
        <f t="shared" ca="1" si="186"/>
        <v>0</v>
      </c>
      <c r="O1072" s="137"/>
      <c r="P1072" s="138"/>
      <c r="Q1072" s="138"/>
      <c r="R1072" s="138"/>
      <c r="S1072" s="138"/>
      <c r="T1072" s="138"/>
      <c r="U1072" s="139">
        <f t="shared" si="187"/>
        <v>0</v>
      </c>
      <c r="V1072" s="140"/>
      <c r="W1072" s="43"/>
      <c r="X1072" s="59"/>
      <c r="Y1072" s="59"/>
      <c r="Z1072" s="59"/>
      <c r="AA1072" s="59"/>
      <c r="AB1072" s="59"/>
      <c r="AC1072" s="59"/>
      <c r="AD1072" s="59"/>
    </row>
    <row r="1073" hidden="1">
      <c r="B1073" s="145">
        <v>93</v>
      </c>
      <c r="C1073" s="146" t="str">
        <f t="shared" ca="1" si="177"/>
        <v>11.12</v>
      </c>
      <c r="D1073" s="147" t="str">
        <f t="shared" ca="1" si="178"/>
        <v>na</v>
      </c>
      <c r="E1073" s="147" t="s">
        <v>64</v>
      </c>
      <c r="F1073" s="148" t="str">
        <f t="shared" ca="1" si="179"/>
        <v>https://connexion-larochelle.test.entrouvert.org/accounts/password/change/</v>
      </c>
      <c r="G1073" s="147" t="str">
        <f t="shared" ca="1" si="180"/>
        <v>AA</v>
      </c>
      <c r="H1073" s="147" t="str">
        <f t="shared" ca="1" si="181"/>
        <v/>
      </c>
      <c r="I1073" s="147">
        <f t="shared" ca="1" si="182"/>
        <v>0</v>
      </c>
      <c r="J1073" s="149">
        <f t="shared" ca="1" si="183"/>
        <v>0</v>
      </c>
      <c r="K1073" s="79" t="str">
        <f t="shared" si="184"/>
        <v/>
      </c>
      <c r="L1073" s="136"/>
      <c r="M1073" s="136">
        <f t="shared" si="185"/>
        <v>0</v>
      </c>
      <c r="N1073" s="137">
        <f t="shared" ca="1" si="186"/>
        <v>0</v>
      </c>
      <c r="O1073" s="137"/>
      <c r="P1073" s="138"/>
      <c r="Q1073" s="138"/>
      <c r="R1073" s="138"/>
      <c r="S1073" s="138"/>
      <c r="T1073" s="138"/>
      <c r="U1073" s="139">
        <f t="shared" si="187"/>
        <v>0</v>
      </c>
      <c r="V1073" s="140"/>
      <c r="W1073" s="43"/>
      <c r="X1073" s="59"/>
      <c r="Y1073" s="59"/>
      <c r="Z1073" s="59"/>
      <c r="AA1073" s="59"/>
      <c r="AB1073" s="59"/>
      <c r="AC1073" s="59"/>
      <c r="AD1073" s="59"/>
    </row>
    <row r="1074" hidden="1">
      <c r="B1074" s="145">
        <v>94</v>
      </c>
      <c r="C1074" s="146" t="str">
        <f t="shared" ca="1" si="177"/>
        <v>11.13</v>
      </c>
      <c r="D1074" s="147" t="str">
        <f t="shared" ca="1" si="178"/>
        <v>na</v>
      </c>
      <c r="E1074" s="147" t="s">
        <v>28</v>
      </c>
      <c r="F1074" s="148" t="str">
        <f t="shared" ca="1" si="179"/>
        <v>https://portail-larochelle.test.entrouvert.org/demarches/</v>
      </c>
      <c r="G1074" s="147" t="str">
        <f t="shared" ca="1" si="180"/>
        <v>AA</v>
      </c>
      <c r="H1074" s="147" t="str">
        <f t="shared" ca="1" si="181"/>
        <v/>
      </c>
      <c r="I1074" s="147">
        <f t="shared" ca="1" si="182"/>
        <v>0</v>
      </c>
      <c r="J1074" s="149">
        <f t="shared" ca="1" si="183"/>
        <v>0</v>
      </c>
      <c r="K1074" s="79" t="str">
        <f t="shared" si="184"/>
        <v/>
      </c>
      <c r="L1074" s="136"/>
      <c r="M1074" s="136">
        <f t="shared" si="185"/>
        <v>0</v>
      </c>
      <c r="N1074" s="137">
        <f t="shared" ca="1" si="186"/>
        <v>0</v>
      </c>
      <c r="O1074" s="137"/>
      <c r="P1074" s="138"/>
      <c r="Q1074" s="138"/>
      <c r="R1074" s="138"/>
      <c r="S1074" s="138"/>
      <c r="T1074" s="138"/>
      <c r="U1074" s="139">
        <f t="shared" si="187"/>
        <v>0</v>
      </c>
      <c r="V1074" s="140"/>
      <c r="W1074" s="43"/>
      <c r="X1074" s="59"/>
      <c r="Y1074" s="59"/>
      <c r="Z1074" s="59"/>
      <c r="AA1074" s="59"/>
      <c r="AB1074" s="59"/>
      <c r="AC1074" s="59"/>
      <c r="AD1074" s="59"/>
    </row>
    <row r="1075" hidden="1">
      <c r="B1075" s="145">
        <v>94</v>
      </c>
      <c r="C1075" s="146" t="str">
        <f t="shared" ca="1" si="177"/>
        <v>11.13</v>
      </c>
      <c r="D1075" s="147" t="str">
        <f t="shared" ca="1" si="178"/>
        <v>na</v>
      </c>
      <c r="E1075" s="147" t="s">
        <v>31</v>
      </c>
      <c r="F1075" s="148" t="str">
        <f t="shared" ca="1" si="179"/>
        <v>https://portail-larochelle.test.entrouvert.org/liens-footer/accessibilite/</v>
      </c>
      <c r="G1075" s="147" t="str">
        <f t="shared" ca="1" si="180"/>
        <v>AA</v>
      </c>
      <c r="H1075" s="147" t="str">
        <f t="shared" ca="1" si="181"/>
        <v/>
      </c>
      <c r="I1075" s="147">
        <f t="shared" ca="1" si="182"/>
        <v>0</v>
      </c>
      <c r="J1075" s="149">
        <f t="shared" ca="1" si="183"/>
        <v>0</v>
      </c>
      <c r="K1075" s="79" t="str">
        <f t="shared" si="184"/>
        <v/>
      </c>
      <c r="L1075" s="136"/>
      <c r="M1075" s="136">
        <f t="shared" si="185"/>
        <v>0</v>
      </c>
      <c r="N1075" s="137">
        <f t="shared" ca="1" si="186"/>
        <v>0</v>
      </c>
      <c r="O1075" s="137"/>
      <c r="P1075" s="138"/>
      <c r="Q1075" s="138"/>
      <c r="R1075" s="138"/>
      <c r="S1075" s="138"/>
      <c r="T1075" s="138"/>
      <c r="U1075" s="139">
        <f t="shared" si="187"/>
        <v>0</v>
      </c>
      <c r="V1075" s="140"/>
      <c r="W1075" s="43"/>
      <c r="X1075" s="59"/>
      <c r="Y1075" s="59"/>
      <c r="Z1075" s="59"/>
      <c r="AA1075" s="59"/>
      <c r="AB1075" s="59"/>
      <c r="AC1075" s="59"/>
      <c r="AD1075" s="59"/>
    </row>
    <row r="1076" hidden="1">
      <c r="B1076" s="145">
        <v>94</v>
      </c>
      <c r="C1076" s="146" t="str">
        <f t="shared" ca="1" si="177"/>
        <v>11.13</v>
      </c>
      <c r="D1076" s="147" t="str">
        <f t="shared" ca="1" si="178"/>
        <v>na</v>
      </c>
      <c r="E1076" s="147" t="s">
        <v>34</v>
      </c>
      <c r="F1076" s="148" t="str">
        <f t="shared" ca="1" si="179"/>
        <v>https://portail-larochelle.test.entrouvert.org/liens-footer/mentions-legales/</v>
      </c>
      <c r="G1076" s="147" t="str">
        <f t="shared" ca="1" si="180"/>
        <v>AA</v>
      </c>
      <c r="H1076" s="147" t="str">
        <f t="shared" ca="1" si="181"/>
        <v/>
      </c>
      <c r="I1076" s="147">
        <f t="shared" ca="1" si="182"/>
        <v>0</v>
      </c>
      <c r="J1076" s="149">
        <f t="shared" ca="1" si="183"/>
        <v>0</v>
      </c>
      <c r="K1076" s="79" t="str">
        <f t="shared" si="184"/>
        <v/>
      </c>
      <c r="L1076" s="136"/>
      <c r="M1076" s="136">
        <f t="shared" si="185"/>
        <v>0</v>
      </c>
      <c r="N1076" s="137">
        <f t="shared" ca="1" si="186"/>
        <v>0</v>
      </c>
      <c r="O1076" s="137"/>
      <c r="P1076" s="138"/>
      <c r="Q1076" s="138"/>
      <c r="R1076" s="138"/>
      <c r="S1076" s="138"/>
      <c r="T1076" s="138"/>
      <c r="U1076" s="139">
        <f t="shared" si="187"/>
        <v>0</v>
      </c>
      <c r="V1076" s="140"/>
      <c r="W1076" s="43"/>
      <c r="X1076" s="59"/>
      <c r="Y1076" s="59"/>
      <c r="Z1076" s="59"/>
      <c r="AA1076" s="59"/>
      <c r="AB1076" s="59"/>
      <c r="AC1076" s="59"/>
      <c r="AD1076" s="59"/>
    </row>
    <row r="1077" hidden="1">
      <c r="B1077" s="145">
        <v>94</v>
      </c>
      <c r="C1077" s="146" t="str">
        <f t="shared" ca="1" si="177"/>
        <v>11.13</v>
      </c>
      <c r="D1077" s="147" t="str">
        <f t="shared" ca="1" si="178"/>
        <v>na</v>
      </c>
      <c r="E1077" s="147" t="s">
        <v>37</v>
      </c>
      <c r="F1077" s="148" t="str">
        <f t="shared" ca="1" si="179"/>
        <v>https://portail-larochelle.test.entrouvert.org/aide/</v>
      </c>
      <c r="G1077" s="147" t="str">
        <f t="shared" ca="1" si="180"/>
        <v>AA</v>
      </c>
      <c r="H1077" s="147" t="str">
        <f t="shared" ca="1" si="181"/>
        <v/>
      </c>
      <c r="I1077" s="147">
        <f t="shared" ca="1" si="182"/>
        <v>0</v>
      </c>
      <c r="J1077" s="149">
        <f t="shared" ca="1" si="183"/>
        <v>0</v>
      </c>
      <c r="K1077" s="79" t="str">
        <f t="shared" si="184"/>
        <v/>
      </c>
      <c r="L1077" s="136"/>
      <c r="M1077" s="136">
        <f t="shared" si="185"/>
        <v>0</v>
      </c>
      <c r="N1077" s="137">
        <f t="shared" ca="1" si="186"/>
        <v>0</v>
      </c>
      <c r="O1077" s="137"/>
      <c r="P1077" s="138"/>
      <c r="Q1077" s="138"/>
      <c r="R1077" s="138"/>
      <c r="S1077" s="138"/>
      <c r="T1077" s="138"/>
      <c r="U1077" s="139">
        <f t="shared" si="187"/>
        <v>0</v>
      </c>
      <c r="V1077" s="140"/>
      <c r="W1077" s="43"/>
      <c r="X1077" s="59"/>
      <c r="Y1077" s="59"/>
      <c r="Z1077" s="59"/>
      <c r="AA1077" s="59"/>
      <c r="AB1077" s="59"/>
      <c r="AC1077" s="59"/>
      <c r="AD1077" s="59"/>
    </row>
    <row r="1078" hidden="1">
      <c r="B1078" s="145">
        <v>94</v>
      </c>
      <c r="C1078" s="146" t="str">
        <f t="shared" ca="1" si="177"/>
        <v>11.13</v>
      </c>
      <c r="D1078" s="147" t="str">
        <f t="shared" ca="1" si="178"/>
        <v>c</v>
      </c>
      <c r="E1078" s="147" t="s">
        <v>40</v>
      </c>
      <c r="F1078" s="148" t="str">
        <f t="shared" ca="1" si="179"/>
        <v>https://connexion-larochelle.test.entrouvert.org/login/?nonce=_0DC01D458CED32F23A64CDA251907A6D&amp;next=/idp/saml2/continue%3Fnonce%3D_0DC01D458CED32F23A64CDA251907A6D</v>
      </c>
      <c r="G1078" s="147" t="str">
        <f t="shared" ca="1" si="180"/>
        <v>AA</v>
      </c>
      <c r="H1078" s="147" t="str">
        <f t="shared" ca="1" si="181"/>
        <v/>
      </c>
      <c r="I1078" s="147">
        <f t="shared" ca="1" si="182"/>
        <v>0</v>
      </c>
      <c r="J1078" s="149">
        <f t="shared" ca="1" si="183"/>
        <v>0</v>
      </c>
      <c r="K1078" s="79" t="str">
        <f t="shared" si="184"/>
        <v/>
      </c>
      <c r="L1078" s="136"/>
      <c r="M1078" s="136">
        <f t="shared" si="185"/>
        <v>0</v>
      </c>
      <c r="N1078" s="137">
        <f t="shared" ca="1" si="186"/>
        <v>0</v>
      </c>
      <c r="O1078" s="137"/>
      <c r="P1078" s="138"/>
      <c r="Q1078" s="138"/>
      <c r="R1078" s="138"/>
      <c r="S1078" s="138"/>
      <c r="T1078" s="138"/>
      <c r="U1078" s="139">
        <f t="shared" si="187"/>
        <v>0</v>
      </c>
      <c r="V1078" s="140"/>
      <c r="W1078" s="43"/>
      <c r="X1078" s="59"/>
      <c r="Y1078" s="59"/>
      <c r="Z1078" s="59"/>
      <c r="AA1078" s="59"/>
      <c r="AB1078" s="59"/>
      <c r="AC1078" s="59"/>
      <c r="AD1078" s="59"/>
    </row>
    <row r="1079" hidden="1">
      <c r="B1079" s="145">
        <v>94</v>
      </c>
      <c r="C1079" s="146" t="str">
        <f t="shared" ca="1" si="177"/>
        <v>11.13</v>
      </c>
      <c r="D1079" s="147" t="str">
        <f t="shared" ca="1" si="178"/>
        <v>na</v>
      </c>
      <c r="E1079" s="147" t="s">
        <v>43</v>
      </c>
      <c r="F1079" s="148" t="str">
        <f t="shared" ca="1" si="179"/>
        <v>https://portail-larochelle.test.entrouvert.org/demarches/signalements/</v>
      </c>
      <c r="G1079" s="147" t="str">
        <f t="shared" ca="1" si="180"/>
        <v>AA</v>
      </c>
      <c r="H1079" s="147" t="str">
        <f t="shared" ca="1" si="181"/>
        <v/>
      </c>
      <c r="I1079" s="147">
        <f t="shared" ca="1" si="182"/>
        <v>0</v>
      </c>
      <c r="J1079" s="149">
        <f t="shared" ca="1" si="183"/>
        <v>0</v>
      </c>
      <c r="K1079" s="79" t="str">
        <f t="shared" si="184"/>
        <v/>
      </c>
      <c r="L1079" s="136"/>
      <c r="M1079" s="136">
        <f t="shared" si="185"/>
        <v>0</v>
      </c>
      <c r="N1079" s="137">
        <f t="shared" ca="1" si="186"/>
        <v>0</v>
      </c>
      <c r="O1079" s="137"/>
      <c r="P1079" s="138"/>
      <c r="Q1079" s="138"/>
      <c r="R1079" s="138"/>
      <c r="S1079" s="138"/>
      <c r="T1079" s="138"/>
      <c r="U1079" s="139">
        <f t="shared" si="187"/>
        <v>0</v>
      </c>
      <c r="V1079" s="140"/>
      <c r="W1079" s="43"/>
      <c r="X1079" s="59"/>
      <c r="Y1079" s="59"/>
      <c r="Z1079" s="59"/>
      <c r="AA1079" s="59"/>
      <c r="AB1079" s="59"/>
      <c r="AC1079" s="59"/>
      <c r="AD1079" s="59"/>
    </row>
    <row r="1080" hidden="1">
      <c r="B1080" s="145">
        <v>94</v>
      </c>
      <c r="C1080" s="146" t="str">
        <f t="shared" ca="1" si="177"/>
        <v>11.13</v>
      </c>
      <c r="D1080" s="147" t="str">
        <f t="shared" ca="1" si="178"/>
        <v>na</v>
      </c>
      <c r="E1080" s="147" t="s">
        <v>46</v>
      </c>
      <c r="F1080" s="148" t="str">
        <f t="shared" ca="1" si="179"/>
        <v>https://connexion-larochelle.test.entrouvert.org/accounts/</v>
      </c>
      <c r="G1080" s="147" t="str">
        <f t="shared" ca="1" si="180"/>
        <v>AA</v>
      </c>
      <c r="H1080" s="147" t="str">
        <f t="shared" ca="1" si="181"/>
        <v/>
      </c>
      <c r="I1080" s="147">
        <f t="shared" ca="1" si="182"/>
        <v>0</v>
      </c>
      <c r="J1080" s="149">
        <f t="shared" ca="1" si="183"/>
        <v>0</v>
      </c>
      <c r="K1080" s="79" t="str">
        <f t="shared" si="184"/>
        <v/>
      </c>
      <c r="L1080" s="136"/>
      <c r="M1080" s="136">
        <f t="shared" si="185"/>
        <v>0</v>
      </c>
      <c r="N1080" s="137">
        <f t="shared" ca="1" si="186"/>
        <v>0</v>
      </c>
      <c r="O1080" s="137"/>
      <c r="P1080" s="138"/>
      <c r="Q1080" s="138"/>
      <c r="R1080" s="138"/>
      <c r="S1080" s="138"/>
      <c r="T1080" s="138"/>
      <c r="U1080" s="139">
        <f t="shared" si="187"/>
        <v>0</v>
      </c>
      <c r="V1080" s="140"/>
      <c r="W1080" s="43"/>
      <c r="X1080" s="59"/>
      <c r="Y1080" s="59"/>
      <c r="Z1080" s="59"/>
      <c r="AA1080" s="59"/>
      <c r="AB1080" s="59"/>
      <c r="AC1080" s="59"/>
      <c r="AD1080" s="59"/>
    </row>
    <row r="1081" hidden="1">
      <c r="B1081" s="145">
        <v>94</v>
      </c>
      <c r="C1081" s="146" t="str">
        <f t="shared" ca="1" si="177"/>
        <v>11.13</v>
      </c>
      <c r="D1081" s="147" t="str">
        <f t="shared" ca="1" si="178"/>
        <v>na</v>
      </c>
      <c r="E1081" s="147" t="s">
        <v>49</v>
      </c>
      <c r="F1081" s="148" t="str">
        <f t="shared" ca="1" si="179"/>
        <v>https://portail-larochelle.test.entrouvert.org/a-propos/page-editoriale-type/</v>
      </c>
      <c r="G1081" s="147" t="str">
        <f t="shared" ca="1" si="180"/>
        <v>AA</v>
      </c>
      <c r="H1081" s="147" t="str">
        <f t="shared" ca="1" si="181"/>
        <v/>
      </c>
      <c r="I1081" s="147">
        <f t="shared" ca="1" si="182"/>
        <v>0</v>
      </c>
      <c r="J1081" s="149">
        <f t="shared" ca="1" si="183"/>
        <v>0</v>
      </c>
      <c r="K1081" s="79" t="str">
        <f t="shared" si="184"/>
        <v/>
      </c>
      <c r="L1081" s="136"/>
      <c r="M1081" s="136">
        <f t="shared" si="185"/>
        <v>0</v>
      </c>
      <c r="N1081" s="137">
        <f t="shared" ca="1" si="186"/>
        <v>0</v>
      </c>
      <c r="O1081" s="137"/>
      <c r="P1081" s="138"/>
      <c r="Q1081" s="138"/>
      <c r="R1081" s="138"/>
      <c r="S1081" s="138"/>
      <c r="T1081" s="138"/>
      <c r="U1081" s="139">
        <f t="shared" si="187"/>
        <v>0</v>
      </c>
      <c r="V1081" s="140"/>
      <c r="W1081" s="43"/>
      <c r="X1081" s="59"/>
      <c r="Y1081" s="59"/>
      <c r="Z1081" s="59"/>
      <c r="AA1081" s="59"/>
      <c r="AB1081" s="59"/>
      <c r="AC1081" s="59"/>
      <c r="AD1081" s="59"/>
    </row>
    <row r="1082" hidden="1">
      <c r="B1082" s="145">
        <v>94</v>
      </c>
      <c r="C1082" s="146" t="str">
        <f t="shared" ca="1" si="177"/>
        <v>11.13</v>
      </c>
      <c r="D1082" s="147" t="str">
        <f t="shared" ca="1" si="178"/>
        <v>na</v>
      </c>
      <c r="E1082" s="147" t="s">
        <v>52</v>
      </c>
      <c r="F1082" s="148" t="str">
        <f t="shared" ca="1" si="179"/>
        <v>https://demarches-larochelle.test.entrouvert.org/old-temp/modele-de-formulaire-avec-tous-les-champs/</v>
      </c>
      <c r="G1082" s="147" t="str">
        <f t="shared" ca="1" si="180"/>
        <v>AA</v>
      </c>
      <c r="H1082" s="147" t="str">
        <f t="shared" ca="1" si="181"/>
        <v/>
      </c>
      <c r="I1082" s="147">
        <f t="shared" ca="1" si="182"/>
        <v>0</v>
      </c>
      <c r="J1082" s="149">
        <f t="shared" ca="1" si="183"/>
        <v>0</v>
      </c>
      <c r="K1082" s="79" t="str">
        <f t="shared" si="184"/>
        <v/>
      </c>
      <c r="L1082" s="136"/>
      <c r="M1082" s="136">
        <f t="shared" si="185"/>
        <v>0</v>
      </c>
      <c r="N1082" s="137">
        <f t="shared" ca="1" si="186"/>
        <v>0</v>
      </c>
      <c r="O1082" s="137"/>
      <c r="P1082" s="138"/>
      <c r="Q1082" s="138"/>
      <c r="R1082" s="138"/>
      <c r="S1082" s="138"/>
      <c r="T1082" s="138"/>
      <c r="U1082" s="139">
        <f t="shared" si="187"/>
        <v>0</v>
      </c>
      <c r="V1082" s="140"/>
      <c r="W1082" s="43"/>
      <c r="X1082" s="59"/>
      <c r="Y1082" s="59"/>
      <c r="Z1082" s="59"/>
      <c r="AA1082" s="59"/>
      <c r="AB1082" s="59"/>
      <c r="AC1082" s="59"/>
      <c r="AD1082" s="59"/>
    </row>
    <row r="1083" hidden="1">
      <c r="B1083" s="145">
        <v>94</v>
      </c>
      <c r="C1083" s="146" t="str">
        <f t="shared" ca="1" si="177"/>
        <v>11.13</v>
      </c>
      <c r="D1083" s="147" t="str">
        <f t="shared" ca="1" si="178"/>
        <v>na</v>
      </c>
      <c r="E1083" s="147" t="s">
        <v>55</v>
      </c>
      <c r="F1083" s="148" t="str">
        <f t="shared" ca="1" si="179"/>
        <v>https://portail-larochelle.test.entrouvert.org/mon-espace/mes-demandes/</v>
      </c>
      <c r="G1083" s="147" t="str">
        <f t="shared" ca="1" si="180"/>
        <v>AA</v>
      </c>
      <c r="H1083" s="147" t="str">
        <f t="shared" ca="1" si="181"/>
        <v/>
      </c>
      <c r="I1083" s="147">
        <f t="shared" ca="1" si="182"/>
        <v>0</v>
      </c>
      <c r="J1083" s="149">
        <f t="shared" ca="1" si="183"/>
        <v>0</v>
      </c>
      <c r="K1083" s="79" t="str">
        <f t="shared" si="184"/>
        <v/>
      </c>
      <c r="L1083" s="136"/>
      <c r="M1083" s="136">
        <f t="shared" si="185"/>
        <v>0</v>
      </c>
      <c r="N1083" s="137">
        <f t="shared" ca="1" si="186"/>
        <v>0</v>
      </c>
      <c r="O1083" s="137"/>
      <c r="P1083" s="138"/>
      <c r="Q1083" s="138"/>
      <c r="R1083" s="138"/>
      <c r="S1083" s="138"/>
      <c r="T1083" s="138"/>
      <c r="U1083" s="139">
        <f t="shared" si="187"/>
        <v>0</v>
      </c>
      <c r="V1083" s="140"/>
      <c r="W1083" s="43"/>
      <c r="X1083" s="59"/>
      <c r="Y1083" s="59"/>
      <c r="Z1083" s="59"/>
      <c r="AA1083" s="59"/>
      <c r="AB1083" s="59"/>
      <c r="AC1083" s="59"/>
      <c r="AD1083" s="59"/>
    </row>
    <row r="1084" hidden="1">
      <c r="B1084" s="145">
        <v>94</v>
      </c>
      <c r="C1084" s="146" t="str">
        <f t="shared" ca="1" si="177"/>
        <v>11.13</v>
      </c>
      <c r="D1084" s="147" t="str">
        <f t="shared" ca="1" si="178"/>
        <v>na</v>
      </c>
      <c r="E1084" s="147" t="s">
        <v>58</v>
      </c>
      <c r="F1084" s="148" t="str">
        <f t="shared" ca="1" si="179"/>
        <v>https://demarches-larochelle.test.entrouvert.org/signalements/arbres-espaces-verts-naturels-aires-de-jeux/?cancelurl=https%3A//portail-larochelle.test.entrouvert.org/demarches/signalements/</v>
      </c>
      <c r="G1084" s="147" t="str">
        <f t="shared" ca="1" si="180"/>
        <v>AA</v>
      </c>
      <c r="H1084" s="147" t="str">
        <f t="shared" ca="1" si="181"/>
        <v/>
      </c>
      <c r="I1084" s="147">
        <f t="shared" ca="1" si="182"/>
        <v>0</v>
      </c>
      <c r="J1084" s="149">
        <f t="shared" ca="1" si="183"/>
        <v>0</v>
      </c>
      <c r="K1084" s="79" t="str">
        <f t="shared" si="184"/>
        <v/>
      </c>
      <c r="L1084" s="136"/>
      <c r="M1084" s="136">
        <f t="shared" si="185"/>
        <v>0</v>
      </c>
      <c r="N1084" s="137">
        <f t="shared" ca="1" si="186"/>
        <v>0</v>
      </c>
      <c r="O1084" s="137"/>
      <c r="P1084" s="138"/>
      <c r="Q1084" s="138"/>
      <c r="R1084" s="138"/>
      <c r="S1084" s="138"/>
      <c r="T1084" s="138"/>
      <c r="U1084" s="139">
        <f t="shared" si="187"/>
        <v>0</v>
      </c>
      <c r="V1084" s="140"/>
      <c r="W1084" s="43"/>
      <c r="X1084" s="59"/>
      <c r="Y1084" s="59"/>
      <c r="Z1084" s="59"/>
      <c r="AA1084" s="59"/>
      <c r="AB1084" s="59"/>
      <c r="AC1084" s="59"/>
      <c r="AD1084" s="59"/>
    </row>
    <row r="1085" hidden="1">
      <c r="B1085" s="145">
        <v>94</v>
      </c>
      <c r="C1085" s="146" t="str">
        <f t="shared" ca="1" si="177"/>
        <v>11.13</v>
      </c>
      <c r="D1085" s="147" t="str">
        <f t="shared" ca="1" si="178"/>
        <v>na</v>
      </c>
      <c r="E1085" s="147" t="s">
        <v>61</v>
      </c>
      <c r="F1085" s="148" t="str">
        <f t="shared" ca="1" si="179"/>
        <v>https://demarches-larochelle.test.entrouvert.org/signalements/proprete-urbaine/118/</v>
      </c>
      <c r="G1085" s="147" t="str">
        <f t="shared" ca="1" si="180"/>
        <v>AA</v>
      </c>
      <c r="H1085" s="147" t="str">
        <f t="shared" ca="1" si="181"/>
        <v/>
      </c>
      <c r="I1085" s="147">
        <f t="shared" ca="1" si="182"/>
        <v>0</v>
      </c>
      <c r="J1085" s="149">
        <f t="shared" ca="1" si="183"/>
        <v>0</v>
      </c>
      <c r="K1085" s="79" t="str">
        <f t="shared" si="184"/>
        <v/>
      </c>
      <c r="L1085" s="136"/>
      <c r="M1085" s="136">
        <f t="shared" si="185"/>
        <v>0</v>
      </c>
      <c r="N1085" s="137">
        <f t="shared" ca="1" si="186"/>
        <v>0</v>
      </c>
      <c r="O1085" s="137"/>
      <c r="P1085" s="138"/>
      <c r="Q1085" s="138"/>
      <c r="R1085" s="138"/>
      <c r="S1085" s="138"/>
      <c r="T1085" s="138"/>
      <c r="U1085" s="139">
        <f t="shared" si="187"/>
        <v>0</v>
      </c>
      <c r="V1085" s="140"/>
      <c r="W1085" s="43"/>
      <c r="X1085" s="59"/>
      <c r="Y1085" s="59"/>
      <c r="Z1085" s="59"/>
      <c r="AA1085" s="59"/>
      <c r="AB1085" s="59"/>
      <c r="AC1085" s="59"/>
      <c r="AD1085" s="59"/>
    </row>
    <row r="1086" hidden="1">
      <c r="B1086" s="145">
        <v>94</v>
      </c>
      <c r="C1086" s="146" t="str">
        <f t="shared" ca="1" si="177"/>
        <v>11.13</v>
      </c>
      <c r="D1086" s="147" t="str">
        <f t="shared" ca="1" si="178"/>
        <v>na</v>
      </c>
      <c r="E1086" s="147" t="s">
        <v>64</v>
      </c>
      <c r="F1086" s="148" t="str">
        <f t="shared" ca="1" si="179"/>
        <v>https://connexion-larochelle.test.entrouvert.org/accounts/password/change/</v>
      </c>
      <c r="G1086" s="147" t="str">
        <f t="shared" ca="1" si="180"/>
        <v>AA</v>
      </c>
      <c r="H1086" s="147" t="str">
        <f t="shared" ca="1" si="181"/>
        <v/>
      </c>
      <c r="I1086" s="147">
        <f t="shared" ca="1" si="182"/>
        <v>0</v>
      </c>
      <c r="J1086" s="149">
        <f t="shared" ca="1" si="183"/>
        <v>0</v>
      </c>
      <c r="K1086" s="79" t="str">
        <f t="shared" si="184"/>
        <v/>
      </c>
      <c r="L1086" s="136"/>
      <c r="M1086" s="136">
        <f t="shared" si="185"/>
        <v>0</v>
      </c>
      <c r="N1086" s="137">
        <f t="shared" ca="1" si="186"/>
        <v>0</v>
      </c>
      <c r="O1086" s="137"/>
      <c r="P1086" s="138"/>
      <c r="Q1086" s="138"/>
      <c r="R1086" s="138"/>
      <c r="S1086" s="138"/>
      <c r="T1086" s="138"/>
      <c r="U1086" s="139">
        <f t="shared" si="187"/>
        <v>0</v>
      </c>
      <c r="V1086" s="140"/>
      <c r="W1086" s="43"/>
      <c r="X1086" s="59"/>
      <c r="Y1086" s="59"/>
      <c r="Z1086" s="59"/>
      <c r="AA1086" s="59"/>
      <c r="AB1086" s="59"/>
      <c r="AC1086" s="59"/>
      <c r="AD1086" s="59"/>
    </row>
    <row r="1087" hidden="1">
      <c r="A1087" s="150" t="s">
        <v>112</v>
      </c>
      <c r="B1087" s="145">
        <v>95</v>
      </c>
      <c r="C1087" s="146" t="str">
        <f t="shared" ca="1" si="177"/>
        <v>12.1</v>
      </c>
      <c r="D1087" s="147" t="str">
        <f t="shared" ca="1" si="178"/>
        <v>c</v>
      </c>
      <c r="E1087" s="147" t="s">
        <v>28</v>
      </c>
      <c r="F1087" s="148" t="str">
        <f t="shared" ca="1" si="179"/>
        <v>https://portail-larochelle.test.entrouvert.org/demarches/</v>
      </c>
      <c r="G1087" s="147" t="str">
        <f t="shared" ca="1" si="180"/>
        <v>AA</v>
      </c>
      <c r="H1087" s="147" t="str">
        <f t="shared" ca="1" si="181"/>
        <v/>
      </c>
      <c r="I1087" s="147" t="str">
        <f t="shared" ca="1" si="182"/>
        <v>Moyenne</v>
      </c>
      <c r="J1087" s="149" t="str">
        <f t="shared" ca="1" si="183"/>
        <v xml:space="preserve">Sur plusieurs pages de l'échantillon</v>
      </c>
      <c r="K1087" s="79">
        <f t="shared" si="184"/>
        <v>2</v>
      </c>
      <c r="L1087" s="136"/>
      <c r="M1087" s="136">
        <f t="shared" si="185"/>
        <v>0</v>
      </c>
      <c r="N1087" s="137" t="str">
        <f t="shared" ca="1" si="186"/>
        <v xml:space="preserve">Absence d'un second système de navigation</v>
      </c>
      <c r="O1087" s="137"/>
      <c r="P1087" s="138"/>
      <c r="Q1087" s="138"/>
      <c r="R1087" s="138"/>
      <c r="S1087" s="138"/>
      <c r="T1087" s="138"/>
      <c r="U1087" s="139">
        <f t="shared" si="187"/>
        <v>0</v>
      </c>
      <c r="V1087" s="140"/>
      <c r="W1087" s="43"/>
      <c r="X1087" s="59"/>
      <c r="Y1087" s="59"/>
      <c r="Z1087" s="59"/>
      <c r="AA1087" s="59"/>
      <c r="AB1087" s="59"/>
      <c r="AC1087" s="59"/>
      <c r="AD1087" s="59"/>
    </row>
    <row r="1088" hidden="1">
      <c r="B1088" s="145">
        <v>95</v>
      </c>
      <c r="C1088" s="146" t="str">
        <f t="shared" ca="1" si="177"/>
        <v>12.1</v>
      </c>
      <c r="D1088" s="147" t="str">
        <f t="shared" ca="1" si="178"/>
        <v>na</v>
      </c>
      <c r="E1088" s="147" t="s">
        <v>31</v>
      </c>
      <c r="F1088" s="148" t="str">
        <f t="shared" ca="1" si="179"/>
        <v>https://portail-larochelle.test.entrouvert.org/liens-footer/accessibilite/</v>
      </c>
      <c r="G1088" s="147" t="str">
        <f t="shared" ca="1" si="180"/>
        <v>AA</v>
      </c>
      <c r="H1088" s="147" t="str">
        <f t="shared" ca="1" si="181"/>
        <v/>
      </c>
      <c r="I1088" s="147">
        <f t="shared" ca="1" si="182"/>
        <v>0</v>
      </c>
      <c r="J1088" s="149">
        <f t="shared" ca="1" si="183"/>
        <v>0</v>
      </c>
      <c r="K1088" s="79" t="str">
        <f t="shared" si="184"/>
        <v/>
      </c>
      <c r="L1088" s="136"/>
      <c r="M1088" s="136">
        <f t="shared" si="185"/>
        <v>0</v>
      </c>
      <c r="N1088" s="137">
        <f t="shared" ca="1" si="186"/>
        <v>0</v>
      </c>
      <c r="O1088" s="137"/>
      <c r="P1088" s="138"/>
      <c r="Q1088" s="138"/>
      <c r="R1088" s="138"/>
      <c r="S1088" s="138"/>
      <c r="T1088" s="138"/>
      <c r="U1088" s="139">
        <f t="shared" si="187"/>
        <v>0</v>
      </c>
      <c r="V1088" s="140"/>
      <c r="W1088" s="43"/>
      <c r="X1088" s="59"/>
      <c r="Y1088" s="59"/>
      <c r="Z1088" s="59"/>
      <c r="AA1088" s="59"/>
      <c r="AB1088" s="59"/>
      <c r="AC1088" s="59"/>
      <c r="AD1088" s="59"/>
    </row>
    <row r="1089" hidden="1">
      <c r="B1089" s="145">
        <v>95</v>
      </c>
      <c r="C1089" s="146" t="str">
        <f t="shared" ca="1" si="177"/>
        <v>12.1</v>
      </c>
      <c r="D1089" s="147" t="str">
        <f t="shared" ca="1" si="178"/>
        <v>na</v>
      </c>
      <c r="E1089" s="147" t="s">
        <v>34</v>
      </c>
      <c r="F1089" s="148" t="str">
        <f t="shared" ca="1" si="179"/>
        <v>https://portail-larochelle.test.entrouvert.org/liens-footer/mentions-legales/</v>
      </c>
      <c r="G1089" s="147" t="str">
        <f t="shared" ca="1" si="180"/>
        <v>AA</v>
      </c>
      <c r="H1089" s="147" t="str">
        <f t="shared" ca="1" si="181"/>
        <v/>
      </c>
      <c r="I1089" s="147">
        <f t="shared" ca="1" si="182"/>
        <v>0</v>
      </c>
      <c r="J1089" s="149">
        <f t="shared" ca="1" si="183"/>
        <v>0</v>
      </c>
      <c r="K1089" s="79" t="str">
        <f t="shared" si="184"/>
        <v/>
      </c>
      <c r="L1089" s="136"/>
      <c r="M1089" s="136">
        <f t="shared" si="185"/>
        <v>0</v>
      </c>
      <c r="N1089" s="137">
        <f t="shared" ca="1" si="186"/>
        <v>0</v>
      </c>
      <c r="O1089" s="137"/>
      <c r="P1089" s="138"/>
      <c r="Q1089" s="138"/>
      <c r="R1089" s="138"/>
      <c r="S1089" s="138"/>
      <c r="T1089" s="138"/>
      <c r="U1089" s="139">
        <f t="shared" si="187"/>
        <v>0</v>
      </c>
      <c r="V1089" s="140"/>
      <c r="W1089" s="43"/>
      <c r="X1089" s="59"/>
      <c r="Y1089" s="59"/>
      <c r="Z1089" s="59"/>
      <c r="AA1089" s="59"/>
      <c r="AB1089" s="59"/>
      <c r="AC1089" s="59"/>
      <c r="AD1089" s="59"/>
    </row>
    <row r="1090" hidden="1">
      <c r="B1090" s="145">
        <v>95</v>
      </c>
      <c r="C1090" s="146" t="str">
        <f t="shared" ca="1" si="177"/>
        <v>12.1</v>
      </c>
      <c r="D1090" s="147" t="str">
        <f t="shared" ca="1" si="178"/>
        <v>na</v>
      </c>
      <c r="E1090" s="147" t="s">
        <v>37</v>
      </c>
      <c r="F1090" s="148" t="str">
        <f t="shared" ca="1" si="179"/>
        <v>https://portail-larochelle.test.entrouvert.org/aide/</v>
      </c>
      <c r="G1090" s="147" t="str">
        <f t="shared" ca="1" si="180"/>
        <v>AA</v>
      </c>
      <c r="H1090" s="147" t="str">
        <f t="shared" ca="1" si="181"/>
        <v/>
      </c>
      <c r="I1090" s="147">
        <f t="shared" ca="1" si="182"/>
        <v>0</v>
      </c>
      <c r="J1090" s="149">
        <f t="shared" ca="1" si="183"/>
        <v>0</v>
      </c>
      <c r="K1090" s="79" t="str">
        <f t="shared" si="184"/>
        <v/>
      </c>
      <c r="L1090" s="136"/>
      <c r="M1090" s="136">
        <f t="shared" si="185"/>
        <v>0</v>
      </c>
      <c r="N1090" s="137">
        <f t="shared" ca="1" si="186"/>
        <v>0</v>
      </c>
      <c r="O1090" s="137"/>
      <c r="P1090" s="138"/>
      <c r="Q1090" s="138"/>
      <c r="R1090" s="138"/>
      <c r="S1090" s="138"/>
      <c r="T1090" s="138"/>
      <c r="U1090" s="139">
        <f t="shared" si="187"/>
        <v>0</v>
      </c>
      <c r="V1090" s="140"/>
      <c r="W1090" s="43"/>
      <c r="X1090" s="59"/>
      <c r="Y1090" s="59"/>
      <c r="Z1090" s="59"/>
      <c r="AA1090" s="59"/>
      <c r="AB1090" s="59"/>
      <c r="AC1090" s="59"/>
      <c r="AD1090" s="59"/>
    </row>
    <row r="1091" hidden="1">
      <c r="B1091" s="145">
        <v>95</v>
      </c>
      <c r="C1091" s="146" t="str">
        <f t="shared" ca="1" si="177"/>
        <v>12.1</v>
      </c>
      <c r="D1091" s="147" t="str">
        <f t="shared" ca="1" si="178"/>
        <v>na</v>
      </c>
      <c r="E1091" s="147" t="s">
        <v>40</v>
      </c>
      <c r="F1091" s="148" t="str">
        <f t="shared" ca="1" si="179"/>
        <v>https://connexion-larochelle.test.entrouvert.org/login/?nonce=_0DC01D458CED32F23A64CDA251907A6D&amp;next=/idp/saml2/continue%3Fnonce%3D_0DC01D458CED32F23A64CDA251907A6D</v>
      </c>
      <c r="G1091" s="147" t="str">
        <f t="shared" ca="1" si="180"/>
        <v>AA</v>
      </c>
      <c r="H1091" s="147" t="str">
        <f t="shared" ca="1" si="181"/>
        <v/>
      </c>
      <c r="I1091" s="147">
        <f t="shared" ca="1" si="182"/>
        <v>0</v>
      </c>
      <c r="J1091" s="149">
        <f t="shared" ca="1" si="183"/>
        <v>0</v>
      </c>
      <c r="K1091" s="79" t="str">
        <f t="shared" si="184"/>
        <v/>
      </c>
      <c r="L1091" s="136"/>
      <c r="M1091" s="136">
        <f t="shared" si="185"/>
        <v>0</v>
      </c>
      <c r="N1091" s="137">
        <f t="shared" ca="1" si="186"/>
        <v>0</v>
      </c>
      <c r="O1091" s="137"/>
      <c r="P1091" s="138"/>
      <c r="Q1091" s="138"/>
      <c r="R1091" s="138"/>
      <c r="S1091" s="138"/>
      <c r="T1091" s="138"/>
      <c r="U1091" s="139">
        <f t="shared" si="187"/>
        <v>0</v>
      </c>
      <c r="V1091" s="140"/>
      <c r="W1091" s="43"/>
      <c r="X1091" s="59"/>
      <c r="Y1091" s="59"/>
      <c r="Z1091" s="59"/>
      <c r="AA1091" s="59"/>
      <c r="AB1091" s="59"/>
      <c r="AC1091" s="59"/>
      <c r="AD1091" s="59"/>
    </row>
    <row r="1092" hidden="1">
      <c r="B1092" s="145">
        <v>95</v>
      </c>
      <c r="C1092" s="146" t="str">
        <f t="shared" ca="1" si="177"/>
        <v>12.1</v>
      </c>
      <c r="D1092" s="147" t="str">
        <f t="shared" ca="1" si="178"/>
        <v>na</v>
      </c>
      <c r="E1092" s="147" t="s">
        <v>43</v>
      </c>
      <c r="F1092" s="148" t="str">
        <f t="shared" ca="1" si="179"/>
        <v>https://portail-larochelle.test.entrouvert.org/demarches/signalements/</v>
      </c>
      <c r="G1092" s="147" t="str">
        <f t="shared" ca="1" si="180"/>
        <v>AA</v>
      </c>
      <c r="H1092" s="147" t="str">
        <f t="shared" ca="1" si="181"/>
        <v/>
      </c>
      <c r="I1092" s="147">
        <f t="shared" ca="1" si="182"/>
        <v>0</v>
      </c>
      <c r="J1092" s="149">
        <f t="shared" ca="1" si="183"/>
        <v>0</v>
      </c>
      <c r="K1092" s="79" t="str">
        <f t="shared" si="184"/>
        <v/>
      </c>
      <c r="L1092" s="136"/>
      <c r="M1092" s="136">
        <f t="shared" si="185"/>
        <v>0</v>
      </c>
      <c r="N1092" s="137">
        <f t="shared" ca="1" si="186"/>
        <v>0</v>
      </c>
      <c r="O1092" s="137"/>
      <c r="P1092" s="138"/>
      <c r="Q1092" s="138"/>
      <c r="R1092" s="138"/>
      <c r="S1092" s="138"/>
      <c r="T1092" s="138"/>
      <c r="U1092" s="139">
        <f t="shared" si="187"/>
        <v>0</v>
      </c>
      <c r="V1092" s="140"/>
      <c r="W1092" s="43"/>
      <c r="X1092" s="59"/>
      <c r="Y1092" s="59"/>
      <c r="Z1092" s="59"/>
      <c r="AA1092" s="59"/>
      <c r="AB1092" s="59"/>
      <c r="AC1092" s="59"/>
      <c r="AD1092" s="59"/>
    </row>
    <row r="1093" hidden="1">
      <c r="B1093" s="145">
        <v>95</v>
      </c>
      <c r="C1093" s="146" t="str">
        <f t="shared" ca="1" si="177"/>
        <v>12.1</v>
      </c>
      <c r="D1093" s="147" t="str">
        <f t="shared" ca="1" si="178"/>
        <v>na</v>
      </c>
      <c r="E1093" s="147" t="s">
        <v>46</v>
      </c>
      <c r="F1093" s="148" t="str">
        <f t="shared" ca="1" si="179"/>
        <v>https://connexion-larochelle.test.entrouvert.org/accounts/</v>
      </c>
      <c r="G1093" s="147" t="str">
        <f t="shared" ca="1" si="180"/>
        <v>AA</v>
      </c>
      <c r="H1093" s="147" t="str">
        <f t="shared" ca="1" si="181"/>
        <v/>
      </c>
      <c r="I1093" s="147">
        <f t="shared" ca="1" si="182"/>
        <v>0</v>
      </c>
      <c r="J1093" s="149">
        <f t="shared" ca="1" si="183"/>
        <v>0</v>
      </c>
      <c r="K1093" s="79" t="str">
        <f t="shared" si="184"/>
        <v/>
      </c>
      <c r="L1093" s="136"/>
      <c r="M1093" s="136">
        <f t="shared" si="185"/>
        <v>0</v>
      </c>
      <c r="N1093" s="137">
        <f t="shared" ca="1" si="186"/>
        <v>0</v>
      </c>
      <c r="O1093" s="137"/>
      <c r="P1093" s="138"/>
      <c r="Q1093" s="138"/>
      <c r="R1093" s="138"/>
      <c r="S1093" s="138"/>
      <c r="T1093" s="138"/>
      <c r="U1093" s="139">
        <f t="shared" si="187"/>
        <v>0</v>
      </c>
      <c r="V1093" s="140"/>
      <c r="W1093" s="43"/>
      <c r="X1093" s="59"/>
      <c r="Y1093" s="59"/>
      <c r="Z1093" s="59"/>
      <c r="AA1093" s="59"/>
      <c r="AB1093" s="59"/>
      <c r="AC1093" s="59"/>
      <c r="AD1093" s="59"/>
    </row>
    <row r="1094" hidden="1">
      <c r="B1094" s="145">
        <v>95</v>
      </c>
      <c r="C1094" s="146" t="str">
        <f t="shared" ca="1" si="177"/>
        <v>12.1</v>
      </c>
      <c r="D1094" s="147" t="str">
        <f t="shared" ca="1" si="178"/>
        <v>na</v>
      </c>
      <c r="E1094" s="147" t="s">
        <v>49</v>
      </c>
      <c r="F1094" s="148" t="str">
        <f t="shared" ca="1" si="179"/>
        <v>https://portail-larochelle.test.entrouvert.org/a-propos/page-editoriale-type/</v>
      </c>
      <c r="G1094" s="147" t="str">
        <f t="shared" ca="1" si="180"/>
        <v>AA</v>
      </c>
      <c r="H1094" s="147" t="str">
        <f t="shared" ca="1" si="181"/>
        <v/>
      </c>
      <c r="I1094" s="147">
        <f t="shared" ca="1" si="182"/>
        <v>0</v>
      </c>
      <c r="J1094" s="149">
        <f t="shared" ca="1" si="183"/>
        <v>0</v>
      </c>
      <c r="K1094" s="79" t="str">
        <f t="shared" si="184"/>
        <v/>
      </c>
      <c r="L1094" s="136"/>
      <c r="M1094" s="136">
        <f t="shared" si="185"/>
        <v>0</v>
      </c>
      <c r="N1094" s="137">
        <f t="shared" ca="1" si="186"/>
        <v>0</v>
      </c>
      <c r="O1094" s="137"/>
      <c r="P1094" s="138"/>
      <c r="Q1094" s="138"/>
      <c r="R1094" s="138"/>
      <c r="S1094" s="138"/>
      <c r="T1094" s="138"/>
      <c r="U1094" s="139">
        <f t="shared" si="187"/>
        <v>0</v>
      </c>
      <c r="V1094" s="140"/>
      <c r="W1094" s="43"/>
      <c r="X1094" s="59"/>
      <c r="Y1094" s="59"/>
      <c r="Z1094" s="59"/>
      <c r="AA1094" s="59"/>
      <c r="AB1094" s="59"/>
      <c r="AC1094" s="59"/>
      <c r="AD1094" s="59"/>
    </row>
    <row r="1095" hidden="1">
      <c r="B1095" s="145">
        <v>95</v>
      </c>
      <c r="C1095" s="146" t="str">
        <f t="shared" ca="1" si="177"/>
        <v>12.1</v>
      </c>
      <c r="D1095" s="147" t="str">
        <f t="shared" ca="1" si="178"/>
        <v>na</v>
      </c>
      <c r="E1095" s="147" t="s">
        <v>52</v>
      </c>
      <c r="F1095" s="148" t="str">
        <f t="shared" ca="1" si="179"/>
        <v>https://demarches-larochelle.test.entrouvert.org/old-temp/modele-de-formulaire-avec-tous-les-champs/</v>
      </c>
      <c r="G1095" s="147" t="str">
        <f t="shared" ca="1" si="180"/>
        <v>AA</v>
      </c>
      <c r="H1095" s="147" t="str">
        <f t="shared" ca="1" si="181"/>
        <v/>
      </c>
      <c r="I1095" s="147">
        <f t="shared" ca="1" si="182"/>
        <v>0</v>
      </c>
      <c r="J1095" s="149">
        <f t="shared" ca="1" si="183"/>
        <v>0</v>
      </c>
      <c r="K1095" s="79" t="str">
        <f t="shared" si="184"/>
        <v/>
      </c>
      <c r="L1095" s="136"/>
      <c r="M1095" s="136">
        <f t="shared" si="185"/>
        <v>0</v>
      </c>
      <c r="N1095" s="137">
        <f t="shared" ca="1" si="186"/>
        <v>0</v>
      </c>
      <c r="O1095" s="137"/>
      <c r="P1095" s="138"/>
      <c r="Q1095" s="138"/>
      <c r="R1095" s="138"/>
      <c r="S1095" s="138"/>
      <c r="T1095" s="138"/>
      <c r="U1095" s="139">
        <f t="shared" si="187"/>
        <v>0</v>
      </c>
      <c r="V1095" s="140"/>
      <c r="W1095" s="43"/>
      <c r="X1095" s="59"/>
      <c r="Y1095" s="59"/>
      <c r="Z1095" s="59"/>
      <c r="AA1095" s="59"/>
      <c r="AB1095" s="59"/>
      <c r="AC1095" s="59"/>
      <c r="AD1095" s="59"/>
    </row>
    <row r="1096" hidden="1">
      <c r="B1096" s="145">
        <v>95</v>
      </c>
      <c r="C1096" s="146" t="str">
        <f t="shared" ref="C1096:C1159" ca="1" si="188">INDIRECT($E1096&amp;"!B"&amp;$B1096)</f>
        <v>12.1</v>
      </c>
      <c r="D1096" s="147" t="str">
        <f t="shared" ref="D1096:D1159" ca="1" si="189">INDIRECT($E1096&amp;"!F"&amp;$B1096)</f>
        <v>na</v>
      </c>
      <c r="E1096" s="147" t="s">
        <v>55</v>
      </c>
      <c r="F1096" s="148" t="str">
        <f t="shared" ref="F1096:F1159" ca="1" si="190">INDIRECT($E1096&amp;"!C3")</f>
        <v>https://portail-larochelle.test.entrouvert.org/mon-espace/mes-demandes/</v>
      </c>
      <c r="G1096" s="147" t="str">
        <f t="shared" ref="G1096:G1159" ca="1" si="191">INDIRECT($E1096&amp;"!C"&amp;$B1096)</f>
        <v>AA</v>
      </c>
      <c r="H1096" s="147" t="str">
        <f t="shared" ref="H1096:H1159" ca="1" si="192">INDIRECT($E1096&amp;"!D"&amp;$B1096)</f>
        <v/>
      </c>
      <c r="I1096" s="147">
        <f t="shared" ref="I1096:I1159" ca="1" si="193">INDIRECT($E1096&amp;"!H"&amp;$B1096)</f>
        <v>0</v>
      </c>
      <c r="J1096" s="149">
        <f t="shared" ref="J1096:J1159" ca="1" si="194">INDIRECT($E1096&amp;"!I"&amp;$B1096)</f>
        <v>0</v>
      </c>
      <c r="K1096" s="79" t="str">
        <f t="shared" ref="K1096:K1159" si="195">IFERROR(VLOOKUP($J1096,$W$1:$AA$4,(MATCH($I1096,$X$5:$AA$5,0))+1,FALSE),"")</f>
        <v/>
      </c>
      <c r="L1096" s="136"/>
      <c r="M1096" s="136">
        <f t="shared" ref="M1096:M1159" si="196">COUNTIFS($C$7:$C$1378,$C1096,$D$7:$D$1378,"nc")</f>
        <v>0</v>
      </c>
      <c r="N1096" s="137">
        <f t="shared" ref="N1096:N1159" ca="1" si="197">INDIRECT($E1096&amp;"!J"&amp;$B1096)</f>
        <v>0</v>
      </c>
      <c r="O1096" s="137"/>
      <c r="P1096" s="138"/>
      <c r="Q1096" s="138"/>
      <c r="R1096" s="138"/>
      <c r="S1096" s="138"/>
      <c r="T1096" s="138"/>
      <c r="U1096" s="139">
        <f t="shared" ref="U1096:U1159" si="198">SUM($P1096:$T1096)</f>
        <v>0</v>
      </c>
      <c r="V1096" s="140"/>
      <c r="W1096" s="43"/>
      <c r="X1096" s="59"/>
      <c r="Y1096" s="59"/>
      <c r="Z1096" s="59"/>
      <c r="AA1096" s="59"/>
      <c r="AB1096" s="59"/>
      <c r="AC1096" s="59"/>
      <c r="AD1096" s="59"/>
    </row>
    <row r="1097" hidden="1">
      <c r="B1097" s="145">
        <v>95</v>
      </c>
      <c r="C1097" s="146" t="str">
        <f t="shared" ca="1" si="188"/>
        <v>12.1</v>
      </c>
      <c r="D1097" s="147" t="str">
        <f t="shared" ca="1" si="189"/>
        <v>na</v>
      </c>
      <c r="E1097" s="147" t="s">
        <v>58</v>
      </c>
      <c r="F1097" s="148" t="str">
        <f t="shared" ca="1" si="190"/>
        <v>https://demarches-larochelle.test.entrouvert.org/signalements/arbres-espaces-verts-naturels-aires-de-jeux/?cancelurl=https%3A//portail-larochelle.test.entrouvert.org/demarches/signalements/</v>
      </c>
      <c r="G1097" s="147" t="str">
        <f t="shared" ca="1" si="191"/>
        <v>AA</v>
      </c>
      <c r="H1097" s="147" t="str">
        <f t="shared" ca="1" si="192"/>
        <v/>
      </c>
      <c r="I1097" s="147">
        <f t="shared" ca="1" si="193"/>
        <v>0</v>
      </c>
      <c r="J1097" s="149">
        <f t="shared" ca="1" si="194"/>
        <v>0</v>
      </c>
      <c r="K1097" s="79" t="str">
        <f t="shared" si="195"/>
        <v/>
      </c>
      <c r="L1097" s="136"/>
      <c r="M1097" s="136">
        <f t="shared" si="196"/>
        <v>0</v>
      </c>
      <c r="N1097" s="137">
        <f t="shared" ca="1" si="197"/>
        <v>0</v>
      </c>
      <c r="O1097" s="137"/>
      <c r="P1097" s="138"/>
      <c r="Q1097" s="138"/>
      <c r="R1097" s="138"/>
      <c r="S1097" s="138"/>
      <c r="T1097" s="138"/>
      <c r="U1097" s="139">
        <f t="shared" si="198"/>
        <v>0</v>
      </c>
      <c r="V1097" s="140"/>
      <c r="W1097" s="43"/>
      <c r="X1097" s="59"/>
      <c r="Y1097" s="59"/>
      <c r="Z1097" s="59"/>
      <c r="AA1097" s="59"/>
      <c r="AB1097" s="59"/>
      <c r="AC1097" s="59"/>
      <c r="AD1097" s="59"/>
    </row>
    <row r="1098" hidden="1">
      <c r="B1098" s="145">
        <v>95</v>
      </c>
      <c r="C1098" s="146" t="str">
        <f t="shared" ca="1" si="188"/>
        <v>12.1</v>
      </c>
      <c r="D1098" s="147" t="str">
        <f t="shared" ca="1" si="189"/>
        <v>na</v>
      </c>
      <c r="E1098" s="147" t="s">
        <v>61</v>
      </c>
      <c r="F1098" s="148" t="str">
        <f t="shared" ca="1" si="190"/>
        <v>https://demarches-larochelle.test.entrouvert.org/signalements/proprete-urbaine/118/</v>
      </c>
      <c r="G1098" s="147" t="str">
        <f t="shared" ca="1" si="191"/>
        <v>AA</v>
      </c>
      <c r="H1098" s="147" t="str">
        <f t="shared" ca="1" si="192"/>
        <v/>
      </c>
      <c r="I1098" s="147">
        <f t="shared" ca="1" si="193"/>
        <v>0</v>
      </c>
      <c r="J1098" s="149">
        <f t="shared" ca="1" si="194"/>
        <v>0</v>
      </c>
      <c r="K1098" s="79" t="str">
        <f t="shared" si="195"/>
        <v/>
      </c>
      <c r="L1098" s="136"/>
      <c r="M1098" s="136">
        <f t="shared" si="196"/>
        <v>0</v>
      </c>
      <c r="N1098" s="137">
        <f t="shared" ca="1" si="197"/>
        <v>0</v>
      </c>
      <c r="O1098" s="137"/>
      <c r="P1098" s="138"/>
      <c r="Q1098" s="138"/>
      <c r="R1098" s="138"/>
      <c r="S1098" s="138"/>
      <c r="T1098" s="138"/>
      <c r="U1098" s="139">
        <f t="shared" si="198"/>
        <v>0</v>
      </c>
      <c r="V1098" s="140"/>
      <c r="W1098" s="43"/>
      <c r="X1098" s="59"/>
      <c r="Y1098" s="59"/>
      <c r="Z1098" s="59"/>
      <c r="AA1098" s="59"/>
      <c r="AB1098" s="59"/>
      <c r="AC1098" s="59"/>
      <c r="AD1098" s="59"/>
    </row>
    <row r="1099" hidden="1">
      <c r="B1099" s="145">
        <v>95</v>
      </c>
      <c r="C1099" s="146" t="str">
        <f t="shared" ca="1" si="188"/>
        <v>12.1</v>
      </c>
      <c r="D1099" s="147" t="str">
        <f t="shared" ca="1" si="189"/>
        <v>na</v>
      </c>
      <c r="E1099" s="147" t="s">
        <v>64</v>
      </c>
      <c r="F1099" s="148" t="str">
        <f t="shared" ca="1" si="190"/>
        <v>https://connexion-larochelle.test.entrouvert.org/accounts/password/change/</v>
      </c>
      <c r="G1099" s="147" t="str">
        <f t="shared" ca="1" si="191"/>
        <v>AA</v>
      </c>
      <c r="H1099" s="147" t="str">
        <f t="shared" ca="1" si="192"/>
        <v/>
      </c>
      <c r="I1099" s="147">
        <f t="shared" ca="1" si="193"/>
        <v>0</v>
      </c>
      <c r="J1099" s="149">
        <f t="shared" ca="1" si="194"/>
        <v>0</v>
      </c>
      <c r="K1099" s="79" t="str">
        <f t="shared" si="195"/>
        <v/>
      </c>
      <c r="L1099" s="136"/>
      <c r="M1099" s="136">
        <f t="shared" si="196"/>
        <v>0</v>
      </c>
      <c r="N1099" s="137">
        <f t="shared" ca="1" si="197"/>
        <v>0</v>
      </c>
      <c r="O1099" s="137"/>
      <c r="P1099" s="138"/>
      <c r="Q1099" s="138"/>
      <c r="R1099" s="138"/>
      <c r="S1099" s="138"/>
      <c r="T1099" s="138"/>
      <c r="U1099" s="139">
        <f t="shared" si="198"/>
        <v>0</v>
      </c>
      <c r="V1099" s="140"/>
      <c r="W1099" s="43"/>
      <c r="X1099" s="59"/>
      <c r="Y1099" s="59"/>
      <c r="Z1099" s="59"/>
      <c r="AA1099" s="59"/>
      <c r="AB1099" s="59"/>
      <c r="AC1099" s="59"/>
      <c r="AD1099" s="59"/>
    </row>
    <row r="1100" hidden="1">
      <c r="B1100" s="145">
        <v>96</v>
      </c>
      <c r="C1100" s="146" t="str">
        <f t="shared" ca="1" si="188"/>
        <v>12.2</v>
      </c>
      <c r="D1100" s="147" t="str">
        <f t="shared" ca="1" si="189"/>
        <v>c</v>
      </c>
      <c r="E1100" s="147" t="s">
        <v>28</v>
      </c>
      <c r="F1100" s="148" t="str">
        <f t="shared" ca="1" si="190"/>
        <v>https://portail-larochelle.test.entrouvert.org/demarches/</v>
      </c>
      <c r="G1100" s="147" t="str">
        <f t="shared" ca="1" si="191"/>
        <v>AA</v>
      </c>
      <c r="H1100" s="147" t="str">
        <f t="shared" ca="1" si="192"/>
        <v/>
      </c>
      <c r="I1100" s="147">
        <f t="shared" ca="1" si="193"/>
        <v>0</v>
      </c>
      <c r="J1100" s="149">
        <f t="shared" ca="1" si="194"/>
        <v>0</v>
      </c>
      <c r="K1100" s="79" t="str">
        <f t="shared" si="195"/>
        <v/>
      </c>
      <c r="L1100" s="136"/>
      <c r="M1100" s="136">
        <f t="shared" si="196"/>
        <v>0</v>
      </c>
      <c r="N1100" s="137">
        <f t="shared" ca="1" si="197"/>
        <v>0</v>
      </c>
      <c r="O1100" s="137"/>
      <c r="P1100" s="138"/>
      <c r="Q1100" s="138"/>
      <c r="R1100" s="138"/>
      <c r="S1100" s="138"/>
      <c r="T1100" s="138"/>
      <c r="U1100" s="139">
        <f t="shared" si="198"/>
        <v>0</v>
      </c>
      <c r="V1100" s="140"/>
      <c r="W1100" s="43"/>
      <c r="X1100" s="59"/>
      <c r="Y1100" s="59"/>
      <c r="Z1100" s="59"/>
      <c r="AA1100" s="59"/>
      <c r="AB1100" s="59"/>
      <c r="AC1100" s="59"/>
      <c r="AD1100" s="59"/>
    </row>
    <row r="1101" hidden="1">
      <c r="B1101" s="145">
        <v>96</v>
      </c>
      <c r="C1101" s="146" t="str">
        <f t="shared" ca="1" si="188"/>
        <v>12.2</v>
      </c>
      <c r="D1101" s="147" t="str">
        <f t="shared" ca="1" si="189"/>
        <v>c</v>
      </c>
      <c r="E1101" s="147" t="s">
        <v>31</v>
      </c>
      <c r="F1101" s="148" t="str">
        <f t="shared" ca="1" si="190"/>
        <v>https://portail-larochelle.test.entrouvert.org/liens-footer/accessibilite/</v>
      </c>
      <c r="G1101" s="147" t="str">
        <f t="shared" ca="1" si="191"/>
        <v>AA</v>
      </c>
      <c r="H1101" s="147" t="str">
        <f t="shared" ca="1" si="192"/>
        <v/>
      </c>
      <c r="I1101" s="147">
        <f t="shared" ca="1" si="193"/>
        <v>0</v>
      </c>
      <c r="J1101" s="149">
        <f t="shared" ca="1" si="194"/>
        <v>0</v>
      </c>
      <c r="K1101" s="79" t="str">
        <f t="shared" si="195"/>
        <v/>
      </c>
      <c r="L1101" s="136"/>
      <c r="M1101" s="136">
        <f t="shared" si="196"/>
        <v>0</v>
      </c>
      <c r="N1101" s="137">
        <f t="shared" ca="1" si="197"/>
        <v>0</v>
      </c>
      <c r="O1101" s="137"/>
      <c r="P1101" s="138"/>
      <c r="Q1101" s="138"/>
      <c r="R1101" s="138"/>
      <c r="S1101" s="138"/>
      <c r="T1101" s="138"/>
      <c r="U1101" s="139">
        <f t="shared" si="198"/>
        <v>0</v>
      </c>
      <c r="V1101" s="140"/>
      <c r="W1101" s="43"/>
      <c r="X1101" s="59"/>
      <c r="Y1101" s="59"/>
      <c r="Z1101" s="59"/>
      <c r="AA1101" s="59"/>
      <c r="AB1101" s="59"/>
      <c r="AC1101" s="59"/>
      <c r="AD1101" s="59"/>
    </row>
    <row r="1102" hidden="1">
      <c r="B1102" s="145">
        <v>96</v>
      </c>
      <c r="C1102" s="146" t="str">
        <f t="shared" ca="1" si="188"/>
        <v>12.2</v>
      </c>
      <c r="D1102" s="147" t="str">
        <f t="shared" ca="1" si="189"/>
        <v>c</v>
      </c>
      <c r="E1102" s="147" t="s">
        <v>34</v>
      </c>
      <c r="F1102" s="148" t="str">
        <f t="shared" ca="1" si="190"/>
        <v>https://portail-larochelle.test.entrouvert.org/liens-footer/mentions-legales/</v>
      </c>
      <c r="G1102" s="147" t="str">
        <f t="shared" ca="1" si="191"/>
        <v>AA</v>
      </c>
      <c r="H1102" s="147" t="str">
        <f t="shared" ca="1" si="192"/>
        <v/>
      </c>
      <c r="I1102" s="147">
        <f t="shared" ca="1" si="193"/>
        <v>0</v>
      </c>
      <c r="J1102" s="149">
        <f t="shared" ca="1" si="194"/>
        <v>0</v>
      </c>
      <c r="K1102" s="79" t="str">
        <f t="shared" si="195"/>
        <v/>
      </c>
      <c r="L1102" s="136"/>
      <c r="M1102" s="136">
        <f t="shared" si="196"/>
        <v>0</v>
      </c>
      <c r="N1102" s="137">
        <f t="shared" ca="1" si="197"/>
        <v>0</v>
      </c>
      <c r="O1102" s="137"/>
      <c r="P1102" s="138"/>
      <c r="Q1102" s="138"/>
      <c r="R1102" s="138"/>
      <c r="S1102" s="138"/>
      <c r="T1102" s="138"/>
      <c r="U1102" s="139">
        <f t="shared" si="198"/>
        <v>0</v>
      </c>
      <c r="V1102" s="140"/>
      <c r="W1102" s="43"/>
      <c r="X1102" s="59"/>
      <c r="Y1102" s="59"/>
      <c r="Z1102" s="59"/>
      <c r="AA1102" s="59"/>
      <c r="AB1102" s="59"/>
      <c r="AC1102" s="59"/>
      <c r="AD1102" s="59"/>
    </row>
    <row r="1103" hidden="1">
      <c r="B1103" s="145">
        <v>96</v>
      </c>
      <c r="C1103" s="146" t="str">
        <f t="shared" ca="1" si="188"/>
        <v>12.2</v>
      </c>
      <c r="D1103" s="147" t="str">
        <f t="shared" ca="1" si="189"/>
        <v>c</v>
      </c>
      <c r="E1103" s="147" t="s">
        <v>37</v>
      </c>
      <c r="F1103" s="148" t="str">
        <f t="shared" ca="1" si="190"/>
        <v>https://portail-larochelle.test.entrouvert.org/aide/</v>
      </c>
      <c r="G1103" s="147" t="str">
        <f t="shared" ca="1" si="191"/>
        <v>AA</v>
      </c>
      <c r="H1103" s="147" t="str">
        <f t="shared" ca="1" si="192"/>
        <v/>
      </c>
      <c r="I1103" s="147">
        <f t="shared" ca="1" si="193"/>
        <v>0</v>
      </c>
      <c r="J1103" s="149">
        <f t="shared" ca="1" si="194"/>
        <v>0</v>
      </c>
      <c r="K1103" s="79" t="str">
        <f t="shared" si="195"/>
        <v/>
      </c>
      <c r="L1103" s="136"/>
      <c r="M1103" s="136">
        <f t="shared" si="196"/>
        <v>0</v>
      </c>
      <c r="N1103" s="137">
        <f t="shared" ca="1" si="197"/>
        <v>0</v>
      </c>
      <c r="O1103" s="137"/>
      <c r="P1103" s="138"/>
      <c r="Q1103" s="138"/>
      <c r="R1103" s="138"/>
      <c r="S1103" s="138"/>
      <c r="T1103" s="138"/>
      <c r="U1103" s="139">
        <f t="shared" si="198"/>
        <v>0</v>
      </c>
      <c r="V1103" s="140"/>
      <c r="W1103" s="43"/>
      <c r="X1103" s="59"/>
      <c r="Y1103" s="59"/>
      <c r="Z1103" s="59"/>
      <c r="AA1103" s="59"/>
      <c r="AB1103" s="59"/>
      <c r="AC1103" s="59"/>
      <c r="AD1103" s="59"/>
    </row>
    <row r="1104" hidden="1">
      <c r="B1104" s="145">
        <v>96</v>
      </c>
      <c r="C1104" s="146" t="str">
        <f t="shared" ca="1" si="188"/>
        <v>12.2</v>
      </c>
      <c r="D1104" s="147" t="str">
        <f t="shared" ca="1" si="189"/>
        <v>c</v>
      </c>
      <c r="E1104" s="147" t="s">
        <v>40</v>
      </c>
      <c r="F1104" s="148" t="str">
        <f t="shared" ca="1" si="190"/>
        <v>https://connexion-larochelle.test.entrouvert.org/login/?nonce=_0DC01D458CED32F23A64CDA251907A6D&amp;next=/idp/saml2/continue%3Fnonce%3D_0DC01D458CED32F23A64CDA251907A6D</v>
      </c>
      <c r="G1104" s="147" t="str">
        <f t="shared" ca="1" si="191"/>
        <v>AA</v>
      </c>
      <c r="H1104" s="147" t="str">
        <f t="shared" ca="1" si="192"/>
        <v/>
      </c>
      <c r="I1104" s="147">
        <f t="shared" ca="1" si="193"/>
        <v>0</v>
      </c>
      <c r="J1104" s="149">
        <f t="shared" ca="1" si="194"/>
        <v>0</v>
      </c>
      <c r="K1104" s="79" t="str">
        <f t="shared" si="195"/>
        <v/>
      </c>
      <c r="L1104" s="136"/>
      <c r="M1104" s="136">
        <f t="shared" si="196"/>
        <v>0</v>
      </c>
      <c r="N1104" s="137">
        <f t="shared" ca="1" si="197"/>
        <v>0</v>
      </c>
      <c r="O1104" s="137"/>
      <c r="P1104" s="138"/>
      <c r="Q1104" s="138"/>
      <c r="R1104" s="138"/>
      <c r="S1104" s="138"/>
      <c r="T1104" s="138"/>
      <c r="U1104" s="139">
        <f t="shared" si="198"/>
        <v>0</v>
      </c>
      <c r="V1104" s="140"/>
      <c r="W1104" s="43"/>
      <c r="X1104" s="59"/>
      <c r="Y1104" s="59"/>
      <c r="Z1104" s="59"/>
      <c r="AA1104" s="59"/>
      <c r="AB1104" s="59"/>
      <c r="AC1104" s="59"/>
      <c r="AD1104" s="59"/>
    </row>
    <row r="1105" hidden="1">
      <c r="B1105" s="145">
        <v>96</v>
      </c>
      <c r="C1105" s="146" t="str">
        <f t="shared" ca="1" si="188"/>
        <v>12.2</v>
      </c>
      <c r="D1105" s="147" t="str">
        <f t="shared" ca="1" si="189"/>
        <v>c</v>
      </c>
      <c r="E1105" s="147" t="s">
        <v>43</v>
      </c>
      <c r="F1105" s="148" t="str">
        <f t="shared" ca="1" si="190"/>
        <v>https://portail-larochelle.test.entrouvert.org/demarches/signalements/</v>
      </c>
      <c r="G1105" s="147" t="str">
        <f t="shared" ca="1" si="191"/>
        <v>AA</v>
      </c>
      <c r="H1105" s="147" t="str">
        <f t="shared" ca="1" si="192"/>
        <v/>
      </c>
      <c r="I1105" s="147">
        <f t="shared" ca="1" si="193"/>
        <v>0</v>
      </c>
      <c r="J1105" s="149">
        <f t="shared" ca="1" si="194"/>
        <v>0</v>
      </c>
      <c r="K1105" s="79" t="str">
        <f t="shared" si="195"/>
        <v/>
      </c>
      <c r="L1105" s="136"/>
      <c r="M1105" s="136">
        <f t="shared" si="196"/>
        <v>0</v>
      </c>
      <c r="N1105" s="137">
        <f t="shared" ca="1" si="197"/>
        <v>0</v>
      </c>
      <c r="O1105" s="137"/>
      <c r="P1105" s="138"/>
      <c r="Q1105" s="138"/>
      <c r="R1105" s="138"/>
      <c r="S1105" s="138"/>
      <c r="T1105" s="138"/>
      <c r="U1105" s="139">
        <f t="shared" si="198"/>
        <v>0</v>
      </c>
      <c r="V1105" s="140"/>
      <c r="W1105" s="43"/>
      <c r="X1105" s="59"/>
      <c r="Y1105" s="59"/>
      <c r="Z1105" s="59"/>
      <c r="AA1105" s="59"/>
      <c r="AB1105" s="59"/>
      <c r="AC1105" s="59"/>
      <c r="AD1105" s="59"/>
    </row>
    <row r="1106" hidden="1">
      <c r="B1106" s="145">
        <v>96</v>
      </c>
      <c r="C1106" s="146" t="str">
        <f t="shared" ca="1" si="188"/>
        <v>12.2</v>
      </c>
      <c r="D1106" s="147" t="str">
        <f t="shared" ca="1" si="189"/>
        <v>c</v>
      </c>
      <c r="E1106" s="147" t="s">
        <v>46</v>
      </c>
      <c r="F1106" s="148" t="str">
        <f t="shared" ca="1" si="190"/>
        <v>https://connexion-larochelle.test.entrouvert.org/accounts/</v>
      </c>
      <c r="G1106" s="147" t="str">
        <f t="shared" ca="1" si="191"/>
        <v>AA</v>
      </c>
      <c r="H1106" s="147" t="str">
        <f t="shared" ca="1" si="192"/>
        <v/>
      </c>
      <c r="I1106" s="147">
        <f t="shared" ca="1" si="193"/>
        <v>0</v>
      </c>
      <c r="J1106" s="149">
        <f t="shared" ca="1" si="194"/>
        <v>0</v>
      </c>
      <c r="K1106" s="79" t="str">
        <f t="shared" si="195"/>
        <v/>
      </c>
      <c r="L1106" s="136"/>
      <c r="M1106" s="136">
        <f t="shared" si="196"/>
        <v>0</v>
      </c>
      <c r="N1106" s="137">
        <f t="shared" ca="1" si="197"/>
        <v>0</v>
      </c>
      <c r="O1106" s="137"/>
      <c r="P1106" s="138"/>
      <c r="Q1106" s="138"/>
      <c r="R1106" s="138"/>
      <c r="S1106" s="138"/>
      <c r="T1106" s="138"/>
      <c r="U1106" s="139">
        <f t="shared" si="198"/>
        <v>0</v>
      </c>
      <c r="V1106" s="140"/>
      <c r="W1106" s="43"/>
      <c r="X1106" s="59"/>
      <c r="Y1106" s="59"/>
      <c r="Z1106" s="59"/>
      <c r="AA1106" s="59"/>
      <c r="AB1106" s="59"/>
      <c r="AC1106" s="59"/>
      <c r="AD1106" s="59"/>
    </row>
    <row r="1107" hidden="1">
      <c r="B1107" s="145">
        <v>96</v>
      </c>
      <c r="C1107" s="146" t="str">
        <f t="shared" ca="1" si="188"/>
        <v>12.2</v>
      </c>
      <c r="D1107" s="147" t="str">
        <f t="shared" ca="1" si="189"/>
        <v>c</v>
      </c>
      <c r="E1107" s="147" t="s">
        <v>49</v>
      </c>
      <c r="F1107" s="148" t="str">
        <f t="shared" ca="1" si="190"/>
        <v>https://portail-larochelle.test.entrouvert.org/a-propos/page-editoriale-type/</v>
      </c>
      <c r="G1107" s="147" t="str">
        <f t="shared" ca="1" si="191"/>
        <v>AA</v>
      </c>
      <c r="H1107" s="147" t="str">
        <f t="shared" ca="1" si="192"/>
        <v/>
      </c>
      <c r="I1107" s="147">
        <f t="shared" ca="1" si="193"/>
        <v>0</v>
      </c>
      <c r="J1107" s="149">
        <f t="shared" ca="1" si="194"/>
        <v>0</v>
      </c>
      <c r="K1107" s="79" t="str">
        <f t="shared" si="195"/>
        <v/>
      </c>
      <c r="L1107" s="136"/>
      <c r="M1107" s="136">
        <f t="shared" si="196"/>
        <v>0</v>
      </c>
      <c r="N1107" s="137">
        <f t="shared" ca="1" si="197"/>
        <v>0</v>
      </c>
      <c r="O1107" s="137"/>
      <c r="P1107" s="138"/>
      <c r="Q1107" s="138"/>
      <c r="R1107" s="138"/>
      <c r="S1107" s="138"/>
      <c r="T1107" s="138"/>
      <c r="U1107" s="139">
        <f t="shared" si="198"/>
        <v>0</v>
      </c>
      <c r="V1107" s="140"/>
      <c r="W1107" s="43"/>
      <c r="X1107" s="59"/>
      <c r="Y1107" s="59"/>
      <c r="Z1107" s="59"/>
      <c r="AA1107" s="59"/>
      <c r="AB1107" s="59"/>
      <c r="AC1107" s="59"/>
      <c r="AD1107" s="59"/>
    </row>
    <row r="1108" hidden="1">
      <c r="B1108" s="145">
        <v>96</v>
      </c>
      <c r="C1108" s="146" t="str">
        <f t="shared" ca="1" si="188"/>
        <v>12.2</v>
      </c>
      <c r="D1108" s="147" t="str">
        <f t="shared" ca="1" si="189"/>
        <v>c</v>
      </c>
      <c r="E1108" s="147" t="s">
        <v>52</v>
      </c>
      <c r="F1108" s="148" t="str">
        <f t="shared" ca="1" si="190"/>
        <v>https://demarches-larochelle.test.entrouvert.org/old-temp/modele-de-formulaire-avec-tous-les-champs/</v>
      </c>
      <c r="G1108" s="147" t="str">
        <f t="shared" ca="1" si="191"/>
        <v>AA</v>
      </c>
      <c r="H1108" s="147" t="str">
        <f t="shared" ca="1" si="192"/>
        <v/>
      </c>
      <c r="I1108" s="147">
        <f t="shared" ca="1" si="193"/>
        <v>0</v>
      </c>
      <c r="J1108" s="149">
        <f t="shared" ca="1" si="194"/>
        <v>0</v>
      </c>
      <c r="K1108" s="79" t="str">
        <f t="shared" si="195"/>
        <v/>
      </c>
      <c r="L1108" s="136"/>
      <c r="M1108" s="136">
        <f t="shared" si="196"/>
        <v>0</v>
      </c>
      <c r="N1108" s="137">
        <f t="shared" ca="1" si="197"/>
        <v>0</v>
      </c>
      <c r="O1108" s="137"/>
      <c r="P1108" s="138"/>
      <c r="Q1108" s="138"/>
      <c r="R1108" s="138"/>
      <c r="S1108" s="138"/>
      <c r="T1108" s="138"/>
      <c r="U1108" s="139">
        <f t="shared" si="198"/>
        <v>0</v>
      </c>
      <c r="V1108" s="140"/>
      <c r="W1108" s="43"/>
      <c r="X1108" s="59"/>
      <c r="Y1108" s="59"/>
      <c r="Z1108" s="59"/>
      <c r="AA1108" s="59"/>
      <c r="AB1108" s="59"/>
      <c r="AC1108" s="59"/>
      <c r="AD1108" s="59"/>
    </row>
    <row r="1109" hidden="1">
      <c r="B1109" s="145">
        <v>96</v>
      </c>
      <c r="C1109" s="146" t="str">
        <f t="shared" ca="1" si="188"/>
        <v>12.2</v>
      </c>
      <c r="D1109" s="147" t="str">
        <f t="shared" ca="1" si="189"/>
        <v>c</v>
      </c>
      <c r="E1109" s="147" t="s">
        <v>55</v>
      </c>
      <c r="F1109" s="148" t="str">
        <f t="shared" ca="1" si="190"/>
        <v>https://portail-larochelle.test.entrouvert.org/mon-espace/mes-demandes/</v>
      </c>
      <c r="G1109" s="147" t="str">
        <f t="shared" ca="1" si="191"/>
        <v>AA</v>
      </c>
      <c r="H1109" s="147" t="str">
        <f t="shared" ca="1" si="192"/>
        <v/>
      </c>
      <c r="I1109" s="147">
        <f t="shared" ca="1" si="193"/>
        <v>0</v>
      </c>
      <c r="J1109" s="149">
        <f t="shared" ca="1" si="194"/>
        <v>0</v>
      </c>
      <c r="K1109" s="79" t="str">
        <f t="shared" si="195"/>
        <v/>
      </c>
      <c r="L1109" s="136"/>
      <c r="M1109" s="136">
        <f t="shared" si="196"/>
        <v>0</v>
      </c>
      <c r="N1109" s="137">
        <f t="shared" ca="1" si="197"/>
        <v>0</v>
      </c>
      <c r="O1109" s="137"/>
      <c r="P1109" s="138"/>
      <c r="Q1109" s="138"/>
      <c r="R1109" s="138"/>
      <c r="S1109" s="138"/>
      <c r="T1109" s="138"/>
      <c r="U1109" s="139">
        <f t="shared" si="198"/>
        <v>0</v>
      </c>
      <c r="V1109" s="140"/>
      <c r="W1109" s="43"/>
      <c r="X1109" s="59"/>
      <c r="Y1109" s="59"/>
      <c r="Z1109" s="59"/>
      <c r="AA1109" s="59"/>
      <c r="AB1109" s="59"/>
      <c r="AC1109" s="59"/>
      <c r="AD1109" s="59"/>
    </row>
    <row r="1110" hidden="1">
      <c r="B1110" s="145">
        <v>96</v>
      </c>
      <c r="C1110" s="146" t="str">
        <f t="shared" ca="1" si="188"/>
        <v>12.2</v>
      </c>
      <c r="D1110" s="147" t="str">
        <f t="shared" ca="1" si="189"/>
        <v>c</v>
      </c>
      <c r="E1110" s="147" t="s">
        <v>58</v>
      </c>
      <c r="F1110" s="148" t="str">
        <f t="shared" ca="1" si="190"/>
        <v>https://demarches-larochelle.test.entrouvert.org/signalements/arbres-espaces-verts-naturels-aires-de-jeux/?cancelurl=https%3A//portail-larochelle.test.entrouvert.org/demarches/signalements/</v>
      </c>
      <c r="G1110" s="147" t="str">
        <f t="shared" ca="1" si="191"/>
        <v>AA</v>
      </c>
      <c r="H1110" s="147" t="str">
        <f t="shared" ca="1" si="192"/>
        <v/>
      </c>
      <c r="I1110" s="147">
        <f t="shared" ca="1" si="193"/>
        <v>0</v>
      </c>
      <c r="J1110" s="149">
        <f t="shared" ca="1" si="194"/>
        <v>0</v>
      </c>
      <c r="K1110" s="79" t="str">
        <f t="shared" si="195"/>
        <v/>
      </c>
      <c r="L1110" s="136"/>
      <c r="M1110" s="136">
        <f t="shared" si="196"/>
        <v>0</v>
      </c>
      <c r="N1110" s="137">
        <f t="shared" ca="1" si="197"/>
        <v>0</v>
      </c>
      <c r="O1110" s="137"/>
      <c r="P1110" s="138"/>
      <c r="Q1110" s="138"/>
      <c r="R1110" s="138"/>
      <c r="S1110" s="138"/>
      <c r="T1110" s="138"/>
      <c r="U1110" s="139">
        <f t="shared" si="198"/>
        <v>0</v>
      </c>
      <c r="V1110" s="140"/>
      <c r="W1110" s="43"/>
      <c r="X1110" s="59"/>
      <c r="Y1110" s="59"/>
      <c r="Z1110" s="59"/>
      <c r="AA1110" s="59"/>
      <c r="AB1110" s="59"/>
      <c r="AC1110" s="59"/>
      <c r="AD1110" s="59"/>
    </row>
    <row r="1111" hidden="1">
      <c r="B1111" s="145">
        <v>96</v>
      </c>
      <c r="C1111" s="146" t="str">
        <f t="shared" ca="1" si="188"/>
        <v>12.2</v>
      </c>
      <c r="D1111" s="147" t="str">
        <f t="shared" ca="1" si="189"/>
        <v>c</v>
      </c>
      <c r="E1111" s="147" t="s">
        <v>61</v>
      </c>
      <c r="F1111" s="148" t="str">
        <f t="shared" ca="1" si="190"/>
        <v>https://demarches-larochelle.test.entrouvert.org/signalements/proprete-urbaine/118/</v>
      </c>
      <c r="G1111" s="147" t="str">
        <f t="shared" ca="1" si="191"/>
        <v>AA</v>
      </c>
      <c r="H1111" s="147" t="str">
        <f t="shared" ca="1" si="192"/>
        <v/>
      </c>
      <c r="I1111" s="147">
        <f t="shared" ca="1" si="193"/>
        <v>0</v>
      </c>
      <c r="J1111" s="149">
        <f t="shared" ca="1" si="194"/>
        <v>0</v>
      </c>
      <c r="K1111" s="79" t="str">
        <f t="shared" si="195"/>
        <v/>
      </c>
      <c r="L1111" s="136"/>
      <c r="M1111" s="136">
        <f t="shared" si="196"/>
        <v>0</v>
      </c>
      <c r="N1111" s="137">
        <f t="shared" ca="1" si="197"/>
        <v>0</v>
      </c>
      <c r="O1111" s="137"/>
      <c r="P1111" s="138"/>
      <c r="Q1111" s="138"/>
      <c r="R1111" s="138"/>
      <c r="S1111" s="138"/>
      <c r="T1111" s="138"/>
      <c r="U1111" s="139">
        <f t="shared" si="198"/>
        <v>0</v>
      </c>
      <c r="V1111" s="140"/>
      <c r="W1111" s="43"/>
      <c r="X1111" s="59"/>
      <c r="Y1111" s="59"/>
      <c r="Z1111" s="59"/>
      <c r="AA1111" s="59"/>
      <c r="AB1111" s="59"/>
      <c r="AC1111" s="59"/>
      <c r="AD1111" s="59"/>
    </row>
    <row r="1112" hidden="1">
      <c r="B1112" s="145">
        <v>96</v>
      </c>
      <c r="C1112" s="146" t="str">
        <f t="shared" ca="1" si="188"/>
        <v>12.2</v>
      </c>
      <c r="D1112" s="147" t="str">
        <f t="shared" ca="1" si="189"/>
        <v>c</v>
      </c>
      <c r="E1112" s="147" t="s">
        <v>64</v>
      </c>
      <c r="F1112" s="148" t="str">
        <f t="shared" ca="1" si="190"/>
        <v>https://connexion-larochelle.test.entrouvert.org/accounts/password/change/</v>
      </c>
      <c r="G1112" s="147" t="str">
        <f t="shared" ca="1" si="191"/>
        <v>AA</v>
      </c>
      <c r="H1112" s="147" t="str">
        <f t="shared" ca="1" si="192"/>
        <v/>
      </c>
      <c r="I1112" s="147">
        <f t="shared" ca="1" si="193"/>
        <v>0</v>
      </c>
      <c r="J1112" s="149">
        <f t="shared" ca="1" si="194"/>
        <v>0</v>
      </c>
      <c r="K1112" s="79" t="str">
        <f t="shared" si="195"/>
        <v/>
      </c>
      <c r="L1112" s="136"/>
      <c r="M1112" s="136">
        <f t="shared" si="196"/>
        <v>0</v>
      </c>
      <c r="N1112" s="137">
        <f t="shared" ca="1" si="197"/>
        <v>0</v>
      </c>
      <c r="O1112" s="137"/>
      <c r="P1112" s="138"/>
      <c r="Q1112" s="138"/>
      <c r="R1112" s="138"/>
      <c r="S1112" s="138"/>
      <c r="T1112" s="138"/>
      <c r="U1112" s="139">
        <f t="shared" si="198"/>
        <v>0</v>
      </c>
      <c r="V1112" s="140"/>
      <c r="W1112" s="43"/>
      <c r="X1112" s="59"/>
      <c r="Y1112" s="59"/>
      <c r="Z1112" s="59"/>
      <c r="AA1112" s="59"/>
      <c r="AB1112" s="59"/>
      <c r="AC1112" s="59"/>
      <c r="AD1112" s="59"/>
    </row>
    <row r="1113" hidden="1">
      <c r="B1113" s="145">
        <v>97</v>
      </c>
      <c r="C1113" s="146" t="str">
        <f t="shared" ca="1" si="188"/>
        <v>12.3</v>
      </c>
      <c r="D1113" s="147" t="str">
        <f t="shared" ca="1" si="189"/>
        <v>na</v>
      </c>
      <c r="E1113" s="147" t="s">
        <v>28</v>
      </c>
      <c r="F1113" s="148" t="str">
        <f t="shared" ca="1" si="190"/>
        <v>https://portail-larochelle.test.entrouvert.org/demarches/</v>
      </c>
      <c r="G1113" s="147" t="str">
        <f t="shared" ca="1" si="191"/>
        <v>AA</v>
      </c>
      <c r="H1113" s="147" t="str">
        <f t="shared" ca="1" si="192"/>
        <v/>
      </c>
      <c r="I1113" s="147">
        <f t="shared" ca="1" si="193"/>
        <v>0</v>
      </c>
      <c r="J1113" s="149">
        <f t="shared" ca="1" si="194"/>
        <v>0</v>
      </c>
      <c r="K1113" s="79" t="str">
        <f t="shared" si="195"/>
        <v/>
      </c>
      <c r="L1113" s="136"/>
      <c r="M1113" s="136">
        <f t="shared" si="196"/>
        <v>0</v>
      </c>
      <c r="N1113" s="137">
        <f t="shared" ca="1" si="197"/>
        <v>0</v>
      </c>
      <c r="O1113" s="137"/>
      <c r="P1113" s="138"/>
      <c r="Q1113" s="138"/>
      <c r="R1113" s="138"/>
      <c r="S1113" s="138"/>
      <c r="T1113" s="138"/>
      <c r="U1113" s="139">
        <f t="shared" si="198"/>
        <v>0</v>
      </c>
      <c r="V1113" s="140"/>
      <c r="W1113" s="43"/>
      <c r="X1113" s="59"/>
      <c r="Y1113" s="59"/>
      <c r="Z1113" s="59"/>
      <c r="AA1113" s="59"/>
      <c r="AB1113" s="59"/>
      <c r="AC1113" s="59"/>
      <c r="AD1113" s="59"/>
    </row>
    <row r="1114" hidden="1">
      <c r="B1114" s="145">
        <v>97</v>
      </c>
      <c r="C1114" s="146" t="str">
        <f t="shared" ca="1" si="188"/>
        <v>12.3</v>
      </c>
      <c r="D1114" s="147" t="str">
        <f t="shared" ca="1" si="189"/>
        <v>na</v>
      </c>
      <c r="E1114" s="147" t="s">
        <v>31</v>
      </c>
      <c r="F1114" s="148" t="str">
        <f t="shared" ca="1" si="190"/>
        <v>https://portail-larochelle.test.entrouvert.org/liens-footer/accessibilite/</v>
      </c>
      <c r="G1114" s="147" t="str">
        <f t="shared" ca="1" si="191"/>
        <v>AA</v>
      </c>
      <c r="H1114" s="147" t="str">
        <f t="shared" ca="1" si="192"/>
        <v/>
      </c>
      <c r="I1114" s="147">
        <f t="shared" ca="1" si="193"/>
        <v>0</v>
      </c>
      <c r="J1114" s="149">
        <f t="shared" ca="1" si="194"/>
        <v>0</v>
      </c>
      <c r="K1114" s="79" t="str">
        <f t="shared" si="195"/>
        <v/>
      </c>
      <c r="L1114" s="136"/>
      <c r="M1114" s="136">
        <f t="shared" si="196"/>
        <v>0</v>
      </c>
      <c r="N1114" s="137">
        <f t="shared" ca="1" si="197"/>
        <v>0</v>
      </c>
      <c r="O1114" s="137"/>
      <c r="P1114" s="138"/>
      <c r="Q1114" s="138"/>
      <c r="R1114" s="138"/>
      <c r="S1114" s="138"/>
      <c r="T1114" s="138"/>
      <c r="U1114" s="139">
        <f t="shared" si="198"/>
        <v>0</v>
      </c>
      <c r="V1114" s="140"/>
      <c r="W1114" s="43"/>
      <c r="X1114" s="59"/>
      <c r="Y1114" s="59"/>
      <c r="Z1114" s="59"/>
      <c r="AA1114" s="59"/>
      <c r="AB1114" s="59"/>
      <c r="AC1114" s="59"/>
      <c r="AD1114" s="59"/>
    </row>
    <row r="1115" hidden="1">
      <c r="B1115" s="145">
        <v>97</v>
      </c>
      <c r="C1115" s="146" t="str">
        <f t="shared" ca="1" si="188"/>
        <v>12.3</v>
      </c>
      <c r="D1115" s="147" t="str">
        <f t="shared" ca="1" si="189"/>
        <v>na</v>
      </c>
      <c r="E1115" s="147" t="s">
        <v>34</v>
      </c>
      <c r="F1115" s="148" t="str">
        <f t="shared" ca="1" si="190"/>
        <v>https://portail-larochelle.test.entrouvert.org/liens-footer/mentions-legales/</v>
      </c>
      <c r="G1115" s="147" t="str">
        <f t="shared" ca="1" si="191"/>
        <v>AA</v>
      </c>
      <c r="H1115" s="147" t="str">
        <f t="shared" ca="1" si="192"/>
        <v/>
      </c>
      <c r="I1115" s="147">
        <f t="shared" ca="1" si="193"/>
        <v>0</v>
      </c>
      <c r="J1115" s="149">
        <f t="shared" ca="1" si="194"/>
        <v>0</v>
      </c>
      <c r="K1115" s="79" t="str">
        <f t="shared" si="195"/>
        <v/>
      </c>
      <c r="L1115" s="136"/>
      <c r="M1115" s="136">
        <f t="shared" si="196"/>
        <v>0</v>
      </c>
      <c r="N1115" s="137">
        <f t="shared" ca="1" si="197"/>
        <v>0</v>
      </c>
      <c r="O1115" s="137"/>
      <c r="P1115" s="138"/>
      <c r="Q1115" s="138"/>
      <c r="R1115" s="138"/>
      <c r="S1115" s="138"/>
      <c r="T1115" s="138"/>
      <c r="U1115" s="139">
        <f t="shared" si="198"/>
        <v>0</v>
      </c>
      <c r="V1115" s="140"/>
      <c r="W1115" s="43"/>
      <c r="X1115" s="59"/>
      <c r="Y1115" s="59"/>
      <c r="Z1115" s="59"/>
      <c r="AA1115" s="59"/>
      <c r="AB1115" s="59"/>
      <c r="AC1115" s="59"/>
      <c r="AD1115" s="59"/>
    </row>
    <row r="1116" hidden="1">
      <c r="B1116" s="145">
        <v>97</v>
      </c>
      <c r="C1116" s="146" t="str">
        <f t="shared" ca="1" si="188"/>
        <v>12.3</v>
      </c>
      <c r="D1116" s="147" t="str">
        <f t="shared" ca="1" si="189"/>
        <v>na</v>
      </c>
      <c r="E1116" s="147" t="s">
        <v>37</v>
      </c>
      <c r="F1116" s="148" t="str">
        <f t="shared" ca="1" si="190"/>
        <v>https://portail-larochelle.test.entrouvert.org/aide/</v>
      </c>
      <c r="G1116" s="147" t="str">
        <f t="shared" ca="1" si="191"/>
        <v>AA</v>
      </c>
      <c r="H1116" s="147" t="str">
        <f t="shared" ca="1" si="192"/>
        <v/>
      </c>
      <c r="I1116" s="147">
        <f t="shared" ca="1" si="193"/>
        <v>0</v>
      </c>
      <c r="J1116" s="149">
        <f t="shared" ca="1" si="194"/>
        <v>0</v>
      </c>
      <c r="K1116" s="79" t="str">
        <f t="shared" si="195"/>
        <v/>
      </c>
      <c r="L1116" s="136"/>
      <c r="M1116" s="136">
        <f t="shared" si="196"/>
        <v>0</v>
      </c>
      <c r="N1116" s="137">
        <f t="shared" ca="1" si="197"/>
        <v>0</v>
      </c>
      <c r="O1116" s="137"/>
      <c r="P1116" s="138"/>
      <c r="Q1116" s="138"/>
      <c r="R1116" s="138"/>
      <c r="S1116" s="138"/>
      <c r="T1116" s="138"/>
      <c r="U1116" s="139">
        <f t="shared" si="198"/>
        <v>0</v>
      </c>
      <c r="V1116" s="140"/>
      <c r="W1116" s="43"/>
      <c r="X1116" s="59"/>
      <c r="Y1116" s="59"/>
      <c r="Z1116" s="59"/>
      <c r="AA1116" s="59"/>
      <c r="AB1116" s="59"/>
      <c r="AC1116" s="59"/>
      <c r="AD1116" s="59"/>
    </row>
    <row r="1117" hidden="1">
      <c r="B1117" s="145">
        <v>97</v>
      </c>
      <c r="C1117" s="146" t="str">
        <f t="shared" ca="1" si="188"/>
        <v>12.3</v>
      </c>
      <c r="D1117" s="147" t="str">
        <f t="shared" ca="1" si="189"/>
        <v>na</v>
      </c>
      <c r="E1117" s="147" t="s">
        <v>40</v>
      </c>
      <c r="F1117" s="148" t="str">
        <f t="shared" ca="1" si="190"/>
        <v>https://connexion-larochelle.test.entrouvert.org/login/?nonce=_0DC01D458CED32F23A64CDA251907A6D&amp;next=/idp/saml2/continue%3Fnonce%3D_0DC01D458CED32F23A64CDA251907A6D</v>
      </c>
      <c r="G1117" s="147" t="str">
        <f t="shared" ca="1" si="191"/>
        <v>AA</v>
      </c>
      <c r="H1117" s="147" t="str">
        <f t="shared" ca="1" si="192"/>
        <v/>
      </c>
      <c r="I1117" s="147">
        <f t="shared" ca="1" si="193"/>
        <v>0</v>
      </c>
      <c r="J1117" s="149">
        <f t="shared" ca="1" si="194"/>
        <v>0</v>
      </c>
      <c r="K1117" s="79" t="str">
        <f t="shared" si="195"/>
        <v/>
      </c>
      <c r="L1117" s="136"/>
      <c r="M1117" s="136">
        <f t="shared" si="196"/>
        <v>0</v>
      </c>
      <c r="N1117" s="137">
        <f t="shared" ca="1" si="197"/>
        <v>0</v>
      </c>
      <c r="O1117" s="137"/>
      <c r="P1117" s="138"/>
      <c r="Q1117" s="138"/>
      <c r="R1117" s="138"/>
      <c r="S1117" s="138"/>
      <c r="T1117" s="138"/>
      <c r="U1117" s="139">
        <f t="shared" si="198"/>
        <v>0</v>
      </c>
      <c r="V1117" s="140"/>
      <c r="W1117" s="43"/>
      <c r="X1117" s="59"/>
      <c r="Y1117" s="59"/>
      <c r="Z1117" s="59"/>
      <c r="AA1117" s="59"/>
      <c r="AB1117" s="59"/>
      <c r="AC1117" s="59"/>
      <c r="AD1117" s="59"/>
    </row>
    <row r="1118" hidden="1">
      <c r="B1118" s="145">
        <v>97</v>
      </c>
      <c r="C1118" s="146" t="str">
        <f t="shared" ca="1" si="188"/>
        <v>12.3</v>
      </c>
      <c r="D1118" s="147" t="str">
        <f t="shared" ca="1" si="189"/>
        <v>na</v>
      </c>
      <c r="E1118" s="147" t="s">
        <v>43</v>
      </c>
      <c r="F1118" s="148" t="str">
        <f t="shared" ca="1" si="190"/>
        <v>https://portail-larochelle.test.entrouvert.org/demarches/signalements/</v>
      </c>
      <c r="G1118" s="147" t="str">
        <f t="shared" ca="1" si="191"/>
        <v>AA</v>
      </c>
      <c r="H1118" s="147" t="str">
        <f t="shared" ca="1" si="192"/>
        <v/>
      </c>
      <c r="I1118" s="147">
        <f t="shared" ca="1" si="193"/>
        <v>0</v>
      </c>
      <c r="J1118" s="149">
        <f t="shared" ca="1" si="194"/>
        <v>0</v>
      </c>
      <c r="K1118" s="79" t="str">
        <f t="shared" si="195"/>
        <v/>
      </c>
      <c r="L1118" s="136"/>
      <c r="M1118" s="136">
        <f t="shared" si="196"/>
        <v>0</v>
      </c>
      <c r="N1118" s="137">
        <f t="shared" ca="1" si="197"/>
        <v>0</v>
      </c>
      <c r="O1118" s="137"/>
      <c r="P1118" s="138"/>
      <c r="Q1118" s="138"/>
      <c r="R1118" s="138"/>
      <c r="S1118" s="138"/>
      <c r="T1118" s="138"/>
      <c r="U1118" s="139">
        <f t="shared" si="198"/>
        <v>0</v>
      </c>
      <c r="V1118" s="140"/>
      <c r="W1118" s="43"/>
      <c r="X1118" s="59"/>
      <c r="Y1118" s="59"/>
      <c r="Z1118" s="59"/>
      <c r="AA1118" s="59"/>
      <c r="AB1118" s="59"/>
      <c r="AC1118" s="59"/>
      <c r="AD1118" s="59"/>
    </row>
    <row r="1119" hidden="1">
      <c r="B1119" s="145">
        <v>97</v>
      </c>
      <c r="C1119" s="146" t="str">
        <f t="shared" ca="1" si="188"/>
        <v>12.3</v>
      </c>
      <c r="D1119" s="147" t="str">
        <f t="shared" ca="1" si="189"/>
        <v>na</v>
      </c>
      <c r="E1119" s="147" t="s">
        <v>46</v>
      </c>
      <c r="F1119" s="148" t="str">
        <f t="shared" ca="1" si="190"/>
        <v>https://connexion-larochelle.test.entrouvert.org/accounts/</v>
      </c>
      <c r="G1119" s="147" t="str">
        <f t="shared" ca="1" si="191"/>
        <v>AA</v>
      </c>
      <c r="H1119" s="147" t="str">
        <f t="shared" ca="1" si="192"/>
        <v/>
      </c>
      <c r="I1119" s="147">
        <f t="shared" ca="1" si="193"/>
        <v>0</v>
      </c>
      <c r="J1119" s="149">
        <f t="shared" ca="1" si="194"/>
        <v>0</v>
      </c>
      <c r="K1119" s="79" t="str">
        <f t="shared" si="195"/>
        <v/>
      </c>
      <c r="L1119" s="136"/>
      <c r="M1119" s="136">
        <f t="shared" si="196"/>
        <v>0</v>
      </c>
      <c r="N1119" s="137">
        <f t="shared" ca="1" si="197"/>
        <v>0</v>
      </c>
      <c r="O1119" s="137"/>
      <c r="P1119" s="138"/>
      <c r="Q1119" s="138"/>
      <c r="R1119" s="138"/>
      <c r="S1119" s="138"/>
      <c r="T1119" s="138"/>
      <c r="U1119" s="139">
        <f t="shared" si="198"/>
        <v>0</v>
      </c>
      <c r="V1119" s="140"/>
      <c r="W1119" s="43"/>
      <c r="X1119" s="59"/>
      <c r="Y1119" s="59"/>
      <c r="Z1119" s="59"/>
      <c r="AA1119" s="59"/>
      <c r="AB1119" s="59"/>
      <c r="AC1119" s="59"/>
      <c r="AD1119" s="59"/>
    </row>
    <row r="1120" hidden="1">
      <c r="B1120" s="145">
        <v>97</v>
      </c>
      <c r="C1120" s="146" t="str">
        <f t="shared" ca="1" si="188"/>
        <v>12.3</v>
      </c>
      <c r="D1120" s="147" t="str">
        <f t="shared" ca="1" si="189"/>
        <v>na</v>
      </c>
      <c r="E1120" s="147" t="s">
        <v>49</v>
      </c>
      <c r="F1120" s="148" t="str">
        <f t="shared" ca="1" si="190"/>
        <v>https://portail-larochelle.test.entrouvert.org/a-propos/page-editoriale-type/</v>
      </c>
      <c r="G1120" s="147" t="str">
        <f t="shared" ca="1" si="191"/>
        <v>AA</v>
      </c>
      <c r="H1120" s="147" t="str">
        <f t="shared" ca="1" si="192"/>
        <v/>
      </c>
      <c r="I1120" s="147">
        <f t="shared" ca="1" si="193"/>
        <v>0</v>
      </c>
      <c r="J1120" s="149">
        <f t="shared" ca="1" si="194"/>
        <v>0</v>
      </c>
      <c r="K1120" s="79" t="str">
        <f t="shared" si="195"/>
        <v/>
      </c>
      <c r="L1120" s="136"/>
      <c r="M1120" s="136">
        <f t="shared" si="196"/>
        <v>0</v>
      </c>
      <c r="N1120" s="137">
        <f t="shared" ca="1" si="197"/>
        <v>0</v>
      </c>
      <c r="O1120" s="137"/>
      <c r="P1120" s="138"/>
      <c r="Q1120" s="138"/>
      <c r="R1120" s="138"/>
      <c r="S1120" s="138"/>
      <c r="T1120" s="138"/>
      <c r="U1120" s="139">
        <f t="shared" si="198"/>
        <v>0</v>
      </c>
      <c r="V1120" s="140"/>
      <c r="W1120" s="43"/>
      <c r="X1120" s="59"/>
      <c r="Y1120" s="59"/>
      <c r="Z1120" s="59"/>
      <c r="AA1120" s="59"/>
      <c r="AB1120" s="59"/>
      <c r="AC1120" s="59"/>
      <c r="AD1120" s="59"/>
    </row>
    <row r="1121" hidden="1">
      <c r="B1121" s="145">
        <v>97</v>
      </c>
      <c r="C1121" s="146" t="str">
        <f t="shared" ca="1" si="188"/>
        <v>12.3</v>
      </c>
      <c r="D1121" s="147" t="str">
        <f t="shared" ca="1" si="189"/>
        <v>na</v>
      </c>
      <c r="E1121" s="147" t="s">
        <v>52</v>
      </c>
      <c r="F1121" s="148" t="str">
        <f t="shared" ca="1" si="190"/>
        <v>https://demarches-larochelle.test.entrouvert.org/old-temp/modele-de-formulaire-avec-tous-les-champs/</v>
      </c>
      <c r="G1121" s="147" t="str">
        <f t="shared" ca="1" si="191"/>
        <v>AA</v>
      </c>
      <c r="H1121" s="147" t="str">
        <f t="shared" ca="1" si="192"/>
        <v/>
      </c>
      <c r="I1121" s="147">
        <f t="shared" ca="1" si="193"/>
        <v>0</v>
      </c>
      <c r="J1121" s="149">
        <f t="shared" ca="1" si="194"/>
        <v>0</v>
      </c>
      <c r="K1121" s="79" t="str">
        <f t="shared" si="195"/>
        <v/>
      </c>
      <c r="L1121" s="136"/>
      <c r="M1121" s="136">
        <f t="shared" si="196"/>
        <v>0</v>
      </c>
      <c r="N1121" s="137">
        <f t="shared" ca="1" si="197"/>
        <v>0</v>
      </c>
      <c r="O1121" s="137"/>
      <c r="P1121" s="138"/>
      <c r="Q1121" s="138"/>
      <c r="R1121" s="138"/>
      <c r="S1121" s="138"/>
      <c r="T1121" s="138"/>
      <c r="U1121" s="139">
        <f t="shared" si="198"/>
        <v>0</v>
      </c>
      <c r="V1121" s="140"/>
      <c r="W1121" s="43"/>
      <c r="X1121" s="59"/>
      <c r="Y1121" s="59"/>
      <c r="Z1121" s="59"/>
      <c r="AA1121" s="59"/>
      <c r="AB1121" s="59"/>
      <c r="AC1121" s="59"/>
      <c r="AD1121" s="59"/>
    </row>
    <row r="1122" hidden="1">
      <c r="B1122" s="145">
        <v>97</v>
      </c>
      <c r="C1122" s="146" t="str">
        <f t="shared" ca="1" si="188"/>
        <v>12.3</v>
      </c>
      <c r="D1122" s="147" t="str">
        <f t="shared" ca="1" si="189"/>
        <v>na</v>
      </c>
      <c r="E1122" s="147" t="s">
        <v>55</v>
      </c>
      <c r="F1122" s="148" t="str">
        <f t="shared" ca="1" si="190"/>
        <v>https://portail-larochelle.test.entrouvert.org/mon-espace/mes-demandes/</v>
      </c>
      <c r="G1122" s="147" t="str">
        <f t="shared" ca="1" si="191"/>
        <v>AA</v>
      </c>
      <c r="H1122" s="147" t="str">
        <f t="shared" ca="1" si="192"/>
        <v/>
      </c>
      <c r="I1122" s="147">
        <f t="shared" ca="1" si="193"/>
        <v>0</v>
      </c>
      <c r="J1122" s="149">
        <f t="shared" ca="1" si="194"/>
        <v>0</v>
      </c>
      <c r="K1122" s="79" t="str">
        <f t="shared" si="195"/>
        <v/>
      </c>
      <c r="L1122" s="136"/>
      <c r="M1122" s="136">
        <f t="shared" si="196"/>
        <v>0</v>
      </c>
      <c r="N1122" s="137">
        <f t="shared" ca="1" si="197"/>
        <v>0</v>
      </c>
      <c r="O1122" s="137"/>
      <c r="P1122" s="138"/>
      <c r="Q1122" s="138"/>
      <c r="R1122" s="138"/>
      <c r="S1122" s="138"/>
      <c r="T1122" s="138"/>
      <c r="U1122" s="139">
        <f t="shared" si="198"/>
        <v>0</v>
      </c>
      <c r="V1122" s="140"/>
      <c r="W1122" s="43"/>
      <c r="X1122" s="59"/>
      <c r="Y1122" s="59"/>
      <c r="Z1122" s="59"/>
      <c r="AA1122" s="59"/>
      <c r="AB1122" s="59"/>
      <c r="AC1122" s="59"/>
      <c r="AD1122" s="59"/>
    </row>
    <row r="1123" hidden="1">
      <c r="B1123" s="145">
        <v>97</v>
      </c>
      <c r="C1123" s="146" t="str">
        <f t="shared" ca="1" si="188"/>
        <v>12.3</v>
      </c>
      <c r="D1123" s="147" t="str">
        <f t="shared" ca="1" si="189"/>
        <v>na</v>
      </c>
      <c r="E1123" s="147" t="s">
        <v>58</v>
      </c>
      <c r="F1123" s="148" t="str">
        <f t="shared" ca="1" si="190"/>
        <v>https://demarches-larochelle.test.entrouvert.org/signalements/arbres-espaces-verts-naturels-aires-de-jeux/?cancelurl=https%3A//portail-larochelle.test.entrouvert.org/demarches/signalements/</v>
      </c>
      <c r="G1123" s="147" t="str">
        <f t="shared" ca="1" si="191"/>
        <v>AA</v>
      </c>
      <c r="H1123" s="147" t="str">
        <f t="shared" ca="1" si="192"/>
        <v/>
      </c>
      <c r="I1123" s="147">
        <f t="shared" ca="1" si="193"/>
        <v>0</v>
      </c>
      <c r="J1123" s="149">
        <f t="shared" ca="1" si="194"/>
        <v>0</v>
      </c>
      <c r="K1123" s="79" t="str">
        <f t="shared" si="195"/>
        <v/>
      </c>
      <c r="L1123" s="136"/>
      <c r="M1123" s="136">
        <f t="shared" si="196"/>
        <v>0</v>
      </c>
      <c r="N1123" s="137">
        <f t="shared" ca="1" si="197"/>
        <v>0</v>
      </c>
      <c r="O1123" s="137"/>
      <c r="P1123" s="138"/>
      <c r="Q1123" s="138"/>
      <c r="R1123" s="138"/>
      <c r="S1123" s="138"/>
      <c r="T1123" s="138"/>
      <c r="U1123" s="139">
        <f t="shared" si="198"/>
        <v>0</v>
      </c>
      <c r="V1123" s="140"/>
      <c r="W1123" s="43"/>
      <c r="X1123" s="59"/>
      <c r="Y1123" s="59"/>
      <c r="Z1123" s="59"/>
      <c r="AA1123" s="59"/>
      <c r="AB1123" s="59"/>
      <c r="AC1123" s="59"/>
      <c r="AD1123" s="59"/>
    </row>
    <row r="1124" hidden="1">
      <c r="B1124" s="145">
        <v>97</v>
      </c>
      <c r="C1124" s="146" t="str">
        <f t="shared" ca="1" si="188"/>
        <v>12.3</v>
      </c>
      <c r="D1124" s="147" t="str">
        <f t="shared" ca="1" si="189"/>
        <v>na</v>
      </c>
      <c r="E1124" s="147" t="s">
        <v>61</v>
      </c>
      <c r="F1124" s="148" t="str">
        <f t="shared" ca="1" si="190"/>
        <v>https://demarches-larochelle.test.entrouvert.org/signalements/proprete-urbaine/118/</v>
      </c>
      <c r="G1124" s="147" t="str">
        <f t="shared" ca="1" si="191"/>
        <v>AA</v>
      </c>
      <c r="H1124" s="147" t="str">
        <f t="shared" ca="1" si="192"/>
        <v/>
      </c>
      <c r="I1124" s="147">
        <f t="shared" ca="1" si="193"/>
        <v>0</v>
      </c>
      <c r="J1124" s="149">
        <f t="shared" ca="1" si="194"/>
        <v>0</v>
      </c>
      <c r="K1124" s="79" t="str">
        <f t="shared" si="195"/>
        <v/>
      </c>
      <c r="L1124" s="136"/>
      <c r="M1124" s="136">
        <f t="shared" si="196"/>
        <v>0</v>
      </c>
      <c r="N1124" s="137">
        <f t="shared" ca="1" si="197"/>
        <v>0</v>
      </c>
      <c r="O1124" s="137"/>
      <c r="P1124" s="138"/>
      <c r="Q1124" s="138"/>
      <c r="R1124" s="138"/>
      <c r="S1124" s="138"/>
      <c r="T1124" s="138"/>
      <c r="U1124" s="139">
        <f t="shared" si="198"/>
        <v>0</v>
      </c>
      <c r="V1124" s="140"/>
      <c r="W1124" s="43"/>
      <c r="X1124" s="59"/>
      <c r="Y1124" s="59"/>
      <c r="Z1124" s="59"/>
      <c r="AA1124" s="59"/>
      <c r="AB1124" s="59"/>
      <c r="AC1124" s="59"/>
      <c r="AD1124" s="59"/>
    </row>
    <row r="1125" hidden="1">
      <c r="B1125" s="145">
        <v>97</v>
      </c>
      <c r="C1125" s="146" t="str">
        <f t="shared" ca="1" si="188"/>
        <v>12.3</v>
      </c>
      <c r="D1125" s="147" t="str">
        <f t="shared" ca="1" si="189"/>
        <v>na</v>
      </c>
      <c r="E1125" s="147" t="s">
        <v>64</v>
      </c>
      <c r="F1125" s="148" t="str">
        <f t="shared" ca="1" si="190"/>
        <v>https://connexion-larochelle.test.entrouvert.org/accounts/password/change/</v>
      </c>
      <c r="G1125" s="147" t="str">
        <f t="shared" ca="1" si="191"/>
        <v>AA</v>
      </c>
      <c r="H1125" s="147" t="str">
        <f t="shared" ca="1" si="192"/>
        <v/>
      </c>
      <c r="I1125" s="147">
        <f t="shared" ca="1" si="193"/>
        <v>0</v>
      </c>
      <c r="J1125" s="149">
        <f t="shared" ca="1" si="194"/>
        <v>0</v>
      </c>
      <c r="K1125" s="79" t="str">
        <f t="shared" si="195"/>
        <v/>
      </c>
      <c r="L1125" s="136"/>
      <c r="M1125" s="136">
        <f t="shared" si="196"/>
        <v>0</v>
      </c>
      <c r="N1125" s="137">
        <f t="shared" ca="1" si="197"/>
        <v>0</v>
      </c>
      <c r="O1125" s="137"/>
      <c r="P1125" s="138"/>
      <c r="Q1125" s="138"/>
      <c r="R1125" s="138"/>
      <c r="S1125" s="138"/>
      <c r="T1125" s="138"/>
      <c r="U1125" s="139">
        <f t="shared" si="198"/>
        <v>0</v>
      </c>
      <c r="V1125" s="140"/>
      <c r="W1125" s="43"/>
      <c r="X1125" s="59"/>
      <c r="Y1125" s="59"/>
      <c r="Z1125" s="59"/>
      <c r="AA1125" s="59"/>
      <c r="AB1125" s="59"/>
      <c r="AC1125" s="59"/>
      <c r="AD1125" s="59"/>
    </row>
    <row r="1126" hidden="1">
      <c r="B1126" s="145">
        <v>98</v>
      </c>
      <c r="C1126" s="146" t="str">
        <f t="shared" ca="1" si="188"/>
        <v>12.4</v>
      </c>
      <c r="D1126" s="147" t="str">
        <f t="shared" ca="1" si="189"/>
        <v>na</v>
      </c>
      <c r="E1126" s="147" t="s">
        <v>28</v>
      </c>
      <c r="F1126" s="148" t="str">
        <f t="shared" ca="1" si="190"/>
        <v>https://portail-larochelle.test.entrouvert.org/demarches/</v>
      </c>
      <c r="G1126" s="147" t="str">
        <f t="shared" ca="1" si="191"/>
        <v>AA</v>
      </c>
      <c r="H1126" s="147" t="str">
        <f t="shared" ca="1" si="192"/>
        <v/>
      </c>
      <c r="I1126" s="147">
        <f t="shared" ca="1" si="193"/>
        <v>0</v>
      </c>
      <c r="J1126" s="149">
        <f t="shared" ca="1" si="194"/>
        <v>0</v>
      </c>
      <c r="K1126" s="79" t="str">
        <f t="shared" si="195"/>
        <v/>
      </c>
      <c r="L1126" s="136"/>
      <c r="M1126" s="136">
        <f t="shared" si="196"/>
        <v>0</v>
      </c>
      <c r="N1126" s="137">
        <f t="shared" ca="1" si="197"/>
        <v>0</v>
      </c>
      <c r="O1126" s="137"/>
      <c r="P1126" s="138"/>
      <c r="Q1126" s="138"/>
      <c r="R1126" s="138"/>
      <c r="S1126" s="138"/>
      <c r="T1126" s="138"/>
      <c r="U1126" s="139">
        <f t="shared" si="198"/>
        <v>0</v>
      </c>
      <c r="V1126" s="140"/>
      <c r="W1126" s="43"/>
      <c r="X1126" s="59"/>
      <c r="Y1126" s="59"/>
      <c r="Z1126" s="59"/>
      <c r="AA1126" s="59"/>
      <c r="AB1126" s="59"/>
      <c r="AC1126" s="59"/>
      <c r="AD1126" s="59"/>
    </row>
    <row r="1127" hidden="1">
      <c r="B1127" s="145">
        <v>98</v>
      </c>
      <c r="C1127" s="146" t="str">
        <f t="shared" ca="1" si="188"/>
        <v>12.4</v>
      </c>
      <c r="D1127" s="147" t="str">
        <f t="shared" ca="1" si="189"/>
        <v>na</v>
      </c>
      <c r="E1127" s="147" t="s">
        <v>31</v>
      </c>
      <c r="F1127" s="148" t="str">
        <f t="shared" ca="1" si="190"/>
        <v>https://portail-larochelle.test.entrouvert.org/liens-footer/accessibilite/</v>
      </c>
      <c r="G1127" s="147" t="str">
        <f t="shared" ca="1" si="191"/>
        <v>AA</v>
      </c>
      <c r="H1127" s="147" t="str">
        <f t="shared" ca="1" si="192"/>
        <v/>
      </c>
      <c r="I1127" s="147">
        <f t="shared" ca="1" si="193"/>
        <v>0</v>
      </c>
      <c r="J1127" s="149">
        <f t="shared" ca="1" si="194"/>
        <v>0</v>
      </c>
      <c r="K1127" s="79" t="str">
        <f t="shared" si="195"/>
        <v/>
      </c>
      <c r="L1127" s="136"/>
      <c r="M1127" s="136">
        <f t="shared" si="196"/>
        <v>0</v>
      </c>
      <c r="N1127" s="137">
        <f t="shared" ca="1" si="197"/>
        <v>0</v>
      </c>
      <c r="O1127" s="137"/>
      <c r="P1127" s="138"/>
      <c r="Q1127" s="138"/>
      <c r="R1127" s="138"/>
      <c r="S1127" s="138"/>
      <c r="T1127" s="138"/>
      <c r="U1127" s="139">
        <f t="shared" si="198"/>
        <v>0</v>
      </c>
      <c r="V1127" s="140"/>
      <c r="W1127" s="43"/>
      <c r="X1127" s="59"/>
      <c r="Y1127" s="59"/>
      <c r="Z1127" s="59"/>
      <c r="AA1127" s="59"/>
      <c r="AB1127" s="59"/>
      <c r="AC1127" s="59"/>
      <c r="AD1127" s="59"/>
    </row>
    <row r="1128" hidden="1">
      <c r="B1128" s="145">
        <v>98</v>
      </c>
      <c r="C1128" s="146" t="str">
        <f t="shared" ca="1" si="188"/>
        <v>12.4</v>
      </c>
      <c r="D1128" s="147" t="str">
        <f t="shared" ca="1" si="189"/>
        <v>na</v>
      </c>
      <c r="E1128" s="147" t="s">
        <v>34</v>
      </c>
      <c r="F1128" s="148" t="str">
        <f t="shared" ca="1" si="190"/>
        <v>https://portail-larochelle.test.entrouvert.org/liens-footer/mentions-legales/</v>
      </c>
      <c r="G1128" s="147" t="str">
        <f t="shared" ca="1" si="191"/>
        <v>AA</v>
      </c>
      <c r="H1128" s="147" t="str">
        <f t="shared" ca="1" si="192"/>
        <v/>
      </c>
      <c r="I1128" s="147">
        <f t="shared" ca="1" si="193"/>
        <v>0</v>
      </c>
      <c r="J1128" s="149">
        <f t="shared" ca="1" si="194"/>
        <v>0</v>
      </c>
      <c r="K1128" s="79" t="str">
        <f t="shared" si="195"/>
        <v/>
      </c>
      <c r="L1128" s="136"/>
      <c r="M1128" s="136">
        <f t="shared" si="196"/>
        <v>0</v>
      </c>
      <c r="N1128" s="137">
        <f t="shared" ca="1" si="197"/>
        <v>0</v>
      </c>
      <c r="O1128" s="137"/>
      <c r="P1128" s="138"/>
      <c r="Q1128" s="138"/>
      <c r="R1128" s="138"/>
      <c r="S1128" s="138"/>
      <c r="T1128" s="138"/>
      <c r="U1128" s="139">
        <f t="shared" si="198"/>
        <v>0</v>
      </c>
      <c r="V1128" s="140"/>
      <c r="W1128" s="43"/>
      <c r="X1128" s="59"/>
      <c r="Y1128" s="59"/>
      <c r="Z1128" s="59"/>
      <c r="AA1128" s="59"/>
      <c r="AB1128" s="59"/>
      <c r="AC1128" s="59"/>
      <c r="AD1128" s="59"/>
    </row>
    <row r="1129" hidden="1">
      <c r="B1129" s="145">
        <v>98</v>
      </c>
      <c r="C1129" s="146" t="str">
        <f t="shared" ca="1" si="188"/>
        <v>12.4</v>
      </c>
      <c r="D1129" s="147" t="str">
        <f t="shared" ca="1" si="189"/>
        <v>na</v>
      </c>
      <c r="E1129" s="147" t="s">
        <v>37</v>
      </c>
      <c r="F1129" s="148" t="str">
        <f t="shared" ca="1" si="190"/>
        <v>https://portail-larochelle.test.entrouvert.org/aide/</v>
      </c>
      <c r="G1129" s="147" t="str">
        <f t="shared" ca="1" si="191"/>
        <v>AA</v>
      </c>
      <c r="H1129" s="147" t="str">
        <f t="shared" ca="1" si="192"/>
        <v/>
      </c>
      <c r="I1129" s="147">
        <f t="shared" ca="1" si="193"/>
        <v>0</v>
      </c>
      <c r="J1129" s="149">
        <f t="shared" ca="1" si="194"/>
        <v>0</v>
      </c>
      <c r="K1129" s="79" t="str">
        <f t="shared" si="195"/>
        <v/>
      </c>
      <c r="L1129" s="136"/>
      <c r="M1129" s="136">
        <f t="shared" si="196"/>
        <v>0</v>
      </c>
      <c r="N1129" s="137">
        <f t="shared" ca="1" si="197"/>
        <v>0</v>
      </c>
      <c r="O1129" s="137"/>
      <c r="P1129" s="138"/>
      <c r="Q1129" s="138"/>
      <c r="R1129" s="138"/>
      <c r="S1129" s="138"/>
      <c r="T1129" s="138"/>
      <c r="U1129" s="139">
        <f t="shared" si="198"/>
        <v>0</v>
      </c>
      <c r="V1129" s="140"/>
      <c r="W1129" s="43"/>
      <c r="X1129" s="59"/>
      <c r="Y1129" s="59"/>
      <c r="Z1129" s="59"/>
      <c r="AA1129" s="59"/>
      <c r="AB1129" s="59"/>
      <c r="AC1129" s="59"/>
      <c r="AD1129" s="59"/>
    </row>
    <row r="1130" hidden="1">
      <c r="B1130" s="145">
        <v>98</v>
      </c>
      <c r="C1130" s="146" t="str">
        <f t="shared" ca="1" si="188"/>
        <v>12.4</v>
      </c>
      <c r="D1130" s="147" t="str">
        <f t="shared" ca="1" si="189"/>
        <v>na</v>
      </c>
      <c r="E1130" s="147" t="s">
        <v>40</v>
      </c>
      <c r="F1130" s="148" t="str">
        <f t="shared" ca="1" si="190"/>
        <v>https://connexion-larochelle.test.entrouvert.org/login/?nonce=_0DC01D458CED32F23A64CDA251907A6D&amp;next=/idp/saml2/continue%3Fnonce%3D_0DC01D458CED32F23A64CDA251907A6D</v>
      </c>
      <c r="G1130" s="147" t="str">
        <f t="shared" ca="1" si="191"/>
        <v>AA</v>
      </c>
      <c r="H1130" s="147" t="str">
        <f t="shared" ca="1" si="192"/>
        <v/>
      </c>
      <c r="I1130" s="147">
        <f t="shared" ca="1" si="193"/>
        <v>0</v>
      </c>
      <c r="J1130" s="149">
        <f t="shared" ca="1" si="194"/>
        <v>0</v>
      </c>
      <c r="K1130" s="79" t="str">
        <f t="shared" si="195"/>
        <v/>
      </c>
      <c r="L1130" s="136"/>
      <c r="M1130" s="136">
        <f t="shared" si="196"/>
        <v>0</v>
      </c>
      <c r="N1130" s="137">
        <f t="shared" ca="1" si="197"/>
        <v>0</v>
      </c>
      <c r="O1130" s="137"/>
      <c r="P1130" s="138"/>
      <c r="Q1130" s="138"/>
      <c r="R1130" s="138"/>
      <c r="S1130" s="138"/>
      <c r="T1130" s="138"/>
      <c r="U1130" s="139">
        <f t="shared" si="198"/>
        <v>0</v>
      </c>
      <c r="V1130" s="140"/>
      <c r="W1130" s="43"/>
      <c r="X1130" s="59"/>
      <c r="Y1130" s="59"/>
      <c r="Z1130" s="59"/>
      <c r="AA1130" s="59"/>
      <c r="AB1130" s="59"/>
      <c r="AC1130" s="59"/>
      <c r="AD1130" s="59"/>
    </row>
    <row r="1131" hidden="1">
      <c r="B1131" s="145">
        <v>98</v>
      </c>
      <c r="C1131" s="146" t="str">
        <f t="shared" ca="1" si="188"/>
        <v>12.4</v>
      </c>
      <c r="D1131" s="147" t="str">
        <f t="shared" ca="1" si="189"/>
        <v>na</v>
      </c>
      <c r="E1131" s="147" t="s">
        <v>43</v>
      </c>
      <c r="F1131" s="148" t="str">
        <f t="shared" ca="1" si="190"/>
        <v>https://portail-larochelle.test.entrouvert.org/demarches/signalements/</v>
      </c>
      <c r="G1131" s="147" t="str">
        <f t="shared" ca="1" si="191"/>
        <v>AA</v>
      </c>
      <c r="H1131" s="147" t="str">
        <f t="shared" ca="1" si="192"/>
        <v/>
      </c>
      <c r="I1131" s="147">
        <f t="shared" ca="1" si="193"/>
        <v>0</v>
      </c>
      <c r="J1131" s="149">
        <f t="shared" ca="1" si="194"/>
        <v>0</v>
      </c>
      <c r="K1131" s="79" t="str">
        <f t="shared" si="195"/>
        <v/>
      </c>
      <c r="L1131" s="136"/>
      <c r="M1131" s="136">
        <f t="shared" si="196"/>
        <v>0</v>
      </c>
      <c r="N1131" s="137">
        <f t="shared" ca="1" si="197"/>
        <v>0</v>
      </c>
      <c r="O1131" s="137"/>
      <c r="P1131" s="138"/>
      <c r="Q1131" s="138"/>
      <c r="R1131" s="138"/>
      <c r="S1131" s="138"/>
      <c r="T1131" s="138"/>
      <c r="U1131" s="139">
        <f t="shared" si="198"/>
        <v>0</v>
      </c>
      <c r="V1131" s="140"/>
      <c r="W1131" s="43"/>
      <c r="X1131" s="59"/>
      <c r="Y1131" s="59"/>
      <c r="Z1131" s="59"/>
      <c r="AA1131" s="59"/>
      <c r="AB1131" s="59"/>
      <c r="AC1131" s="59"/>
      <c r="AD1131" s="59"/>
    </row>
    <row r="1132" hidden="1">
      <c r="B1132" s="145">
        <v>98</v>
      </c>
      <c r="C1132" s="146" t="str">
        <f t="shared" ca="1" si="188"/>
        <v>12.4</v>
      </c>
      <c r="D1132" s="147" t="str">
        <f t="shared" ca="1" si="189"/>
        <v>na</v>
      </c>
      <c r="E1132" s="147" t="s">
        <v>46</v>
      </c>
      <c r="F1132" s="148" t="str">
        <f t="shared" ca="1" si="190"/>
        <v>https://connexion-larochelle.test.entrouvert.org/accounts/</v>
      </c>
      <c r="G1132" s="147" t="str">
        <f t="shared" ca="1" si="191"/>
        <v>AA</v>
      </c>
      <c r="H1132" s="147" t="str">
        <f t="shared" ca="1" si="192"/>
        <v/>
      </c>
      <c r="I1132" s="147">
        <f t="shared" ca="1" si="193"/>
        <v>0</v>
      </c>
      <c r="J1132" s="149">
        <f t="shared" ca="1" si="194"/>
        <v>0</v>
      </c>
      <c r="K1132" s="79" t="str">
        <f t="shared" si="195"/>
        <v/>
      </c>
      <c r="L1132" s="136"/>
      <c r="M1132" s="136">
        <f t="shared" si="196"/>
        <v>0</v>
      </c>
      <c r="N1132" s="137">
        <f t="shared" ca="1" si="197"/>
        <v>0</v>
      </c>
      <c r="O1132" s="137"/>
      <c r="P1132" s="138"/>
      <c r="Q1132" s="138"/>
      <c r="R1132" s="138"/>
      <c r="S1132" s="138"/>
      <c r="T1132" s="138"/>
      <c r="U1132" s="139">
        <f t="shared" si="198"/>
        <v>0</v>
      </c>
      <c r="V1132" s="140"/>
      <c r="W1132" s="43"/>
      <c r="X1132" s="59"/>
      <c r="Y1132" s="59"/>
      <c r="Z1132" s="59"/>
      <c r="AA1132" s="59"/>
      <c r="AB1132" s="59"/>
      <c r="AC1132" s="59"/>
      <c r="AD1132" s="59"/>
    </row>
    <row r="1133" hidden="1">
      <c r="B1133" s="145">
        <v>98</v>
      </c>
      <c r="C1133" s="146" t="str">
        <f t="shared" ca="1" si="188"/>
        <v>12.4</v>
      </c>
      <c r="D1133" s="147" t="str">
        <f t="shared" ca="1" si="189"/>
        <v>na</v>
      </c>
      <c r="E1133" s="147" t="s">
        <v>49</v>
      </c>
      <c r="F1133" s="148" t="str">
        <f t="shared" ca="1" si="190"/>
        <v>https://portail-larochelle.test.entrouvert.org/a-propos/page-editoriale-type/</v>
      </c>
      <c r="G1133" s="147" t="str">
        <f t="shared" ca="1" si="191"/>
        <v>AA</v>
      </c>
      <c r="H1133" s="147" t="str">
        <f t="shared" ca="1" si="192"/>
        <v/>
      </c>
      <c r="I1133" s="147">
        <f t="shared" ca="1" si="193"/>
        <v>0</v>
      </c>
      <c r="J1133" s="149">
        <f t="shared" ca="1" si="194"/>
        <v>0</v>
      </c>
      <c r="K1133" s="79" t="str">
        <f t="shared" si="195"/>
        <v/>
      </c>
      <c r="L1133" s="136"/>
      <c r="M1133" s="136">
        <f t="shared" si="196"/>
        <v>0</v>
      </c>
      <c r="N1133" s="137">
        <f t="shared" ca="1" si="197"/>
        <v>0</v>
      </c>
      <c r="O1133" s="137"/>
      <c r="P1133" s="138"/>
      <c r="Q1133" s="138"/>
      <c r="R1133" s="138"/>
      <c r="S1133" s="138"/>
      <c r="T1133" s="138"/>
      <c r="U1133" s="139">
        <f t="shared" si="198"/>
        <v>0</v>
      </c>
      <c r="V1133" s="140"/>
      <c r="W1133" s="43"/>
      <c r="X1133" s="59"/>
      <c r="Y1133" s="59"/>
      <c r="Z1133" s="59"/>
      <c r="AA1133" s="59"/>
      <c r="AB1133" s="59"/>
      <c r="AC1133" s="59"/>
      <c r="AD1133" s="59"/>
    </row>
    <row r="1134" hidden="1">
      <c r="B1134" s="145">
        <v>98</v>
      </c>
      <c r="C1134" s="146" t="str">
        <f t="shared" ca="1" si="188"/>
        <v>12.4</v>
      </c>
      <c r="D1134" s="147" t="str">
        <f t="shared" ca="1" si="189"/>
        <v>na</v>
      </c>
      <c r="E1134" s="147" t="s">
        <v>52</v>
      </c>
      <c r="F1134" s="148" t="str">
        <f t="shared" ca="1" si="190"/>
        <v>https://demarches-larochelle.test.entrouvert.org/old-temp/modele-de-formulaire-avec-tous-les-champs/</v>
      </c>
      <c r="G1134" s="147" t="str">
        <f t="shared" ca="1" si="191"/>
        <v>AA</v>
      </c>
      <c r="H1134" s="147" t="str">
        <f t="shared" ca="1" si="192"/>
        <v/>
      </c>
      <c r="I1134" s="147">
        <f t="shared" ca="1" si="193"/>
        <v>0</v>
      </c>
      <c r="J1134" s="149">
        <f t="shared" ca="1" si="194"/>
        <v>0</v>
      </c>
      <c r="K1134" s="79" t="str">
        <f t="shared" si="195"/>
        <v/>
      </c>
      <c r="L1134" s="136"/>
      <c r="M1134" s="136">
        <f t="shared" si="196"/>
        <v>0</v>
      </c>
      <c r="N1134" s="137">
        <f t="shared" ca="1" si="197"/>
        <v>0</v>
      </c>
      <c r="O1134" s="137"/>
      <c r="P1134" s="138"/>
      <c r="Q1134" s="138"/>
      <c r="R1134" s="138"/>
      <c r="S1134" s="138"/>
      <c r="T1134" s="138"/>
      <c r="U1134" s="139">
        <f t="shared" si="198"/>
        <v>0</v>
      </c>
      <c r="V1134" s="140"/>
      <c r="W1134" s="43"/>
      <c r="X1134" s="59"/>
      <c r="Y1134" s="59"/>
      <c r="Z1134" s="59"/>
      <c r="AA1134" s="59"/>
      <c r="AB1134" s="59"/>
      <c r="AC1134" s="59"/>
      <c r="AD1134" s="59"/>
    </row>
    <row r="1135" hidden="1">
      <c r="B1135" s="145">
        <v>98</v>
      </c>
      <c r="C1135" s="146" t="str">
        <f t="shared" ca="1" si="188"/>
        <v>12.4</v>
      </c>
      <c r="D1135" s="147" t="str">
        <f t="shared" ca="1" si="189"/>
        <v>na</v>
      </c>
      <c r="E1135" s="147" t="s">
        <v>55</v>
      </c>
      <c r="F1135" s="148" t="str">
        <f t="shared" ca="1" si="190"/>
        <v>https://portail-larochelle.test.entrouvert.org/mon-espace/mes-demandes/</v>
      </c>
      <c r="G1135" s="147" t="str">
        <f t="shared" ca="1" si="191"/>
        <v>AA</v>
      </c>
      <c r="H1135" s="147" t="str">
        <f t="shared" ca="1" si="192"/>
        <v/>
      </c>
      <c r="I1135" s="147">
        <f t="shared" ca="1" si="193"/>
        <v>0</v>
      </c>
      <c r="J1135" s="149">
        <f t="shared" ca="1" si="194"/>
        <v>0</v>
      </c>
      <c r="K1135" s="79" t="str">
        <f t="shared" si="195"/>
        <v/>
      </c>
      <c r="L1135" s="136"/>
      <c r="M1135" s="136">
        <f t="shared" si="196"/>
        <v>0</v>
      </c>
      <c r="N1135" s="137">
        <f t="shared" ca="1" si="197"/>
        <v>0</v>
      </c>
      <c r="O1135" s="137"/>
      <c r="P1135" s="138"/>
      <c r="Q1135" s="138"/>
      <c r="R1135" s="138"/>
      <c r="S1135" s="138"/>
      <c r="T1135" s="138"/>
      <c r="U1135" s="139">
        <f t="shared" si="198"/>
        <v>0</v>
      </c>
      <c r="V1135" s="140"/>
      <c r="W1135" s="43"/>
      <c r="X1135" s="59"/>
      <c r="Y1135" s="59"/>
      <c r="Z1135" s="59"/>
      <c r="AA1135" s="59"/>
      <c r="AB1135" s="59"/>
      <c r="AC1135" s="59"/>
      <c r="AD1135" s="59"/>
    </row>
    <row r="1136" hidden="1">
      <c r="B1136" s="145">
        <v>98</v>
      </c>
      <c r="C1136" s="146" t="str">
        <f t="shared" ca="1" si="188"/>
        <v>12.4</v>
      </c>
      <c r="D1136" s="147" t="str">
        <f t="shared" ca="1" si="189"/>
        <v>na</v>
      </c>
      <c r="E1136" s="147" t="s">
        <v>58</v>
      </c>
      <c r="F1136" s="148" t="str">
        <f t="shared" ca="1" si="190"/>
        <v>https://demarches-larochelle.test.entrouvert.org/signalements/arbres-espaces-verts-naturels-aires-de-jeux/?cancelurl=https%3A//portail-larochelle.test.entrouvert.org/demarches/signalements/</v>
      </c>
      <c r="G1136" s="147" t="str">
        <f t="shared" ca="1" si="191"/>
        <v>AA</v>
      </c>
      <c r="H1136" s="147" t="str">
        <f t="shared" ca="1" si="192"/>
        <v/>
      </c>
      <c r="I1136" s="147">
        <f t="shared" ca="1" si="193"/>
        <v>0</v>
      </c>
      <c r="J1136" s="149">
        <f t="shared" ca="1" si="194"/>
        <v>0</v>
      </c>
      <c r="K1136" s="79" t="str">
        <f t="shared" si="195"/>
        <v/>
      </c>
      <c r="L1136" s="136"/>
      <c r="M1136" s="136">
        <f t="shared" si="196"/>
        <v>0</v>
      </c>
      <c r="N1136" s="137">
        <f t="shared" ca="1" si="197"/>
        <v>0</v>
      </c>
      <c r="O1136" s="137"/>
      <c r="P1136" s="138"/>
      <c r="Q1136" s="138"/>
      <c r="R1136" s="138"/>
      <c r="S1136" s="138"/>
      <c r="T1136" s="138"/>
      <c r="U1136" s="139">
        <f t="shared" si="198"/>
        <v>0</v>
      </c>
      <c r="V1136" s="140"/>
      <c r="W1136" s="43"/>
      <c r="X1136" s="59"/>
      <c r="Y1136" s="59"/>
      <c r="Z1136" s="59"/>
      <c r="AA1136" s="59"/>
      <c r="AB1136" s="59"/>
      <c r="AC1136" s="59"/>
      <c r="AD1136" s="59"/>
    </row>
    <row r="1137" hidden="1">
      <c r="B1137" s="145">
        <v>98</v>
      </c>
      <c r="C1137" s="146" t="str">
        <f t="shared" ca="1" si="188"/>
        <v>12.4</v>
      </c>
      <c r="D1137" s="147" t="str">
        <f t="shared" ca="1" si="189"/>
        <v>na</v>
      </c>
      <c r="E1137" s="147" t="s">
        <v>61</v>
      </c>
      <c r="F1137" s="148" t="str">
        <f t="shared" ca="1" si="190"/>
        <v>https://demarches-larochelle.test.entrouvert.org/signalements/proprete-urbaine/118/</v>
      </c>
      <c r="G1137" s="147" t="str">
        <f t="shared" ca="1" si="191"/>
        <v>AA</v>
      </c>
      <c r="H1137" s="147" t="str">
        <f t="shared" ca="1" si="192"/>
        <v/>
      </c>
      <c r="I1137" s="147">
        <f t="shared" ca="1" si="193"/>
        <v>0</v>
      </c>
      <c r="J1137" s="149">
        <f t="shared" ca="1" si="194"/>
        <v>0</v>
      </c>
      <c r="K1137" s="79" t="str">
        <f t="shared" si="195"/>
        <v/>
      </c>
      <c r="L1137" s="136"/>
      <c r="M1137" s="136">
        <f t="shared" si="196"/>
        <v>0</v>
      </c>
      <c r="N1137" s="137">
        <f t="shared" ca="1" si="197"/>
        <v>0</v>
      </c>
      <c r="O1137" s="137"/>
      <c r="P1137" s="138"/>
      <c r="Q1137" s="138"/>
      <c r="R1137" s="138"/>
      <c r="S1137" s="138"/>
      <c r="T1137" s="138"/>
      <c r="U1137" s="139">
        <f t="shared" si="198"/>
        <v>0</v>
      </c>
      <c r="V1137" s="140"/>
      <c r="W1137" s="43"/>
      <c r="X1137" s="59"/>
      <c r="Y1137" s="59"/>
      <c r="Z1137" s="59"/>
      <c r="AA1137" s="59"/>
      <c r="AB1137" s="59"/>
      <c r="AC1137" s="59"/>
      <c r="AD1137" s="59"/>
    </row>
    <row r="1138" hidden="1">
      <c r="B1138" s="145">
        <v>98</v>
      </c>
      <c r="C1138" s="146" t="str">
        <f t="shared" ca="1" si="188"/>
        <v>12.4</v>
      </c>
      <c r="D1138" s="147" t="str">
        <f t="shared" ca="1" si="189"/>
        <v>na</v>
      </c>
      <c r="E1138" s="147" t="s">
        <v>64</v>
      </c>
      <c r="F1138" s="148" t="str">
        <f t="shared" ca="1" si="190"/>
        <v>https://connexion-larochelle.test.entrouvert.org/accounts/password/change/</v>
      </c>
      <c r="G1138" s="147" t="str">
        <f t="shared" ca="1" si="191"/>
        <v>AA</v>
      </c>
      <c r="H1138" s="147" t="str">
        <f t="shared" ca="1" si="192"/>
        <v/>
      </c>
      <c r="I1138" s="147">
        <f t="shared" ca="1" si="193"/>
        <v>0</v>
      </c>
      <c r="J1138" s="149">
        <f t="shared" ca="1" si="194"/>
        <v>0</v>
      </c>
      <c r="K1138" s="79" t="str">
        <f t="shared" si="195"/>
        <v/>
      </c>
      <c r="L1138" s="136"/>
      <c r="M1138" s="136">
        <f t="shared" si="196"/>
        <v>0</v>
      </c>
      <c r="N1138" s="137">
        <f t="shared" ca="1" si="197"/>
        <v>0</v>
      </c>
      <c r="O1138" s="137"/>
      <c r="P1138" s="138"/>
      <c r="Q1138" s="138"/>
      <c r="R1138" s="138"/>
      <c r="S1138" s="138"/>
      <c r="T1138" s="138"/>
      <c r="U1138" s="139">
        <f t="shared" si="198"/>
        <v>0</v>
      </c>
      <c r="V1138" s="140"/>
      <c r="W1138" s="43"/>
      <c r="X1138" s="59"/>
      <c r="Y1138" s="59"/>
      <c r="Z1138" s="59"/>
      <c r="AA1138" s="59"/>
      <c r="AB1138" s="59"/>
      <c r="AC1138" s="59"/>
      <c r="AD1138" s="59"/>
    </row>
    <row r="1139" hidden="1">
      <c r="B1139" s="145">
        <v>99</v>
      </c>
      <c r="C1139" s="146" t="str">
        <f t="shared" ca="1" si="188"/>
        <v>12.5</v>
      </c>
      <c r="D1139" s="147" t="str">
        <f t="shared" ca="1" si="189"/>
        <v>c</v>
      </c>
      <c r="E1139" s="147" t="s">
        <v>28</v>
      </c>
      <c r="F1139" s="148" t="str">
        <f t="shared" ca="1" si="190"/>
        <v>https://portail-larochelle.test.entrouvert.org/demarches/</v>
      </c>
      <c r="G1139" s="147" t="str">
        <f t="shared" ca="1" si="191"/>
        <v>AA</v>
      </c>
      <c r="H1139" s="147" t="str">
        <f t="shared" ca="1" si="192"/>
        <v/>
      </c>
      <c r="I1139" s="147">
        <f t="shared" ca="1" si="193"/>
        <v>0</v>
      </c>
      <c r="J1139" s="149">
        <f t="shared" ca="1" si="194"/>
        <v>0</v>
      </c>
      <c r="K1139" s="79" t="str">
        <f t="shared" si="195"/>
        <v/>
      </c>
      <c r="L1139" s="136"/>
      <c r="M1139" s="136">
        <f t="shared" si="196"/>
        <v>0</v>
      </c>
      <c r="N1139" s="137">
        <f t="shared" ca="1" si="197"/>
        <v>0</v>
      </c>
      <c r="O1139" s="137"/>
      <c r="P1139" s="138"/>
      <c r="Q1139" s="138"/>
      <c r="R1139" s="138"/>
      <c r="S1139" s="138"/>
      <c r="T1139" s="138"/>
      <c r="U1139" s="139">
        <f t="shared" si="198"/>
        <v>0</v>
      </c>
      <c r="V1139" s="140"/>
      <c r="W1139" s="43"/>
      <c r="X1139" s="59"/>
      <c r="Y1139" s="59"/>
      <c r="Z1139" s="59"/>
      <c r="AA1139" s="59"/>
      <c r="AB1139" s="59"/>
      <c r="AC1139" s="59"/>
      <c r="AD1139" s="59"/>
    </row>
    <row r="1140" hidden="1">
      <c r="B1140" s="145">
        <v>99</v>
      </c>
      <c r="C1140" s="146" t="str">
        <f t="shared" ca="1" si="188"/>
        <v>12.5</v>
      </c>
      <c r="D1140" s="147" t="str">
        <f t="shared" ca="1" si="189"/>
        <v>na</v>
      </c>
      <c r="E1140" s="147" t="s">
        <v>31</v>
      </c>
      <c r="F1140" s="148" t="str">
        <f t="shared" ca="1" si="190"/>
        <v>https://portail-larochelle.test.entrouvert.org/liens-footer/accessibilite/</v>
      </c>
      <c r="G1140" s="147" t="str">
        <f t="shared" ca="1" si="191"/>
        <v>AA</v>
      </c>
      <c r="H1140" s="147" t="str">
        <f t="shared" ca="1" si="192"/>
        <v/>
      </c>
      <c r="I1140" s="147">
        <f t="shared" ca="1" si="193"/>
        <v>0</v>
      </c>
      <c r="J1140" s="149">
        <f t="shared" ca="1" si="194"/>
        <v>0</v>
      </c>
      <c r="K1140" s="79" t="str">
        <f t="shared" si="195"/>
        <v/>
      </c>
      <c r="L1140" s="136"/>
      <c r="M1140" s="136">
        <f t="shared" si="196"/>
        <v>0</v>
      </c>
      <c r="N1140" s="137">
        <f t="shared" ca="1" si="197"/>
        <v>0</v>
      </c>
      <c r="O1140" s="137"/>
      <c r="P1140" s="138"/>
      <c r="Q1140" s="138"/>
      <c r="R1140" s="138"/>
      <c r="S1140" s="138"/>
      <c r="T1140" s="138"/>
      <c r="U1140" s="139">
        <f t="shared" si="198"/>
        <v>0</v>
      </c>
      <c r="V1140" s="140"/>
      <c r="W1140" s="43"/>
      <c r="X1140" s="59"/>
      <c r="Y1140" s="59"/>
      <c r="Z1140" s="59"/>
      <c r="AA1140" s="59"/>
      <c r="AB1140" s="59"/>
      <c r="AC1140" s="59"/>
      <c r="AD1140" s="59"/>
    </row>
    <row r="1141" hidden="1">
      <c r="B1141" s="145">
        <v>99</v>
      </c>
      <c r="C1141" s="146" t="str">
        <f t="shared" ca="1" si="188"/>
        <v>12.5</v>
      </c>
      <c r="D1141" s="147" t="str">
        <f t="shared" ca="1" si="189"/>
        <v>na</v>
      </c>
      <c r="E1141" s="147" t="s">
        <v>34</v>
      </c>
      <c r="F1141" s="148" t="str">
        <f t="shared" ca="1" si="190"/>
        <v>https://portail-larochelle.test.entrouvert.org/liens-footer/mentions-legales/</v>
      </c>
      <c r="G1141" s="147" t="str">
        <f t="shared" ca="1" si="191"/>
        <v>AA</v>
      </c>
      <c r="H1141" s="147" t="str">
        <f t="shared" ca="1" si="192"/>
        <v/>
      </c>
      <c r="I1141" s="147">
        <f t="shared" ca="1" si="193"/>
        <v>0</v>
      </c>
      <c r="J1141" s="149">
        <f t="shared" ca="1" si="194"/>
        <v>0</v>
      </c>
      <c r="K1141" s="79" t="str">
        <f t="shared" si="195"/>
        <v/>
      </c>
      <c r="L1141" s="136"/>
      <c r="M1141" s="136">
        <f t="shared" si="196"/>
        <v>0</v>
      </c>
      <c r="N1141" s="137">
        <f t="shared" ca="1" si="197"/>
        <v>0</v>
      </c>
      <c r="O1141" s="137"/>
      <c r="P1141" s="138"/>
      <c r="Q1141" s="138"/>
      <c r="R1141" s="138"/>
      <c r="S1141" s="138"/>
      <c r="T1141" s="138"/>
      <c r="U1141" s="139">
        <f t="shared" si="198"/>
        <v>0</v>
      </c>
      <c r="V1141" s="140"/>
      <c r="W1141" s="43"/>
      <c r="X1141" s="59"/>
      <c r="Y1141" s="59"/>
      <c r="Z1141" s="59"/>
      <c r="AA1141" s="59"/>
      <c r="AB1141" s="59"/>
      <c r="AC1141" s="59"/>
      <c r="AD1141" s="59"/>
    </row>
    <row r="1142" hidden="1">
      <c r="B1142" s="145">
        <v>99</v>
      </c>
      <c r="C1142" s="146" t="str">
        <f t="shared" ca="1" si="188"/>
        <v>12.5</v>
      </c>
      <c r="D1142" s="147" t="str">
        <f t="shared" ca="1" si="189"/>
        <v>na</v>
      </c>
      <c r="E1142" s="147" t="s">
        <v>37</v>
      </c>
      <c r="F1142" s="148" t="str">
        <f t="shared" ca="1" si="190"/>
        <v>https://portail-larochelle.test.entrouvert.org/aide/</v>
      </c>
      <c r="G1142" s="147" t="str">
        <f t="shared" ca="1" si="191"/>
        <v>AA</v>
      </c>
      <c r="H1142" s="147" t="str">
        <f t="shared" ca="1" si="192"/>
        <v/>
      </c>
      <c r="I1142" s="147">
        <f t="shared" ca="1" si="193"/>
        <v>0</v>
      </c>
      <c r="J1142" s="149">
        <f t="shared" ca="1" si="194"/>
        <v>0</v>
      </c>
      <c r="K1142" s="79" t="str">
        <f t="shared" si="195"/>
        <v/>
      </c>
      <c r="L1142" s="136"/>
      <c r="M1142" s="136">
        <f t="shared" si="196"/>
        <v>0</v>
      </c>
      <c r="N1142" s="137">
        <f t="shared" ca="1" si="197"/>
        <v>0</v>
      </c>
      <c r="O1142" s="137"/>
      <c r="P1142" s="138"/>
      <c r="Q1142" s="138"/>
      <c r="R1142" s="138"/>
      <c r="S1142" s="138"/>
      <c r="T1142" s="138"/>
      <c r="U1142" s="139">
        <f t="shared" si="198"/>
        <v>0</v>
      </c>
      <c r="V1142" s="140"/>
      <c r="W1142" s="43"/>
      <c r="X1142" s="59"/>
      <c r="Y1142" s="59"/>
      <c r="Z1142" s="59"/>
      <c r="AA1142" s="59"/>
      <c r="AB1142" s="59"/>
      <c r="AC1142" s="59"/>
      <c r="AD1142" s="59"/>
    </row>
    <row r="1143" ht="15.75" hidden="1" customHeight="1">
      <c r="B1143" s="145">
        <v>99</v>
      </c>
      <c r="C1143" s="146" t="str">
        <f t="shared" ca="1" si="188"/>
        <v>12.5</v>
      </c>
      <c r="D1143" s="147" t="str">
        <f t="shared" ca="1" si="189"/>
        <v>na</v>
      </c>
      <c r="E1143" s="147" t="s">
        <v>40</v>
      </c>
      <c r="F1143" s="148" t="str">
        <f t="shared" ca="1" si="190"/>
        <v>https://connexion-larochelle.test.entrouvert.org/login/?nonce=_0DC01D458CED32F23A64CDA251907A6D&amp;next=/idp/saml2/continue%3Fnonce%3D_0DC01D458CED32F23A64CDA251907A6D</v>
      </c>
      <c r="G1143" s="147" t="str">
        <f t="shared" ca="1" si="191"/>
        <v>AA</v>
      </c>
      <c r="H1143" s="147" t="str">
        <f t="shared" ca="1" si="192"/>
        <v/>
      </c>
      <c r="I1143" s="147">
        <f t="shared" ca="1" si="193"/>
        <v>0</v>
      </c>
      <c r="J1143" s="149">
        <f t="shared" ca="1" si="194"/>
        <v>0</v>
      </c>
      <c r="K1143" s="79" t="str">
        <f t="shared" si="195"/>
        <v/>
      </c>
      <c r="L1143" s="136"/>
      <c r="M1143" s="136">
        <f t="shared" si="196"/>
        <v>0</v>
      </c>
      <c r="N1143" s="137">
        <f t="shared" ca="1" si="197"/>
        <v>0</v>
      </c>
      <c r="O1143" s="137"/>
      <c r="P1143" s="138"/>
      <c r="Q1143" s="138"/>
      <c r="R1143" s="138"/>
      <c r="S1143" s="138"/>
      <c r="T1143" s="138"/>
      <c r="U1143" s="139">
        <f t="shared" si="198"/>
        <v>0</v>
      </c>
      <c r="V1143" s="140"/>
      <c r="W1143" s="43"/>
      <c r="X1143" s="59"/>
      <c r="Y1143" s="59"/>
      <c r="Z1143" s="59"/>
      <c r="AA1143" s="59"/>
      <c r="AB1143" s="59"/>
      <c r="AC1143" s="59"/>
      <c r="AD1143" s="59"/>
    </row>
    <row r="1144" ht="15.75" hidden="1" customHeight="1">
      <c r="B1144" s="145">
        <v>99</v>
      </c>
      <c r="C1144" s="146" t="str">
        <f t="shared" ca="1" si="188"/>
        <v>12.5</v>
      </c>
      <c r="D1144" s="147" t="str">
        <f t="shared" ca="1" si="189"/>
        <v>na</v>
      </c>
      <c r="E1144" s="147" t="s">
        <v>43</v>
      </c>
      <c r="F1144" s="148" t="str">
        <f t="shared" ca="1" si="190"/>
        <v>https://portail-larochelle.test.entrouvert.org/demarches/signalements/</v>
      </c>
      <c r="G1144" s="147" t="str">
        <f t="shared" ca="1" si="191"/>
        <v>AA</v>
      </c>
      <c r="H1144" s="147" t="str">
        <f t="shared" ca="1" si="192"/>
        <v/>
      </c>
      <c r="I1144" s="147">
        <f t="shared" ca="1" si="193"/>
        <v>0</v>
      </c>
      <c r="J1144" s="149">
        <f t="shared" ca="1" si="194"/>
        <v>0</v>
      </c>
      <c r="K1144" s="79" t="str">
        <f t="shared" si="195"/>
        <v/>
      </c>
      <c r="L1144" s="136"/>
      <c r="M1144" s="136">
        <f t="shared" si="196"/>
        <v>0</v>
      </c>
      <c r="N1144" s="137">
        <f t="shared" ca="1" si="197"/>
        <v>0</v>
      </c>
      <c r="O1144" s="137"/>
      <c r="P1144" s="138"/>
      <c r="Q1144" s="138"/>
      <c r="R1144" s="138"/>
      <c r="S1144" s="138"/>
      <c r="T1144" s="138"/>
      <c r="U1144" s="139">
        <f t="shared" si="198"/>
        <v>0</v>
      </c>
      <c r="V1144" s="140"/>
      <c r="W1144" s="43"/>
      <c r="X1144" s="59"/>
      <c r="Y1144" s="59"/>
      <c r="Z1144" s="59"/>
      <c r="AA1144" s="59"/>
      <c r="AB1144" s="59"/>
      <c r="AC1144" s="59"/>
      <c r="AD1144" s="59"/>
    </row>
    <row r="1145" ht="15.75" hidden="1" customHeight="1">
      <c r="B1145" s="145">
        <v>99</v>
      </c>
      <c r="C1145" s="146" t="str">
        <f t="shared" ca="1" si="188"/>
        <v>12.5</v>
      </c>
      <c r="D1145" s="147" t="str">
        <f t="shared" ca="1" si="189"/>
        <v>na</v>
      </c>
      <c r="E1145" s="147" t="s">
        <v>46</v>
      </c>
      <c r="F1145" s="148" t="str">
        <f t="shared" ca="1" si="190"/>
        <v>https://connexion-larochelle.test.entrouvert.org/accounts/</v>
      </c>
      <c r="G1145" s="147" t="str">
        <f t="shared" ca="1" si="191"/>
        <v>AA</v>
      </c>
      <c r="H1145" s="147" t="str">
        <f t="shared" ca="1" si="192"/>
        <v/>
      </c>
      <c r="I1145" s="147">
        <f t="shared" ca="1" si="193"/>
        <v>0</v>
      </c>
      <c r="J1145" s="149">
        <f t="shared" ca="1" si="194"/>
        <v>0</v>
      </c>
      <c r="K1145" s="79" t="str">
        <f t="shared" si="195"/>
        <v/>
      </c>
      <c r="L1145" s="136"/>
      <c r="M1145" s="136">
        <f t="shared" si="196"/>
        <v>0</v>
      </c>
      <c r="N1145" s="137">
        <f t="shared" ca="1" si="197"/>
        <v>0</v>
      </c>
      <c r="O1145" s="137"/>
      <c r="P1145" s="138"/>
      <c r="Q1145" s="138"/>
      <c r="R1145" s="138"/>
      <c r="S1145" s="138"/>
      <c r="T1145" s="138"/>
      <c r="U1145" s="139">
        <f t="shared" si="198"/>
        <v>0</v>
      </c>
      <c r="V1145" s="140"/>
      <c r="W1145" s="43"/>
      <c r="X1145" s="59"/>
      <c r="Y1145" s="59"/>
      <c r="Z1145" s="59"/>
      <c r="AA1145" s="59"/>
      <c r="AB1145" s="59"/>
      <c r="AC1145" s="59"/>
      <c r="AD1145" s="59"/>
    </row>
    <row r="1146" ht="15.75" hidden="1" customHeight="1">
      <c r="B1146" s="145">
        <v>99</v>
      </c>
      <c r="C1146" s="146" t="str">
        <f t="shared" ca="1" si="188"/>
        <v>12.5</v>
      </c>
      <c r="D1146" s="147" t="str">
        <f t="shared" ca="1" si="189"/>
        <v>na</v>
      </c>
      <c r="E1146" s="147" t="s">
        <v>49</v>
      </c>
      <c r="F1146" s="148" t="str">
        <f t="shared" ca="1" si="190"/>
        <v>https://portail-larochelle.test.entrouvert.org/a-propos/page-editoriale-type/</v>
      </c>
      <c r="G1146" s="147" t="str">
        <f t="shared" ca="1" si="191"/>
        <v>AA</v>
      </c>
      <c r="H1146" s="147" t="str">
        <f t="shared" ca="1" si="192"/>
        <v/>
      </c>
      <c r="I1146" s="147">
        <f t="shared" ca="1" si="193"/>
        <v>0</v>
      </c>
      <c r="J1146" s="149">
        <f t="shared" ca="1" si="194"/>
        <v>0</v>
      </c>
      <c r="K1146" s="79" t="str">
        <f t="shared" si="195"/>
        <v/>
      </c>
      <c r="L1146" s="136"/>
      <c r="M1146" s="136">
        <f t="shared" si="196"/>
        <v>0</v>
      </c>
      <c r="N1146" s="137">
        <f t="shared" ca="1" si="197"/>
        <v>0</v>
      </c>
      <c r="O1146" s="137"/>
      <c r="P1146" s="138"/>
      <c r="Q1146" s="138"/>
      <c r="R1146" s="138"/>
      <c r="S1146" s="138"/>
      <c r="T1146" s="138"/>
      <c r="U1146" s="139">
        <f t="shared" si="198"/>
        <v>0</v>
      </c>
      <c r="V1146" s="140"/>
      <c r="W1146" s="43"/>
      <c r="X1146" s="59"/>
      <c r="Y1146" s="59"/>
      <c r="Z1146" s="59"/>
      <c r="AA1146" s="59"/>
      <c r="AB1146" s="59"/>
      <c r="AC1146" s="59"/>
      <c r="AD1146" s="59"/>
    </row>
    <row r="1147" ht="15.75" hidden="1" customHeight="1">
      <c r="B1147" s="145">
        <v>99</v>
      </c>
      <c r="C1147" s="146" t="str">
        <f t="shared" ca="1" si="188"/>
        <v>12.5</v>
      </c>
      <c r="D1147" s="147" t="str">
        <f t="shared" ca="1" si="189"/>
        <v>na</v>
      </c>
      <c r="E1147" s="147" t="s">
        <v>52</v>
      </c>
      <c r="F1147" s="148" t="str">
        <f t="shared" ca="1" si="190"/>
        <v>https://demarches-larochelle.test.entrouvert.org/old-temp/modele-de-formulaire-avec-tous-les-champs/</v>
      </c>
      <c r="G1147" s="147" t="str">
        <f t="shared" ca="1" si="191"/>
        <v>AA</v>
      </c>
      <c r="H1147" s="147" t="str">
        <f t="shared" ca="1" si="192"/>
        <v/>
      </c>
      <c r="I1147" s="147">
        <f t="shared" ca="1" si="193"/>
        <v>0</v>
      </c>
      <c r="J1147" s="149">
        <f t="shared" ca="1" si="194"/>
        <v>0</v>
      </c>
      <c r="K1147" s="79" t="str">
        <f t="shared" si="195"/>
        <v/>
      </c>
      <c r="L1147" s="136"/>
      <c r="M1147" s="136">
        <f t="shared" si="196"/>
        <v>0</v>
      </c>
      <c r="N1147" s="137">
        <f t="shared" ca="1" si="197"/>
        <v>0</v>
      </c>
      <c r="O1147" s="137"/>
      <c r="P1147" s="138"/>
      <c r="Q1147" s="138"/>
      <c r="R1147" s="138"/>
      <c r="S1147" s="138"/>
      <c r="T1147" s="138"/>
      <c r="U1147" s="139">
        <f t="shared" si="198"/>
        <v>0</v>
      </c>
      <c r="V1147" s="140"/>
      <c r="W1147" s="43"/>
      <c r="X1147" s="59"/>
      <c r="Y1147" s="59"/>
      <c r="Z1147" s="59"/>
      <c r="AA1147" s="59"/>
      <c r="AB1147" s="59"/>
      <c r="AC1147" s="59"/>
      <c r="AD1147" s="59"/>
    </row>
    <row r="1148" ht="15.75" hidden="1" customHeight="1">
      <c r="B1148" s="145">
        <v>99</v>
      </c>
      <c r="C1148" s="146" t="str">
        <f t="shared" ca="1" si="188"/>
        <v>12.5</v>
      </c>
      <c r="D1148" s="147" t="str">
        <f t="shared" ca="1" si="189"/>
        <v>na</v>
      </c>
      <c r="E1148" s="147" t="s">
        <v>55</v>
      </c>
      <c r="F1148" s="148" t="str">
        <f t="shared" ca="1" si="190"/>
        <v>https://portail-larochelle.test.entrouvert.org/mon-espace/mes-demandes/</v>
      </c>
      <c r="G1148" s="147" t="str">
        <f t="shared" ca="1" si="191"/>
        <v>AA</v>
      </c>
      <c r="H1148" s="147" t="str">
        <f t="shared" ca="1" si="192"/>
        <v/>
      </c>
      <c r="I1148" s="147">
        <f t="shared" ca="1" si="193"/>
        <v>0</v>
      </c>
      <c r="J1148" s="149">
        <f t="shared" ca="1" si="194"/>
        <v>0</v>
      </c>
      <c r="K1148" s="79" t="str">
        <f t="shared" si="195"/>
        <v/>
      </c>
      <c r="L1148" s="136"/>
      <c r="M1148" s="136">
        <f t="shared" si="196"/>
        <v>0</v>
      </c>
      <c r="N1148" s="137">
        <f t="shared" ca="1" si="197"/>
        <v>0</v>
      </c>
      <c r="O1148" s="137"/>
      <c r="P1148" s="138"/>
      <c r="Q1148" s="138"/>
      <c r="R1148" s="138"/>
      <c r="S1148" s="138"/>
      <c r="T1148" s="138"/>
      <c r="U1148" s="139">
        <f t="shared" si="198"/>
        <v>0</v>
      </c>
      <c r="V1148" s="140"/>
      <c r="W1148" s="43"/>
      <c r="X1148" s="59"/>
      <c r="Y1148" s="59"/>
      <c r="Z1148" s="59"/>
      <c r="AA1148" s="59"/>
      <c r="AB1148" s="59"/>
      <c r="AC1148" s="59"/>
      <c r="AD1148" s="59"/>
    </row>
    <row r="1149" ht="15.75" hidden="1" customHeight="1">
      <c r="B1149" s="145">
        <v>99</v>
      </c>
      <c r="C1149" s="146" t="str">
        <f t="shared" ca="1" si="188"/>
        <v>12.5</v>
      </c>
      <c r="D1149" s="147" t="str">
        <f t="shared" ca="1" si="189"/>
        <v>na</v>
      </c>
      <c r="E1149" s="147" t="s">
        <v>58</v>
      </c>
      <c r="F1149" s="148" t="str">
        <f t="shared" ca="1" si="190"/>
        <v>https://demarches-larochelle.test.entrouvert.org/signalements/arbres-espaces-verts-naturels-aires-de-jeux/?cancelurl=https%3A//portail-larochelle.test.entrouvert.org/demarches/signalements/</v>
      </c>
      <c r="G1149" s="147" t="str">
        <f t="shared" ca="1" si="191"/>
        <v>AA</v>
      </c>
      <c r="H1149" s="147" t="str">
        <f t="shared" ca="1" si="192"/>
        <v/>
      </c>
      <c r="I1149" s="147">
        <f t="shared" ca="1" si="193"/>
        <v>0</v>
      </c>
      <c r="J1149" s="149">
        <f t="shared" ca="1" si="194"/>
        <v>0</v>
      </c>
      <c r="K1149" s="79" t="str">
        <f t="shared" si="195"/>
        <v/>
      </c>
      <c r="L1149" s="136"/>
      <c r="M1149" s="136">
        <f t="shared" si="196"/>
        <v>0</v>
      </c>
      <c r="N1149" s="137">
        <f t="shared" ca="1" si="197"/>
        <v>0</v>
      </c>
      <c r="O1149" s="137"/>
      <c r="P1149" s="138"/>
      <c r="Q1149" s="138"/>
      <c r="R1149" s="138"/>
      <c r="S1149" s="138"/>
      <c r="T1149" s="138"/>
      <c r="U1149" s="139">
        <f t="shared" si="198"/>
        <v>0</v>
      </c>
      <c r="V1149" s="140"/>
      <c r="W1149" s="43"/>
      <c r="X1149" s="59"/>
      <c r="Y1149" s="59"/>
      <c r="Z1149" s="59"/>
      <c r="AA1149" s="59"/>
      <c r="AB1149" s="59"/>
      <c r="AC1149" s="59"/>
      <c r="AD1149" s="59"/>
    </row>
    <row r="1150" ht="15.75" hidden="1" customHeight="1">
      <c r="B1150" s="145">
        <v>99</v>
      </c>
      <c r="C1150" s="146" t="str">
        <f t="shared" ca="1" si="188"/>
        <v>12.5</v>
      </c>
      <c r="D1150" s="147" t="str">
        <f t="shared" ca="1" si="189"/>
        <v>na</v>
      </c>
      <c r="E1150" s="147" t="s">
        <v>61</v>
      </c>
      <c r="F1150" s="148" t="str">
        <f t="shared" ca="1" si="190"/>
        <v>https://demarches-larochelle.test.entrouvert.org/signalements/proprete-urbaine/118/</v>
      </c>
      <c r="G1150" s="147" t="str">
        <f t="shared" ca="1" si="191"/>
        <v>AA</v>
      </c>
      <c r="H1150" s="147" t="str">
        <f t="shared" ca="1" si="192"/>
        <v/>
      </c>
      <c r="I1150" s="147">
        <f t="shared" ca="1" si="193"/>
        <v>0</v>
      </c>
      <c r="J1150" s="149">
        <f t="shared" ca="1" si="194"/>
        <v>0</v>
      </c>
      <c r="K1150" s="79" t="str">
        <f t="shared" si="195"/>
        <v/>
      </c>
      <c r="L1150" s="136"/>
      <c r="M1150" s="136">
        <f t="shared" si="196"/>
        <v>0</v>
      </c>
      <c r="N1150" s="137">
        <f t="shared" ca="1" si="197"/>
        <v>0</v>
      </c>
      <c r="O1150" s="137"/>
      <c r="P1150" s="138"/>
      <c r="Q1150" s="138"/>
      <c r="R1150" s="138"/>
      <c r="S1150" s="138"/>
      <c r="T1150" s="138"/>
      <c r="U1150" s="139">
        <f t="shared" si="198"/>
        <v>0</v>
      </c>
      <c r="V1150" s="140"/>
      <c r="W1150" s="43"/>
      <c r="X1150" s="59"/>
      <c r="Y1150" s="59"/>
      <c r="Z1150" s="59"/>
      <c r="AA1150" s="59"/>
      <c r="AB1150" s="59"/>
      <c r="AC1150" s="59"/>
      <c r="AD1150" s="59"/>
    </row>
    <row r="1151" ht="15.75" hidden="1" customHeight="1">
      <c r="B1151" s="145">
        <v>99</v>
      </c>
      <c r="C1151" s="146" t="str">
        <f t="shared" ca="1" si="188"/>
        <v>12.5</v>
      </c>
      <c r="D1151" s="147" t="str">
        <f t="shared" ca="1" si="189"/>
        <v>na</v>
      </c>
      <c r="E1151" s="147" t="s">
        <v>64</v>
      </c>
      <c r="F1151" s="148" t="str">
        <f t="shared" ca="1" si="190"/>
        <v>https://connexion-larochelle.test.entrouvert.org/accounts/password/change/</v>
      </c>
      <c r="G1151" s="147" t="str">
        <f t="shared" ca="1" si="191"/>
        <v>AA</v>
      </c>
      <c r="H1151" s="147" t="str">
        <f t="shared" ca="1" si="192"/>
        <v/>
      </c>
      <c r="I1151" s="147">
        <f t="shared" ca="1" si="193"/>
        <v>0</v>
      </c>
      <c r="J1151" s="149">
        <f t="shared" ca="1" si="194"/>
        <v>0</v>
      </c>
      <c r="K1151" s="79" t="str">
        <f t="shared" si="195"/>
        <v/>
      </c>
      <c r="L1151" s="136"/>
      <c r="M1151" s="136">
        <f t="shared" si="196"/>
        <v>0</v>
      </c>
      <c r="N1151" s="137">
        <f t="shared" ca="1" si="197"/>
        <v>0</v>
      </c>
      <c r="O1151" s="137"/>
      <c r="P1151" s="138"/>
      <c r="Q1151" s="138"/>
      <c r="R1151" s="138"/>
      <c r="S1151" s="138"/>
      <c r="T1151" s="138"/>
      <c r="U1151" s="139">
        <f t="shared" si="198"/>
        <v>0</v>
      </c>
      <c r="V1151" s="140"/>
      <c r="W1151" s="43"/>
      <c r="X1151" s="59"/>
      <c r="Y1151" s="59"/>
      <c r="Z1151" s="59"/>
      <c r="AA1151" s="59"/>
      <c r="AB1151" s="59"/>
      <c r="AC1151" s="59"/>
      <c r="AD1151" s="59"/>
    </row>
    <row r="1152" ht="15.75" hidden="1" customHeight="1">
      <c r="B1152" s="145">
        <v>100</v>
      </c>
      <c r="C1152" s="146" t="str">
        <f t="shared" ca="1" si="188"/>
        <v>12.6</v>
      </c>
      <c r="D1152" s="147" t="str">
        <f t="shared" ca="1" si="189"/>
        <v>c</v>
      </c>
      <c r="E1152" s="147" t="s">
        <v>28</v>
      </c>
      <c r="F1152" s="148" t="str">
        <f t="shared" ca="1" si="190"/>
        <v>https://portail-larochelle.test.entrouvert.org/demarches/</v>
      </c>
      <c r="G1152" s="147" t="str">
        <f t="shared" ca="1" si="191"/>
        <v>A</v>
      </c>
      <c r="H1152" s="147" t="str">
        <f t="shared" ca="1" si="192"/>
        <v/>
      </c>
      <c r="I1152" s="147">
        <f t="shared" ca="1" si="193"/>
        <v>0</v>
      </c>
      <c r="J1152" s="149">
        <f t="shared" ca="1" si="194"/>
        <v>0</v>
      </c>
      <c r="K1152" s="79" t="str">
        <f t="shared" si="195"/>
        <v/>
      </c>
      <c r="L1152" s="136"/>
      <c r="M1152" s="136">
        <f t="shared" si="196"/>
        <v>0</v>
      </c>
      <c r="N1152" s="137">
        <f t="shared" ca="1" si="197"/>
        <v>0</v>
      </c>
      <c r="O1152" s="137"/>
      <c r="P1152" s="138"/>
      <c r="Q1152" s="138"/>
      <c r="R1152" s="138"/>
      <c r="S1152" s="138"/>
      <c r="T1152" s="138"/>
      <c r="U1152" s="139">
        <f t="shared" si="198"/>
        <v>0</v>
      </c>
      <c r="V1152" s="140"/>
      <c r="W1152" s="43"/>
      <c r="X1152" s="59"/>
      <c r="Y1152" s="59"/>
      <c r="Z1152" s="59"/>
      <c r="AA1152" s="59"/>
      <c r="AB1152" s="59"/>
      <c r="AC1152" s="59"/>
      <c r="AD1152" s="59"/>
    </row>
    <row r="1153" ht="15.75" hidden="1" customHeight="1">
      <c r="B1153" s="145">
        <v>100</v>
      </c>
      <c r="C1153" s="146" t="str">
        <f t="shared" ca="1" si="188"/>
        <v>12.6</v>
      </c>
      <c r="D1153" s="147" t="str">
        <f t="shared" ca="1" si="189"/>
        <v>c</v>
      </c>
      <c r="E1153" s="147" t="s">
        <v>31</v>
      </c>
      <c r="F1153" s="148" t="str">
        <f t="shared" ca="1" si="190"/>
        <v>https://portail-larochelle.test.entrouvert.org/liens-footer/accessibilite/</v>
      </c>
      <c r="G1153" s="147" t="str">
        <f t="shared" ca="1" si="191"/>
        <v>A</v>
      </c>
      <c r="H1153" s="147" t="str">
        <f t="shared" ca="1" si="192"/>
        <v/>
      </c>
      <c r="I1153" s="147">
        <f t="shared" ca="1" si="193"/>
        <v>0</v>
      </c>
      <c r="J1153" s="149">
        <f t="shared" ca="1" si="194"/>
        <v>0</v>
      </c>
      <c r="K1153" s="79" t="str">
        <f t="shared" si="195"/>
        <v/>
      </c>
      <c r="L1153" s="136"/>
      <c r="M1153" s="136">
        <f t="shared" si="196"/>
        <v>0</v>
      </c>
      <c r="N1153" s="137">
        <f t="shared" ca="1" si="197"/>
        <v>0</v>
      </c>
      <c r="O1153" s="137"/>
      <c r="P1153" s="138"/>
      <c r="Q1153" s="138"/>
      <c r="R1153" s="138"/>
      <c r="S1153" s="138"/>
      <c r="T1153" s="138"/>
      <c r="U1153" s="139">
        <f t="shared" si="198"/>
        <v>0</v>
      </c>
      <c r="V1153" s="140"/>
      <c r="W1153" s="43"/>
      <c r="X1153" s="59"/>
      <c r="Y1153" s="59"/>
      <c r="Z1153" s="59"/>
      <c r="AA1153" s="59"/>
      <c r="AB1153" s="59"/>
      <c r="AC1153" s="59"/>
      <c r="AD1153" s="59"/>
    </row>
    <row r="1154" ht="15.75" hidden="1" customHeight="1">
      <c r="B1154" s="145">
        <v>100</v>
      </c>
      <c r="C1154" s="146" t="str">
        <f t="shared" ca="1" si="188"/>
        <v>12.6</v>
      </c>
      <c r="D1154" s="147" t="str">
        <f t="shared" ca="1" si="189"/>
        <v>c</v>
      </c>
      <c r="E1154" s="147" t="s">
        <v>34</v>
      </c>
      <c r="F1154" s="148" t="str">
        <f t="shared" ca="1" si="190"/>
        <v>https://portail-larochelle.test.entrouvert.org/liens-footer/mentions-legales/</v>
      </c>
      <c r="G1154" s="147" t="str">
        <f t="shared" ca="1" si="191"/>
        <v>A</v>
      </c>
      <c r="H1154" s="147" t="str">
        <f t="shared" ca="1" si="192"/>
        <v/>
      </c>
      <c r="I1154" s="147">
        <f t="shared" ca="1" si="193"/>
        <v>0</v>
      </c>
      <c r="J1154" s="149">
        <f t="shared" ca="1" si="194"/>
        <v>0</v>
      </c>
      <c r="K1154" s="79" t="str">
        <f t="shared" si="195"/>
        <v/>
      </c>
      <c r="L1154" s="136"/>
      <c r="M1154" s="136">
        <f t="shared" si="196"/>
        <v>0</v>
      </c>
      <c r="N1154" s="137">
        <f t="shared" ca="1" si="197"/>
        <v>0</v>
      </c>
      <c r="O1154" s="137"/>
      <c r="P1154" s="138"/>
      <c r="Q1154" s="138"/>
      <c r="R1154" s="138"/>
      <c r="S1154" s="138"/>
      <c r="T1154" s="138"/>
      <c r="U1154" s="139">
        <f t="shared" si="198"/>
        <v>0</v>
      </c>
      <c r="V1154" s="140"/>
      <c r="W1154" s="43"/>
      <c r="X1154" s="59"/>
      <c r="Y1154" s="59"/>
      <c r="Z1154" s="59"/>
      <c r="AA1154" s="59"/>
      <c r="AB1154" s="59"/>
      <c r="AC1154" s="59"/>
      <c r="AD1154" s="59"/>
    </row>
    <row r="1155" ht="15.75" hidden="1" customHeight="1">
      <c r="B1155" s="145">
        <v>100</v>
      </c>
      <c r="C1155" s="146" t="str">
        <f t="shared" ca="1" si="188"/>
        <v>12.6</v>
      </c>
      <c r="D1155" s="147" t="str">
        <f t="shared" ca="1" si="189"/>
        <v>c</v>
      </c>
      <c r="E1155" s="147" t="s">
        <v>37</v>
      </c>
      <c r="F1155" s="148" t="str">
        <f t="shared" ca="1" si="190"/>
        <v>https://portail-larochelle.test.entrouvert.org/aide/</v>
      </c>
      <c r="G1155" s="147" t="str">
        <f t="shared" ca="1" si="191"/>
        <v>A</v>
      </c>
      <c r="H1155" s="147" t="str">
        <f t="shared" ca="1" si="192"/>
        <v/>
      </c>
      <c r="I1155" s="147">
        <f t="shared" ca="1" si="193"/>
        <v>0</v>
      </c>
      <c r="J1155" s="149">
        <f t="shared" ca="1" si="194"/>
        <v>0</v>
      </c>
      <c r="K1155" s="79" t="str">
        <f t="shared" si="195"/>
        <v/>
      </c>
      <c r="L1155" s="136"/>
      <c r="M1155" s="136">
        <f t="shared" si="196"/>
        <v>0</v>
      </c>
      <c r="N1155" s="137">
        <f t="shared" ca="1" si="197"/>
        <v>0</v>
      </c>
      <c r="O1155" s="137"/>
      <c r="P1155" s="138"/>
      <c r="Q1155" s="138"/>
      <c r="R1155" s="138"/>
      <c r="S1155" s="138"/>
      <c r="T1155" s="138"/>
      <c r="U1155" s="139">
        <f t="shared" si="198"/>
        <v>0</v>
      </c>
      <c r="V1155" s="140"/>
      <c r="W1155" s="43"/>
      <c r="X1155" s="59"/>
      <c r="Y1155" s="59"/>
      <c r="Z1155" s="59"/>
      <c r="AA1155" s="59"/>
      <c r="AB1155" s="59"/>
      <c r="AC1155" s="59"/>
      <c r="AD1155" s="59"/>
    </row>
    <row r="1156" ht="15.75" hidden="1" customHeight="1">
      <c r="B1156" s="145">
        <v>100</v>
      </c>
      <c r="C1156" s="146" t="str">
        <f t="shared" ca="1" si="188"/>
        <v>12.6</v>
      </c>
      <c r="D1156" s="147" t="str">
        <f t="shared" ca="1" si="189"/>
        <v>c</v>
      </c>
      <c r="E1156" s="147" t="s">
        <v>40</v>
      </c>
      <c r="F1156" s="148" t="str">
        <f t="shared" ca="1" si="190"/>
        <v>https://connexion-larochelle.test.entrouvert.org/login/?nonce=_0DC01D458CED32F23A64CDA251907A6D&amp;next=/idp/saml2/continue%3Fnonce%3D_0DC01D458CED32F23A64CDA251907A6D</v>
      </c>
      <c r="G1156" s="147" t="str">
        <f t="shared" ca="1" si="191"/>
        <v>A</v>
      </c>
      <c r="H1156" s="147" t="str">
        <f t="shared" ca="1" si="192"/>
        <v/>
      </c>
      <c r="I1156" s="147">
        <f t="shared" ca="1" si="193"/>
        <v>0</v>
      </c>
      <c r="J1156" s="149">
        <f t="shared" ca="1" si="194"/>
        <v>0</v>
      </c>
      <c r="K1156" s="79" t="str">
        <f t="shared" si="195"/>
        <v/>
      </c>
      <c r="L1156" s="136"/>
      <c r="M1156" s="136">
        <f t="shared" si="196"/>
        <v>0</v>
      </c>
      <c r="N1156" s="137">
        <f t="shared" ca="1" si="197"/>
        <v>0</v>
      </c>
      <c r="O1156" s="137"/>
      <c r="P1156" s="138"/>
      <c r="Q1156" s="138"/>
      <c r="R1156" s="138"/>
      <c r="S1156" s="138"/>
      <c r="T1156" s="138"/>
      <c r="U1156" s="139">
        <f t="shared" si="198"/>
        <v>0</v>
      </c>
      <c r="V1156" s="140"/>
      <c r="W1156" s="43"/>
      <c r="X1156" s="59"/>
      <c r="Y1156" s="59"/>
      <c r="Z1156" s="59"/>
      <c r="AA1156" s="59"/>
      <c r="AB1156" s="59"/>
      <c r="AC1156" s="59"/>
      <c r="AD1156" s="59"/>
    </row>
    <row r="1157" ht="15.75" hidden="1" customHeight="1">
      <c r="B1157" s="145">
        <v>100</v>
      </c>
      <c r="C1157" s="146" t="str">
        <f t="shared" ca="1" si="188"/>
        <v>12.6</v>
      </c>
      <c r="D1157" s="147" t="str">
        <f t="shared" ca="1" si="189"/>
        <v>c</v>
      </c>
      <c r="E1157" s="147" t="s">
        <v>43</v>
      </c>
      <c r="F1157" s="148" t="str">
        <f t="shared" ca="1" si="190"/>
        <v>https://portail-larochelle.test.entrouvert.org/demarches/signalements/</v>
      </c>
      <c r="G1157" s="147" t="str">
        <f t="shared" ca="1" si="191"/>
        <v>A</v>
      </c>
      <c r="H1157" s="147" t="str">
        <f t="shared" ca="1" si="192"/>
        <v/>
      </c>
      <c r="I1157" s="147">
        <f t="shared" ca="1" si="193"/>
        <v>0</v>
      </c>
      <c r="J1157" s="149">
        <f t="shared" ca="1" si="194"/>
        <v>0</v>
      </c>
      <c r="K1157" s="79" t="str">
        <f t="shared" si="195"/>
        <v/>
      </c>
      <c r="L1157" s="136"/>
      <c r="M1157" s="136">
        <f t="shared" si="196"/>
        <v>0</v>
      </c>
      <c r="N1157" s="137">
        <f t="shared" ca="1" si="197"/>
        <v>0</v>
      </c>
      <c r="O1157" s="137"/>
      <c r="P1157" s="138"/>
      <c r="Q1157" s="138"/>
      <c r="R1157" s="138"/>
      <c r="S1157" s="138"/>
      <c r="T1157" s="138"/>
      <c r="U1157" s="139">
        <f t="shared" si="198"/>
        <v>0</v>
      </c>
      <c r="V1157" s="140"/>
      <c r="W1157" s="43"/>
      <c r="X1157" s="59"/>
      <c r="Y1157" s="59"/>
      <c r="Z1157" s="59"/>
      <c r="AA1157" s="59"/>
      <c r="AB1157" s="59"/>
      <c r="AC1157" s="59"/>
      <c r="AD1157" s="59"/>
    </row>
    <row r="1158" ht="15.75" hidden="1" customHeight="1">
      <c r="B1158" s="145">
        <v>100</v>
      </c>
      <c r="C1158" s="146" t="str">
        <f t="shared" ca="1" si="188"/>
        <v>12.6</v>
      </c>
      <c r="D1158" s="147" t="str">
        <f t="shared" ca="1" si="189"/>
        <v>c</v>
      </c>
      <c r="E1158" s="147" t="s">
        <v>46</v>
      </c>
      <c r="F1158" s="148" t="str">
        <f t="shared" ca="1" si="190"/>
        <v>https://connexion-larochelle.test.entrouvert.org/accounts/</v>
      </c>
      <c r="G1158" s="147" t="str">
        <f t="shared" ca="1" si="191"/>
        <v>A</v>
      </c>
      <c r="H1158" s="147" t="str">
        <f t="shared" ca="1" si="192"/>
        <v/>
      </c>
      <c r="I1158" s="147">
        <f t="shared" ca="1" si="193"/>
        <v>0</v>
      </c>
      <c r="J1158" s="149">
        <f t="shared" ca="1" si="194"/>
        <v>0</v>
      </c>
      <c r="K1158" s="79" t="str">
        <f t="shared" si="195"/>
        <v/>
      </c>
      <c r="L1158" s="136"/>
      <c r="M1158" s="136">
        <f t="shared" si="196"/>
        <v>0</v>
      </c>
      <c r="N1158" s="137">
        <f t="shared" ca="1" si="197"/>
        <v>0</v>
      </c>
      <c r="O1158" s="137"/>
      <c r="P1158" s="138"/>
      <c r="Q1158" s="138"/>
      <c r="R1158" s="138"/>
      <c r="S1158" s="138"/>
      <c r="T1158" s="138"/>
      <c r="U1158" s="139">
        <f t="shared" si="198"/>
        <v>0</v>
      </c>
      <c r="V1158" s="140"/>
      <c r="W1158" s="43"/>
      <c r="X1158" s="59"/>
      <c r="Y1158" s="59"/>
      <c r="Z1158" s="59"/>
      <c r="AA1158" s="59"/>
      <c r="AB1158" s="59"/>
      <c r="AC1158" s="59"/>
      <c r="AD1158" s="59"/>
    </row>
    <row r="1159" ht="15.75" hidden="1" customHeight="1">
      <c r="B1159" s="145">
        <v>100</v>
      </c>
      <c r="C1159" s="146" t="str">
        <f t="shared" ca="1" si="188"/>
        <v>12.6</v>
      </c>
      <c r="D1159" s="147" t="str">
        <f t="shared" ca="1" si="189"/>
        <v>c</v>
      </c>
      <c r="E1159" s="147" t="s">
        <v>49</v>
      </c>
      <c r="F1159" s="148" t="str">
        <f t="shared" ca="1" si="190"/>
        <v>https://portail-larochelle.test.entrouvert.org/a-propos/page-editoriale-type/</v>
      </c>
      <c r="G1159" s="147" t="str">
        <f t="shared" ca="1" si="191"/>
        <v>A</v>
      </c>
      <c r="H1159" s="147" t="str">
        <f t="shared" ca="1" si="192"/>
        <v/>
      </c>
      <c r="I1159" s="147">
        <f t="shared" ca="1" si="193"/>
        <v>0</v>
      </c>
      <c r="J1159" s="149">
        <f t="shared" ca="1" si="194"/>
        <v>0</v>
      </c>
      <c r="K1159" s="79" t="str">
        <f t="shared" si="195"/>
        <v/>
      </c>
      <c r="L1159" s="136"/>
      <c r="M1159" s="136">
        <f t="shared" si="196"/>
        <v>0</v>
      </c>
      <c r="N1159" s="137">
        <f t="shared" ca="1" si="197"/>
        <v>0</v>
      </c>
      <c r="O1159" s="137"/>
      <c r="P1159" s="138"/>
      <c r="Q1159" s="138"/>
      <c r="R1159" s="138"/>
      <c r="S1159" s="138"/>
      <c r="T1159" s="138"/>
      <c r="U1159" s="139">
        <f t="shared" si="198"/>
        <v>0</v>
      </c>
      <c r="V1159" s="140"/>
      <c r="W1159" s="43"/>
      <c r="X1159" s="59"/>
      <c r="Y1159" s="59"/>
      <c r="Z1159" s="59"/>
      <c r="AA1159" s="59"/>
      <c r="AB1159" s="59"/>
      <c r="AC1159" s="59"/>
      <c r="AD1159" s="59"/>
    </row>
    <row r="1160" ht="15.75" hidden="1" customHeight="1">
      <c r="B1160" s="145">
        <v>100</v>
      </c>
      <c r="C1160" s="146" t="str">
        <f t="shared" ref="C1160:C1223" ca="1" si="199">INDIRECT($E1160&amp;"!B"&amp;$B1160)</f>
        <v>12.6</v>
      </c>
      <c r="D1160" s="147" t="str">
        <f t="shared" ref="D1160:D1223" ca="1" si="200">INDIRECT($E1160&amp;"!F"&amp;$B1160)</f>
        <v>c</v>
      </c>
      <c r="E1160" s="147" t="s">
        <v>52</v>
      </c>
      <c r="F1160" s="148" t="str">
        <f t="shared" ref="F1160:F1223" ca="1" si="201">INDIRECT($E1160&amp;"!C3")</f>
        <v>https://demarches-larochelle.test.entrouvert.org/old-temp/modele-de-formulaire-avec-tous-les-champs/</v>
      </c>
      <c r="G1160" s="147" t="str">
        <f t="shared" ref="G1160:G1223" ca="1" si="202">INDIRECT($E1160&amp;"!C"&amp;$B1160)</f>
        <v>A</v>
      </c>
      <c r="H1160" s="147" t="str">
        <f t="shared" ref="H1160:H1223" ca="1" si="203">INDIRECT($E1160&amp;"!D"&amp;$B1160)</f>
        <v/>
      </c>
      <c r="I1160" s="147">
        <f t="shared" ref="I1160:I1223" ca="1" si="204">INDIRECT($E1160&amp;"!H"&amp;$B1160)</f>
        <v>0</v>
      </c>
      <c r="J1160" s="149">
        <f t="shared" ref="J1160:J1223" ca="1" si="205">INDIRECT($E1160&amp;"!I"&amp;$B1160)</f>
        <v>0</v>
      </c>
      <c r="K1160" s="79" t="str">
        <f t="shared" ref="K1160:K1223" si="206">IFERROR(VLOOKUP($J1160,$W$1:$AA$4,(MATCH($I1160,$X$5:$AA$5,0))+1,FALSE),"")</f>
        <v/>
      </c>
      <c r="L1160" s="136"/>
      <c r="M1160" s="136">
        <f t="shared" ref="M1160:M1223" si="207">COUNTIFS($C$7:$C$1378,$C1160,$D$7:$D$1378,"nc")</f>
        <v>0</v>
      </c>
      <c r="N1160" s="137">
        <f t="shared" ref="N1160:N1223" ca="1" si="208">INDIRECT($E1160&amp;"!J"&amp;$B1160)</f>
        <v>0</v>
      </c>
      <c r="O1160" s="137"/>
      <c r="P1160" s="138"/>
      <c r="Q1160" s="138"/>
      <c r="R1160" s="138"/>
      <c r="S1160" s="138"/>
      <c r="T1160" s="138"/>
      <c r="U1160" s="139">
        <f t="shared" ref="U1160:U1223" si="209">SUM($P1160:$T1160)</f>
        <v>0</v>
      </c>
      <c r="V1160" s="140"/>
      <c r="W1160" s="43"/>
      <c r="X1160" s="59"/>
      <c r="Y1160" s="59"/>
      <c r="Z1160" s="59"/>
      <c r="AA1160" s="59"/>
      <c r="AB1160" s="59"/>
      <c r="AC1160" s="59"/>
      <c r="AD1160" s="59"/>
    </row>
    <row r="1161" ht="15.75" hidden="1" customHeight="1">
      <c r="B1161" s="145">
        <v>100</v>
      </c>
      <c r="C1161" s="146" t="str">
        <f t="shared" ca="1" si="199"/>
        <v>12.6</v>
      </c>
      <c r="D1161" s="147" t="str">
        <f t="shared" ca="1" si="200"/>
        <v>c</v>
      </c>
      <c r="E1161" s="147" t="s">
        <v>55</v>
      </c>
      <c r="F1161" s="148" t="str">
        <f t="shared" ca="1" si="201"/>
        <v>https://portail-larochelle.test.entrouvert.org/mon-espace/mes-demandes/</v>
      </c>
      <c r="G1161" s="147" t="str">
        <f t="shared" ca="1" si="202"/>
        <v>A</v>
      </c>
      <c r="H1161" s="147" t="str">
        <f t="shared" ca="1" si="203"/>
        <v/>
      </c>
      <c r="I1161" s="147">
        <f t="shared" ca="1" si="204"/>
        <v>0</v>
      </c>
      <c r="J1161" s="149">
        <f t="shared" ca="1" si="205"/>
        <v>0</v>
      </c>
      <c r="K1161" s="79" t="str">
        <f t="shared" si="206"/>
        <v/>
      </c>
      <c r="L1161" s="136"/>
      <c r="M1161" s="136">
        <f t="shared" si="207"/>
        <v>0</v>
      </c>
      <c r="N1161" s="137">
        <f t="shared" ca="1" si="208"/>
        <v>0</v>
      </c>
      <c r="O1161" s="137"/>
      <c r="P1161" s="138"/>
      <c r="Q1161" s="138"/>
      <c r="R1161" s="138"/>
      <c r="S1161" s="138"/>
      <c r="T1161" s="138"/>
      <c r="U1161" s="139">
        <f t="shared" si="209"/>
        <v>0</v>
      </c>
      <c r="V1161" s="140"/>
      <c r="W1161" s="43"/>
      <c r="X1161" s="59"/>
      <c r="Y1161" s="59"/>
      <c r="Z1161" s="59"/>
      <c r="AA1161" s="59"/>
      <c r="AB1161" s="59"/>
      <c r="AC1161" s="59"/>
      <c r="AD1161" s="59"/>
    </row>
    <row r="1162" ht="15.75" hidden="1" customHeight="1">
      <c r="B1162" s="145">
        <v>100</v>
      </c>
      <c r="C1162" s="146" t="str">
        <f t="shared" ca="1" si="199"/>
        <v>12.6</v>
      </c>
      <c r="D1162" s="147" t="str">
        <f t="shared" ca="1" si="200"/>
        <v>c</v>
      </c>
      <c r="E1162" s="147" t="s">
        <v>58</v>
      </c>
      <c r="F1162" s="148" t="str">
        <f t="shared" ca="1" si="201"/>
        <v>https://demarches-larochelle.test.entrouvert.org/signalements/arbres-espaces-verts-naturels-aires-de-jeux/?cancelurl=https%3A//portail-larochelle.test.entrouvert.org/demarches/signalements/</v>
      </c>
      <c r="G1162" s="147" t="str">
        <f t="shared" ca="1" si="202"/>
        <v>A</v>
      </c>
      <c r="H1162" s="147" t="str">
        <f t="shared" ca="1" si="203"/>
        <v/>
      </c>
      <c r="I1162" s="147">
        <f t="shared" ca="1" si="204"/>
        <v>0</v>
      </c>
      <c r="J1162" s="149">
        <f t="shared" ca="1" si="205"/>
        <v>0</v>
      </c>
      <c r="K1162" s="79" t="str">
        <f t="shared" si="206"/>
        <v/>
      </c>
      <c r="L1162" s="136"/>
      <c r="M1162" s="136">
        <f t="shared" si="207"/>
        <v>0</v>
      </c>
      <c r="N1162" s="137">
        <f t="shared" ca="1" si="208"/>
        <v>0</v>
      </c>
      <c r="O1162" s="137"/>
      <c r="P1162" s="138"/>
      <c r="Q1162" s="138"/>
      <c r="R1162" s="138"/>
      <c r="S1162" s="138"/>
      <c r="T1162" s="138"/>
      <c r="U1162" s="139">
        <f t="shared" si="209"/>
        <v>0</v>
      </c>
      <c r="V1162" s="140"/>
      <c r="W1162" s="43"/>
      <c r="X1162" s="59"/>
      <c r="Y1162" s="59"/>
      <c r="Z1162" s="59"/>
      <c r="AA1162" s="59"/>
      <c r="AB1162" s="59"/>
      <c r="AC1162" s="59"/>
      <c r="AD1162" s="59"/>
    </row>
    <row r="1163" ht="15.75" hidden="1" customHeight="1">
      <c r="B1163" s="145">
        <v>100</v>
      </c>
      <c r="C1163" s="146" t="str">
        <f t="shared" ca="1" si="199"/>
        <v>12.6</v>
      </c>
      <c r="D1163" s="147" t="str">
        <f t="shared" ca="1" si="200"/>
        <v>c</v>
      </c>
      <c r="E1163" s="147" t="s">
        <v>61</v>
      </c>
      <c r="F1163" s="148" t="str">
        <f t="shared" ca="1" si="201"/>
        <v>https://demarches-larochelle.test.entrouvert.org/signalements/proprete-urbaine/118/</v>
      </c>
      <c r="G1163" s="147" t="str">
        <f t="shared" ca="1" si="202"/>
        <v>A</v>
      </c>
      <c r="H1163" s="147" t="str">
        <f t="shared" ca="1" si="203"/>
        <v/>
      </c>
      <c r="I1163" s="147">
        <f t="shared" ca="1" si="204"/>
        <v>0</v>
      </c>
      <c r="J1163" s="149">
        <f t="shared" ca="1" si="205"/>
        <v>0</v>
      </c>
      <c r="K1163" s="79" t="str">
        <f t="shared" si="206"/>
        <v/>
      </c>
      <c r="L1163" s="136"/>
      <c r="M1163" s="136">
        <f t="shared" si="207"/>
        <v>0</v>
      </c>
      <c r="N1163" s="137">
        <f t="shared" ca="1" si="208"/>
        <v>0</v>
      </c>
      <c r="O1163" s="137"/>
      <c r="P1163" s="138"/>
      <c r="Q1163" s="138"/>
      <c r="R1163" s="138"/>
      <c r="S1163" s="138"/>
      <c r="T1163" s="138"/>
      <c r="U1163" s="139">
        <f t="shared" si="209"/>
        <v>0</v>
      </c>
      <c r="V1163" s="140"/>
      <c r="W1163" s="43"/>
      <c r="X1163" s="59"/>
      <c r="Y1163" s="59"/>
      <c r="Z1163" s="59"/>
      <c r="AA1163" s="59"/>
      <c r="AB1163" s="59"/>
      <c r="AC1163" s="59"/>
      <c r="AD1163" s="59"/>
    </row>
    <row r="1164" ht="15.75" hidden="1" customHeight="1">
      <c r="B1164" s="145">
        <v>100</v>
      </c>
      <c r="C1164" s="146" t="str">
        <f t="shared" ca="1" si="199"/>
        <v>12.6</v>
      </c>
      <c r="D1164" s="147" t="str">
        <f t="shared" ca="1" si="200"/>
        <v>c</v>
      </c>
      <c r="E1164" s="147" t="s">
        <v>64</v>
      </c>
      <c r="F1164" s="148" t="str">
        <f t="shared" ca="1" si="201"/>
        <v>https://connexion-larochelle.test.entrouvert.org/accounts/password/change/</v>
      </c>
      <c r="G1164" s="147" t="str">
        <f t="shared" ca="1" si="202"/>
        <v>A</v>
      </c>
      <c r="H1164" s="147" t="str">
        <f t="shared" ca="1" si="203"/>
        <v/>
      </c>
      <c r="I1164" s="147">
        <f t="shared" ca="1" si="204"/>
        <v>0</v>
      </c>
      <c r="J1164" s="149">
        <f t="shared" ca="1" si="205"/>
        <v>0</v>
      </c>
      <c r="K1164" s="79" t="str">
        <f t="shared" si="206"/>
        <v/>
      </c>
      <c r="L1164" s="136"/>
      <c r="M1164" s="136">
        <f t="shared" si="207"/>
        <v>0</v>
      </c>
      <c r="N1164" s="137">
        <f t="shared" ca="1" si="208"/>
        <v>0</v>
      </c>
      <c r="O1164" s="137"/>
      <c r="P1164" s="138"/>
      <c r="Q1164" s="138"/>
      <c r="R1164" s="138"/>
      <c r="S1164" s="138"/>
      <c r="T1164" s="138"/>
      <c r="U1164" s="139">
        <f t="shared" si="209"/>
        <v>0</v>
      </c>
      <c r="V1164" s="140"/>
      <c r="W1164" s="43"/>
      <c r="X1164" s="59"/>
      <c r="Y1164" s="59"/>
      <c r="Z1164" s="59"/>
      <c r="AA1164" s="59"/>
      <c r="AB1164" s="59"/>
      <c r="AC1164" s="59"/>
      <c r="AD1164" s="59"/>
    </row>
    <row r="1165" ht="15.75" hidden="1" customHeight="1">
      <c r="B1165" s="145">
        <v>101</v>
      </c>
      <c r="C1165" s="146" t="str">
        <f t="shared" ca="1" si="199"/>
        <v>12.7</v>
      </c>
      <c r="D1165" s="147" t="str">
        <f t="shared" ca="1" si="200"/>
        <v>c</v>
      </c>
      <c r="E1165" s="147" t="s">
        <v>28</v>
      </c>
      <c r="F1165" s="148" t="str">
        <f t="shared" ca="1" si="201"/>
        <v>https://portail-larochelle.test.entrouvert.org/demarches/</v>
      </c>
      <c r="G1165" s="147" t="str">
        <f t="shared" ca="1" si="202"/>
        <v>A</v>
      </c>
      <c r="H1165" s="147" t="str">
        <f t="shared" ca="1" si="203"/>
        <v/>
      </c>
      <c r="I1165" s="147">
        <f t="shared" ca="1" si="204"/>
        <v>0</v>
      </c>
      <c r="J1165" s="149">
        <f t="shared" ca="1" si="205"/>
        <v>0</v>
      </c>
      <c r="K1165" s="79" t="str">
        <f t="shared" si="206"/>
        <v/>
      </c>
      <c r="L1165" s="136"/>
      <c r="M1165" s="136">
        <f t="shared" si="207"/>
        <v>0</v>
      </c>
      <c r="N1165" s="137">
        <f t="shared" ca="1" si="208"/>
        <v>0</v>
      </c>
      <c r="O1165" s="137"/>
      <c r="P1165" s="138"/>
      <c r="Q1165" s="138"/>
      <c r="R1165" s="138"/>
      <c r="S1165" s="138"/>
      <c r="T1165" s="138"/>
      <c r="U1165" s="139">
        <f t="shared" si="209"/>
        <v>0</v>
      </c>
      <c r="V1165" s="140"/>
      <c r="W1165" s="43"/>
      <c r="X1165" s="59"/>
      <c r="Y1165" s="59"/>
      <c r="Z1165" s="59"/>
      <c r="AA1165" s="59"/>
      <c r="AB1165" s="59"/>
      <c r="AC1165" s="59"/>
      <c r="AD1165" s="59"/>
    </row>
    <row r="1166" ht="15.75" hidden="1" customHeight="1">
      <c r="B1166" s="145">
        <v>101</v>
      </c>
      <c r="C1166" s="146" t="str">
        <f t="shared" ca="1" si="199"/>
        <v>12.7</v>
      </c>
      <c r="D1166" s="147" t="str">
        <f t="shared" ca="1" si="200"/>
        <v>c</v>
      </c>
      <c r="E1166" s="147" t="s">
        <v>31</v>
      </c>
      <c r="F1166" s="148" t="str">
        <f t="shared" ca="1" si="201"/>
        <v>https://portail-larochelle.test.entrouvert.org/liens-footer/accessibilite/</v>
      </c>
      <c r="G1166" s="147" t="str">
        <f t="shared" ca="1" si="202"/>
        <v>A</v>
      </c>
      <c r="H1166" s="147" t="str">
        <f t="shared" ca="1" si="203"/>
        <v/>
      </c>
      <c r="I1166" s="147">
        <f t="shared" ca="1" si="204"/>
        <v>0</v>
      </c>
      <c r="J1166" s="149">
        <f t="shared" ca="1" si="205"/>
        <v>0</v>
      </c>
      <c r="K1166" s="79" t="str">
        <f t="shared" si="206"/>
        <v/>
      </c>
      <c r="L1166" s="136"/>
      <c r="M1166" s="136">
        <f t="shared" si="207"/>
        <v>0</v>
      </c>
      <c r="N1166" s="137">
        <f t="shared" ca="1" si="208"/>
        <v>0</v>
      </c>
      <c r="O1166" s="137"/>
      <c r="P1166" s="138"/>
      <c r="Q1166" s="138"/>
      <c r="R1166" s="138"/>
      <c r="S1166" s="138"/>
      <c r="T1166" s="138"/>
      <c r="U1166" s="139">
        <f t="shared" si="209"/>
        <v>0</v>
      </c>
      <c r="V1166" s="140"/>
      <c r="W1166" s="43"/>
      <c r="X1166" s="59"/>
      <c r="Y1166" s="59"/>
      <c r="Z1166" s="59"/>
      <c r="AA1166" s="59"/>
      <c r="AB1166" s="59"/>
      <c r="AC1166" s="59"/>
      <c r="AD1166" s="59"/>
    </row>
    <row r="1167" ht="15.75" hidden="1" customHeight="1">
      <c r="B1167" s="145">
        <v>101</v>
      </c>
      <c r="C1167" s="146" t="str">
        <f t="shared" ca="1" si="199"/>
        <v>12.7</v>
      </c>
      <c r="D1167" s="147" t="str">
        <f t="shared" ca="1" si="200"/>
        <v>c</v>
      </c>
      <c r="E1167" s="147" t="s">
        <v>34</v>
      </c>
      <c r="F1167" s="148" t="str">
        <f t="shared" ca="1" si="201"/>
        <v>https://portail-larochelle.test.entrouvert.org/liens-footer/mentions-legales/</v>
      </c>
      <c r="G1167" s="147" t="str">
        <f t="shared" ca="1" si="202"/>
        <v>A</v>
      </c>
      <c r="H1167" s="147" t="str">
        <f t="shared" ca="1" si="203"/>
        <v/>
      </c>
      <c r="I1167" s="147">
        <f t="shared" ca="1" si="204"/>
        <v>0</v>
      </c>
      <c r="J1167" s="149">
        <f t="shared" ca="1" si="205"/>
        <v>0</v>
      </c>
      <c r="K1167" s="79" t="str">
        <f t="shared" si="206"/>
        <v/>
      </c>
      <c r="L1167" s="136"/>
      <c r="M1167" s="136">
        <f t="shared" si="207"/>
        <v>0</v>
      </c>
      <c r="N1167" s="137">
        <f t="shared" ca="1" si="208"/>
        <v>0</v>
      </c>
      <c r="O1167" s="137"/>
      <c r="P1167" s="138"/>
      <c r="Q1167" s="138"/>
      <c r="R1167" s="138"/>
      <c r="S1167" s="138"/>
      <c r="T1167" s="138"/>
      <c r="U1167" s="139">
        <f t="shared" si="209"/>
        <v>0</v>
      </c>
      <c r="V1167" s="140"/>
      <c r="W1167" s="43"/>
      <c r="X1167" s="59"/>
      <c r="Y1167" s="59"/>
      <c r="Z1167" s="59"/>
      <c r="AA1167" s="59"/>
      <c r="AB1167" s="59"/>
      <c r="AC1167" s="59"/>
      <c r="AD1167" s="59"/>
    </row>
    <row r="1168" ht="15.75" hidden="1" customHeight="1">
      <c r="B1168" s="145">
        <v>101</v>
      </c>
      <c r="C1168" s="146" t="str">
        <f t="shared" ca="1" si="199"/>
        <v>12.7</v>
      </c>
      <c r="D1168" s="147" t="str">
        <f t="shared" ca="1" si="200"/>
        <v>c</v>
      </c>
      <c r="E1168" s="147" t="s">
        <v>37</v>
      </c>
      <c r="F1168" s="148" t="str">
        <f t="shared" ca="1" si="201"/>
        <v>https://portail-larochelle.test.entrouvert.org/aide/</v>
      </c>
      <c r="G1168" s="147" t="str">
        <f t="shared" ca="1" si="202"/>
        <v>A</v>
      </c>
      <c r="H1168" s="147" t="str">
        <f t="shared" ca="1" si="203"/>
        <v/>
      </c>
      <c r="I1168" s="147">
        <f t="shared" ca="1" si="204"/>
        <v>0</v>
      </c>
      <c r="J1168" s="149">
        <f t="shared" ca="1" si="205"/>
        <v>0</v>
      </c>
      <c r="K1168" s="79" t="str">
        <f t="shared" si="206"/>
        <v/>
      </c>
      <c r="L1168" s="136"/>
      <c r="M1168" s="136">
        <f t="shared" si="207"/>
        <v>0</v>
      </c>
      <c r="N1168" s="137">
        <f t="shared" ca="1" si="208"/>
        <v>0</v>
      </c>
      <c r="O1168" s="137"/>
      <c r="P1168" s="138"/>
      <c r="Q1168" s="138"/>
      <c r="R1168" s="138"/>
      <c r="S1168" s="138"/>
      <c r="T1168" s="138"/>
      <c r="U1168" s="139">
        <f t="shared" si="209"/>
        <v>0</v>
      </c>
      <c r="V1168" s="140"/>
      <c r="W1168" s="43"/>
      <c r="X1168" s="59"/>
      <c r="Y1168" s="59"/>
      <c r="Z1168" s="59"/>
      <c r="AA1168" s="59"/>
      <c r="AB1168" s="59"/>
      <c r="AC1168" s="59"/>
      <c r="AD1168" s="59"/>
    </row>
    <row r="1169" ht="15.75" hidden="1" customHeight="1">
      <c r="B1169" s="145">
        <v>101</v>
      </c>
      <c r="C1169" s="146" t="str">
        <f t="shared" ca="1" si="199"/>
        <v>12.7</v>
      </c>
      <c r="D1169" s="147" t="str">
        <f t="shared" ca="1" si="200"/>
        <v>c</v>
      </c>
      <c r="E1169" s="147" t="s">
        <v>40</v>
      </c>
      <c r="F1169" s="148" t="str">
        <f t="shared" ca="1" si="201"/>
        <v>https://connexion-larochelle.test.entrouvert.org/login/?nonce=_0DC01D458CED32F23A64CDA251907A6D&amp;next=/idp/saml2/continue%3Fnonce%3D_0DC01D458CED32F23A64CDA251907A6D</v>
      </c>
      <c r="G1169" s="147" t="str">
        <f t="shared" ca="1" si="202"/>
        <v>A</v>
      </c>
      <c r="H1169" s="147" t="str">
        <f t="shared" ca="1" si="203"/>
        <v/>
      </c>
      <c r="I1169" s="147">
        <f t="shared" ca="1" si="204"/>
        <v>0</v>
      </c>
      <c r="J1169" s="149">
        <f t="shared" ca="1" si="205"/>
        <v>0</v>
      </c>
      <c r="K1169" s="79" t="str">
        <f t="shared" si="206"/>
        <v/>
      </c>
      <c r="L1169" s="136"/>
      <c r="M1169" s="136">
        <f t="shared" si="207"/>
        <v>0</v>
      </c>
      <c r="N1169" s="137">
        <f t="shared" ca="1" si="208"/>
        <v>0</v>
      </c>
      <c r="O1169" s="137"/>
      <c r="P1169" s="138"/>
      <c r="Q1169" s="138"/>
      <c r="R1169" s="138"/>
      <c r="S1169" s="138"/>
      <c r="T1169" s="138"/>
      <c r="U1169" s="139">
        <f t="shared" si="209"/>
        <v>0</v>
      </c>
      <c r="V1169" s="140"/>
      <c r="W1169" s="43"/>
      <c r="X1169" s="59"/>
      <c r="Y1169" s="59"/>
      <c r="Z1169" s="59"/>
      <c r="AA1169" s="59"/>
      <c r="AB1169" s="59"/>
      <c r="AC1169" s="59"/>
      <c r="AD1169" s="59"/>
    </row>
    <row r="1170" ht="15.75" hidden="1" customHeight="1">
      <c r="B1170" s="145">
        <v>101</v>
      </c>
      <c r="C1170" s="146" t="str">
        <f t="shared" ca="1" si="199"/>
        <v>12.7</v>
      </c>
      <c r="D1170" s="147" t="str">
        <f t="shared" ca="1" si="200"/>
        <v>c</v>
      </c>
      <c r="E1170" s="147" t="s">
        <v>43</v>
      </c>
      <c r="F1170" s="148" t="str">
        <f t="shared" ca="1" si="201"/>
        <v>https://portail-larochelle.test.entrouvert.org/demarches/signalements/</v>
      </c>
      <c r="G1170" s="147" t="str">
        <f t="shared" ca="1" si="202"/>
        <v>A</v>
      </c>
      <c r="H1170" s="147" t="str">
        <f t="shared" ca="1" si="203"/>
        <v/>
      </c>
      <c r="I1170" s="147">
        <f t="shared" ca="1" si="204"/>
        <v>0</v>
      </c>
      <c r="J1170" s="149">
        <f t="shared" ca="1" si="205"/>
        <v>0</v>
      </c>
      <c r="K1170" s="79" t="str">
        <f t="shared" si="206"/>
        <v/>
      </c>
      <c r="L1170" s="136"/>
      <c r="M1170" s="136">
        <f t="shared" si="207"/>
        <v>0</v>
      </c>
      <c r="N1170" s="137">
        <f t="shared" ca="1" si="208"/>
        <v>0</v>
      </c>
      <c r="O1170" s="137"/>
      <c r="P1170" s="138"/>
      <c r="Q1170" s="138"/>
      <c r="R1170" s="138"/>
      <c r="S1170" s="138"/>
      <c r="T1170" s="138"/>
      <c r="U1170" s="139">
        <f t="shared" si="209"/>
        <v>0</v>
      </c>
      <c r="V1170" s="140"/>
      <c r="W1170" s="43"/>
      <c r="X1170" s="59"/>
      <c r="Y1170" s="59"/>
      <c r="Z1170" s="59"/>
      <c r="AA1170" s="59"/>
      <c r="AB1170" s="59"/>
      <c r="AC1170" s="59"/>
      <c r="AD1170" s="59"/>
    </row>
    <row r="1171" ht="15.75" hidden="1" customHeight="1">
      <c r="B1171" s="145">
        <v>101</v>
      </c>
      <c r="C1171" s="146" t="str">
        <f t="shared" ca="1" si="199"/>
        <v>12.7</v>
      </c>
      <c r="D1171" s="147" t="str">
        <f t="shared" ca="1" si="200"/>
        <v>c</v>
      </c>
      <c r="E1171" s="147" t="s">
        <v>46</v>
      </c>
      <c r="F1171" s="148" t="str">
        <f t="shared" ca="1" si="201"/>
        <v>https://connexion-larochelle.test.entrouvert.org/accounts/</v>
      </c>
      <c r="G1171" s="147" t="str">
        <f t="shared" ca="1" si="202"/>
        <v>A</v>
      </c>
      <c r="H1171" s="147" t="str">
        <f t="shared" ca="1" si="203"/>
        <v/>
      </c>
      <c r="I1171" s="147">
        <f t="shared" ca="1" si="204"/>
        <v>0</v>
      </c>
      <c r="J1171" s="149">
        <f t="shared" ca="1" si="205"/>
        <v>0</v>
      </c>
      <c r="K1171" s="79" t="str">
        <f t="shared" si="206"/>
        <v/>
      </c>
      <c r="L1171" s="136"/>
      <c r="M1171" s="136">
        <f t="shared" si="207"/>
        <v>0</v>
      </c>
      <c r="N1171" s="137">
        <f t="shared" ca="1" si="208"/>
        <v>0</v>
      </c>
      <c r="O1171" s="137"/>
      <c r="P1171" s="138"/>
      <c r="Q1171" s="138"/>
      <c r="R1171" s="138"/>
      <c r="S1171" s="138"/>
      <c r="T1171" s="138"/>
      <c r="U1171" s="139">
        <f t="shared" si="209"/>
        <v>0</v>
      </c>
      <c r="V1171" s="140"/>
      <c r="W1171" s="43"/>
      <c r="X1171" s="59"/>
      <c r="Y1171" s="59"/>
      <c r="Z1171" s="59"/>
      <c r="AA1171" s="59"/>
      <c r="AB1171" s="59"/>
      <c r="AC1171" s="59"/>
      <c r="AD1171" s="59"/>
    </row>
    <row r="1172" ht="15.75" hidden="1" customHeight="1">
      <c r="B1172" s="145">
        <v>101</v>
      </c>
      <c r="C1172" s="146" t="str">
        <f t="shared" ca="1" si="199"/>
        <v>12.7</v>
      </c>
      <c r="D1172" s="147" t="str">
        <f t="shared" ca="1" si="200"/>
        <v>c</v>
      </c>
      <c r="E1172" s="147" t="s">
        <v>49</v>
      </c>
      <c r="F1172" s="148" t="str">
        <f t="shared" ca="1" si="201"/>
        <v>https://portail-larochelle.test.entrouvert.org/a-propos/page-editoriale-type/</v>
      </c>
      <c r="G1172" s="147" t="str">
        <f t="shared" ca="1" si="202"/>
        <v>A</v>
      </c>
      <c r="H1172" s="147" t="str">
        <f t="shared" ca="1" si="203"/>
        <v/>
      </c>
      <c r="I1172" s="147">
        <f t="shared" ca="1" si="204"/>
        <v>0</v>
      </c>
      <c r="J1172" s="149">
        <f t="shared" ca="1" si="205"/>
        <v>0</v>
      </c>
      <c r="K1172" s="79" t="str">
        <f t="shared" si="206"/>
        <v/>
      </c>
      <c r="L1172" s="136"/>
      <c r="M1172" s="136">
        <f t="shared" si="207"/>
        <v>0</v>
      </c>
      <c r="N1172" s="137">
        <f t="shared" ca="1" si="208"/>
        <v>0</v>
      </c>
      <c r="O1172" s="137"/>
      <c r="P1172" s="138"/>
      <c r="Q1172" s="138"/>
      <c r="R1172" s="138"/>
      <c r="S1172" s="138"/>
      <c r="T1172" s="138"/>
      <c r="U1172" s="139">
        <f t="shared" si="209"/>
        <v>0</v>
      </c>
      <c r="V1172" s="140"/>
      <c r="W1172" s="43"/>
      <c r="X1172" s="59"/>
      <c r="Y1172" s="59"/>
      <c r="Z1172" s="59"/>
      <c r="AA1172" s="59"/>
      <c r="AB1172" s="59"/>
      <c r="AC1172" s="59"/>
      <c r="AD1172" s="59"/>
    </row>
    <row r="1173" ht="15.75" hidden="1" customHeight="1">
      <c r="B1173" s="145">
        <v>101</v>
      </c>
      <c r="C1173" s="146" t="str">
        <f t="shared" ca="1" si="199"/>
        <v>12.7</v>
      </c>
      <c r="D1173" s="147" t="str">
        <f t="shared" ca="1" si="200"/>
        <v>c</v>
      </c>
      <c r="E1173" s="147" t="s">
        <v>52</v>
      </c>
      <c r="F1173" s="148" t="str">
        <f t="shared" ca="1" si="201"/>
        <v>https://demarches-larochelle.test.entrouvert.org/old-temp/modele-de-formulaire-avec-tous-les-champs/</v>
      </c>
      <c r="G1173" s="147" t="str">
        <f t="shared" ca="1" si="202"/>
        <v>A</v>
      </c>
      <c r="H1173" s="147" t="str">
        <f t="shared" ca="1" si="203"/>
        <v/>
      </c>
      <c r="I1173" s="147">
        <f t="shared" ca="1" si="204"/>
        <v>0</v>
      </c>
      <c r="J1173" s="149">
        <f t="shared" ca="1" si="205"/>
        <v>0</v>
      </c>
      <c r="K1173" s="79" t="str">
        <f t="shared" si="206"/>
        <v/>
      </c>
      <c r="L1173" s="136"/>
      <c r="M1173" s="136">
        <f t="shared" si="207"/>
        <v>0</v>
      </c>
      <c r="N1173" s="137">
        <f t="shared" ca="1" si="208"/>
        <v>0</v>
      </c>
      <c r="O1173" s="137"/>
      <c r="P1173" s="138"/>
      <c r="Q1173" s="138"/>
      <c r="R1173" s="138"/>
      <c r="S1173" s="138"/>
      <c r="T1173" s="138"/>
      <c r="U1173" s="139">
        <f t="shared" si="209"/>
        <v>0</v>
      </c>
      <c r="V1173" s="140"/>
      <c r="W1173" s="43"/>
      <c r="X1173" s="59"/>
      <c r="Y1173" s="59"/>
      <c r="Z1173" s="59"/>
      <c r="AA1173" s="59"/>
      <c r="AB1173" s="59"/>
      <c r="AC1173" s="59"/>
      <c r="AD1173" s="59"/>
    </row>
    <row r="1174" ht="15.75" hidden="1" customHeight="1">
      <c r="B1174" s="145">
        <v>101</v>
      </c>
      <c r="C1174" s="146" t="str">
        <f t="shared" ca="1" si="199"/>
        <v>12.7</v>
      </c>
      <c r="D1174" s="147" t="str">
        <f t="shared" ca="1" si="200"/>
        <v>c</v>
      </c>
      <c r="E1174" s="147" t="s">
        <v>55</v>
      </c>
      <c r="F1174" s="148" t="str">
        <f t="shared" ca="1" si="201"/>
        <v>https://portail-larochelle.test.entrouvert.org/mon-espace/mes-demandes/</v>
      </c>
      <c r="G1174" s="147" t="str">
        <f t="shared" ca="1" si="202"/>
        <v>A</v>
      </c>
      <c r="H1174" s="147" t="str">
        <f t="shared" ca="1" si="203"/>
        <v/>
      </c>
      <c r="I1174" s="147">
        <f t="shared" ca="1" si="204"/>
        <v>0</v>
      </c>
      <c r="J1174" s="149">
        <f t="shared" ca="1" si="205"/>
        <v>0</v>
      </c>
      <c r="K1174" s="79" t="str">
        <f t="shared" si="206"/>
        <v/>
      </c>
      <c r="L1174" s="136"/>
      <c r="M1174" s="136">
        <f t="shared" si="207"/>
        <v>0</v>
      </c>
      <c r="N1174" s="137">
        <f t="shared" ca="1" si="208"/>
        <v>0</v>
      </c>
      <c r="O1174" s="137"/>
      <c r="P1174" s="138"/>
      <c r="Q1174" s="138"/>
      <c r="R1174" s="138"/>
      <c r="S1174" s="138"/>
      <c r="T1174" s="138"/>
      <c r="U1174" s="139">
        <f t="shared" si="209"/>
        <v>0</v>
      </c>
      <c r="V1174" s="140"/>
      <c r="W1174" s="43"/>
      <c r="X1174" s="59"/>
      <c r="Y1174" s="59"/>
      <c r="Z1174" s="59"/>
      <c r="AA1174" s="59"/>
      <c r="AB1174" s="59"/>
      <c r="AC1174" s="59"/>
      <c r="AD1174" s="59"/>
    </row>
    <row r="1175" ht="15.75" hidden="1" customHeight="1">
      <c r="B1175" s="145">
        <v>101</v>
      </c>
      <c r="C1175" s="146" t="str">
        <f t="shared" ca="1" si="199"/>
        <v>12.7</v>
      </c>
      <c r="D1175" s="147" t="str">
        <f t="shared" ca="1" si="200"/>
        <v>c</v>
      </c>
      <c r="E1175" s="147" t="s">
        <v>58</v>
      </c>
      <c r="F1175" s="148" t="str">
        <f t="shared" ca="1" si="201"/>
        <v>https://demarches-larochelle.test.entrouvert.org/signalements/arbres-espaces-verts-naturels-aires-de-jeux/?cancelurl=https%3A//portail-larochelle.test.entrouvert.org/demarches/signalements/</v>
      </c>
      <c r="G1175" s="147" t="str">
        <f t="shared" ca="1" si="202"/>
        <v>A</v>
      </c>
      <c r="H1175" s="147" t="str">
        <f t="shared" ca="1" si="203"/>
        <v/>
      </c>
      <c r="I1175" s="147">
        <f t="shared" ca="1" si="204"/>
        <v>0</v>
      </c>
      <c r="J1175" s="149">
        <f t="shared" ca="1" si="205"/>
        <v>0</v>
      </c>
      <c r="K1175" s="79" t="str">
        <f t="shared" si="206"/>
        <v/>
      </c>
      <c r="L1175" s="136"/>
      <c r="M1175" s="136">
        <f t="shared" si="207"/>
        <v>0</v>
      </c>
      <c r="N1175" s="137">
        <f t="shared" ca="1" si="208"/>
        <v>0</v>
      </c>
      <c r="O1175" s="137"/>
      <c r="P1175" s="138"/>
      <c r="Q1175" s="138"/>
      <c r="R1175" s="138"/>
      <c r="S1175" s="138"/>
      <c r="T1175" s="138"/>
      <c r="U1175" s="139">
        <f t="shared" si="209"/>
        <v>0</v>
      </c>
      <c r="V1175" s="140"/>
      <c r="W1175" s="43"/>
      <c r="X1175" s="59"/>
      <c r="Y1175" s="59"/>
      <c r="Z1175" s="59"/>
      <c r="AA1175" s="59"/>
      <c r="AB1175" s="59"/>
      <c r="AC1175" s="59"/>
      <c r="AD1175" s="59"/>
    </row>
    <row r="1176" ht="15.75" hidden="1" customHeight="1">
      <c r="B1176" s="145">
        <v>101</v>
      </c>
      <c r="C1176" s="146" t="str">
        <f t="shared" ca="1" si="199"/>
        <v>12.7</v>
      </c>
      <c r="D1176" s="147" t="str">
        <f t="shared" ca="1" si="200"/>
        <v>c</v>
      </c>
      <c r="E1176" s="147" t="s">
        <v>61</v>
      </c>
      <c r="F1176" s="148" t="str">
        <f t="shared" ca="1" si="201"/>
        <v>https://demarches-larochelle.test.entrouvert.org/signalements/proprete-urbaine/118/</v>
      </c>
      <c r="G1176" s="147" t="str">
        <f t="shared" ca="1" si="202"/>
        <v>A</v>
      </c>
      <c r="H1176" s="147" t="str">
        <f t="shared" ca="1" si="203"/>
        <v/>
      </c>
      <c r="I1176" s="147">
        <f t="shared" ca="1" si="204"/>
        <v>0</v>
      </c>
      <c r="J1176" s="149">
        <f t="shared" ca="1" si="205"/>
        <v>0</v>
      </c>
      <c r="K1176" s="79" t="str">
        <f t="shared" si="206"/>
        <v/>
      </c>
      <c r="L1176" s="136"/>
      <c r="M1176" s="136">
        <f t="shared" si="207"/>
        <v>0</v>
      </c>
      <c r="N1176" s="137">
        <f t="shared" ca="1" si="208"/>
        <v>0</v>
      </c>
      <c r="O1176" s="137"/>
      <c r="P1176" s="138"/>
      <c r="Q1176" s="138"/>
      <c r="R1176" s="138"/>
      <c r="S1176" s="138"/>
      <c r="T1176" s="138"/>
      <c r="U1176" s="139">
        <f t="shared" si="209"/>
        <v>0</v>
      </c>
      <c r="V1176" s="140"/>
      <c r="W1176" s="43"/>
      <c r="X1176" s="59"/>
      <c r="Y1176" s="59"/>
      <c r="Z1176" s="59"/>
      <c r="AA1176" s="59"/>
      <c r="AB1176" s="59"/>
      <c r="AC1176" s="59"/>
      <c r="AD1176" s="59"/>
    </row>
    <row r="1177" ht="15.75" hidden="1" customHeight="1">
      <c r="B1177" s="145">
        <v>101</v>
      </c>
      <c r="C1177" s="146" t="str">
        <f t="shared" ca="1" si="199"/>
        <v>12.7</v>
      </c>
      <c r="D1177" s="147" t="str">
        <f t="shared" ca="1" si="200"/>
        <v>c</v>
      </c>
      <c r="E1177" s="147" t="s">
        <v>64</v>
      </c>
      <c r="F1177" s="148" t="str">
        <f t="shared" ca="1" si="201"/>
        <v>https://connexion-larochelle.test.entrouvert.org/accounts/password/change/</v>
      </c>
      <c r="G1177" s="147" t="str">
        <f t="shared" ca="1" si="202"/>
        <v>A</v>
      </c>
      <c r="H1177" s="147" t="str">
        <f t="shared" ca="1" si="203"/>
        <v/>
      </c>
      <c r="I1177" s="147">
        <f t="shared" ca="1" si="204"/>
        <v>0</v>
      </c>
      <c r="J1177" s="149">
        <f t="shared" ca="1" si="205"/>
        <v>0</v>
      </c>
      <c r="K1177" s="79" t="str">
        <f t="shared" si="206"/>
        <v/>
      </c>
      <c r="L1177" s="136"/>
      <c r="M1177" s="136">
        <f t="shared" si="207"/>
        <v>0</v>
      </c>
      <c r="N1177" s="137">
        <f t="shared" ca="1" si="208"/>
        <v>0</v>
      </c>
      <c r="O1177" s="137"/>
      <c r="P1177" s="138"/>
      <c r="Q1177" s="138"/>
      <c r="R1177" s="138"/>
      <c r="S1177" s="138"/>
      <c r="T1177" s="138"/>
      <c r="U1177" s="139">
        <f t="shared" si="209"/>
        <v>0</v>
      </c>
      <c r="V1177" s="140"/>
      <c r="W1177" s="43"/>
      <c r="X1177" s="59"/>
      <c r="Y1177" s="59"/>
      <c r="Z1177" s="59"/>
      <c r="AA1177" s="59"/>
      <c r="AB1177" s="59"/>
      <c r="AC1177" s="59"/>
      <c r="AD1177" s="59"/>
    </row>
    <row r="1178" ht="15.75" hidden="1" customHeight="1">
      <c r="B1178" s="145">
        <v>102</v>
      </c>
      <c r="C1178" s="146" t="str">
        <f t="shared" ca="1" si="199"/>
        <v>12.8</v>
      </c>
      <c r="D1178" s="147" t="str">
        <f t="shared" ca="1" si="200"/>
        <v>c</v>
      </c>
      <c r="E1178" s="147" t="s">
        <v>28</v>
      </c>
      <c r="F1178" s="148" t="str">
        <f t="shared" ca="1" si="201"/>
        <v>https://portail-larochelle.test.entrouvert.org/demarches/</v>
      </c>
      <c r="G1178" s="147" t="str">
        <f t="shared" ca="1" si="202"/>
        <v>A</v>
      </c>
      <c r="H1178" s="147" t="str">
        <f t="shared" ca="1" si="203"/>
        <v>x</v>
      </c>
      <c r="I1178" s="147">
        <f t="shared" ca="1" si="204"/>
        <v>0</v>
      </c>
      <c r="J1178" s="149">
        <f t="shared" ca="1" si="205"/>
        <v>0</v>
      </c>
      <c r="K1178" s="79" t="str">
        <f t="shared" si="206"/>
        <v/>
      </c>
      <c r="L1178" s="136"/>
      <c r="M1178" s="136">
        <f t="shared" si="207"/>
        <v>0</v>
      </c>
      <c r="N1178" s="137">
        <f t="shared" ca="1" si="208"/>
        <v>0</v>
      </c>
      <c r="O1178" s="137"/>
      <c r="P1178" s="138"/>
      <c r="Q1178" s="138"/>
      <c r="R1178" s="138"/>
      <c r="S1178" s="138"/>
      <c r="T1178" s="138"/>
      <c r="U1178" s="139">
        <f t="shared" si="209"/>
        <v>0</v>
      </c>
      <c r="V1178" s="140"/>
      <c r="W1178" s="43"/>
      <c r="X1178" s="59"/>
      <c r="Y1178" s="59"/>
      <c r="Z1178" s="59"/>
      <c r="AA1178" s="59"/>
      <c r="AB1178" s="59"/>
      <c r="AC1178" s="59"/>
      <c r="AD1178" s="59"/>
    </row>
    <row r="1179" ht="15.75" hidden="1" customHeight="1">
      <c r="B1179" s="145">
        <v>102</v>
      </c>
      <c r="C1179" s="146" t="str">
        <f t="shared" ca="1" si="199"/>
        <v>12.8</v>
      </c>
      <c r="D1179" s="147" t="str">
        <f t="shared" ca="1" si="200"/>
        <v>c</v>
      </c>
      <c r="E1179" s="147" t="s">
        <v>31</v>
      </c>
      <c r="F1179" s="148" t="str">
        <f t="shared" ca="1" si="201"/>
        <v>https://portail-larochelle.test.entrouvert.org/liens-footer/accessibilite/</v>
      </c>
      <c r="G1179" s="147" t="str">
        <f t="shared" ca="1" si="202"/>
        <v>A</v>
      </c>
      <c r="H1179" s="147" t="str">
        <f t="shared" ca="1" si="203"/>
        <v>x</v>
      </c>
      <c r="I1179" s="147">
        <f t="shared" ca="1" si="204"/>
        <v>0</v>
      </c>
      <c r="J1179" s="149">
        <f t="shared" ca="1" si="205"/>
        <v>0</v>
      </c>
      <c r="K1179" s="79" t="str">
        <f t="shared" si="206"/>
        <v/>
      </c>
      <c r="L1179" s="136"/>
      <c r="M1179" s="136">
        <f t="shared" si="207"/>
        <v>0</v>
      </c>
      <c r="N1179" s="137">
        <f t="shared" ca="1" si="208"/>
        <v>0</v>
      </c>
      <c r="O1179" s="137"/>
      <c r="P1179" s="138"/>
      <c r="Q1179" s="138"/>
      <c r="R1179" s="138"/>
      <c r="S1179" s="138"/>
      <c r="T1179" s="138"/>
      <c r="U1179" s="139">
        <f t="shared" si="209"/>
        <v>0</v>
      </c>
      <c r="V1179" s="140"/>
      <c r="W1179" s="43"/>
      <c r="X1179" s="59"/>
      <c r="Y1179" s="59"/>
      <c r="Z1179" s="59"/>
      <c r="AA1179" s="59"/>
      <c r="AB1179" s="59"/>
      <c r="AC1179" s="59"/>
      <c r="AD1179" s="59"/>
    </row>
    <row r="1180" ht="15.75" hidden="1" customHeight="1">
      <c r="B1180" s="145">
        <v>102</v>
      </c>
      <c r="C1180" s="146" t="str">
        <f t="shared" ca="1" si="199"/>
        <v>12.8</v>
      </c>
      <c r="D1180" s="147" t="str">
        <f t="shared" ca="1" si="200"/>
        <v>c</v>
      </c>
      <c r="E1180" s="147" t="s">
        <v>34</v>
      </c>
      <c r="F1180" s="148" t="str">
        <f t="shared" ca="1" si="201"/>
        <v>https://portail-larochelle.test.entrouvert.org/liens-footer/mentions-legales/</v>
      </c>
      <c r="G1180" s="147" t="str">
        <f t="shared" ca="1" si="202"/>
        <v>A</v>
      </c>
      <c r="H1180" s="147" t="str">
        <f t="shared" ca="1" si="203"/>
        <v>x</v>
      </c>
      <c r="I1180" s="147">
        <f t="shared" ca="1" si="204"/>
        <v>0</v>
      </c>
      <c r="J1180" s="149">
        <f t="shared" ca="1" si="205"/>
        <v>0</v>
      </c>
      <c r="K1180" s="79" t="str">
        <f t="shared" si="206"/>
        <v/>
      </c>
      <c r="L1180" s="136"/>
      <c r="M1180" s="136">
        <f t="shared" si="207"/>
        <v>0</v>
      </c>
      <c r="N1180" s="137">
        <f t="shared" ca="1" si="208"/>
        <v>0</v>
      </c>
      <c r="O1180" s="137"/>
      <c r="P1180" s="138"/>
      <c r="Q1180" s="138"/>
      <c r="R1180" s="138"/>
      <c r="S1180" s="138"/>
      <c r="T1180" s="138"/>
      <c r="U1180" s="139">
        <f t="shared" si="209"/>
        <v>0</v>
      </c>
      <c r="V1180" s="140"/>
      <c r="W1180" s="43"/>
      <c r="X1180" s="59"/>
      <c r="Y1180" s="59"/>
      <c r="Z1180" s="59"/>
      <c r="AA1180" s="59"/>
      <c r="AB1180" s="59"/>
      <c r="AC1180" s="59"/>
      <c r="AD1180" s="59"/>
    </row>
    <row r="1181" ht="15.75" hidden="1" customHeight="1">
      <c r="B1181" s="145">
        <v>102</v>
      </c>
      <c r="C1181" s="146" t="str">
        <f t="shared" ca="1" si="199"/>
        <v>12.8</v>
      </c>
      <c r="D1181" s="147" t="str">
        <f t="shared" ca="1" si="200"/>
        <v>c</v>
      </c>
      <c r="E1181" s="147" t="s">
        <v>37</v>
      </c>
      <c r="F1181" s="148" t="str">
        <f t="shared" ca="1" si="201"/>
        <v>https://portail-larochelle.test.entrouvert.org/aide/</v>
      </c>
      <c r="G1181" s="147" t="str">
        <f t="shared" ca="1" si="202"/>
        <v>A</v>
      </c>
      <c r="H1181" s="147" t="str">
        <f t="shared" ca="1" si="203"/>
        <v>x</v>
      </c>
      <c r="I1181" s="147">
        <f t="shared" ca="1" si="204"/>
        <v>0</v>
      </c>
      <c r="J1181" s="149">
        <f t="shared" ca="1" si="205"/>
        <v>0</v>
      </c>
      <c r="K1181" s="79" t="str">
        <f t="shared" si="206"/>
        <v/>
      </c>
      <c r="L1181" s="136"/>
      <c r="M1181" s="136">
        <f t="shared" si="207"/>
        <v>0</v>
      </c>
      <c r="N1181" s="137">
        <f t="shared" ca="1" si="208"/>
        <v>0</v>
      </c>
      <c r="O1181" s="137"/>
      <c r="P1181" s="138"/>
      <c r="Q1181" s="138"/>
      <c r="R1181" s="138"/>
      <c r="S1181" s="138"/>
      <c r="T1181" s="138"/>
      <c r="U1181" s="139">
        <f t="shared" si="209"/>
        <v>0</v>
      </c>
      <c r="V1181" s="140"/>
      <c r="W1181" s="43"/>
      <c r="X1181" s="59"/>
      <c r="Y1181" s="59"/>
      <c r="Z1181" s="59"/>
      <c r="AA1181" s="59"/>
      <c r="AB1181" s="59"/>
      <c r="AC1181" s="59"/>
      <c r="AD1181" s="59"/>
    </row>
    <row r="1182" ht="15.75" hidden="1" customHeight="1">
      <c r="B1182" s="145">
        <v>102</v>
      </c>
      <c r="C1182" s="146" t="str">
        <f t="shared" ca="1" si="199"/>
        <v>12.8</v>
      </c>
      <c r="D1182" s="147" t="str">
        <f t="shared" ca="1" si="200"/>
        <v>c</v>
      </c>
      <c r="E1182" s="147" t="s">
        <v>40</v>
      </c>
      <c r="F1182" s="148" t="str">
        <f t="shared" ca="1" si="201"/>
        <v>https://connexion-larochelle.test.entrouvert.org/login/?nonce=_0DC01D458CED32F23A64CDA251907A6D&amp;next=/idp/saml2/continue%3Fnonce%3D_0DC01D458CED32F23A64CDA251907A6D</v>
      </c>
      <c r="G1182" s="147" t="str">
        <f t="shared" ca="1" si="202"/>
        <v>A</v>
      </c>
      <c r="H1182" s="147" t="str">
        <f t="shared" ca="1" si="203"/>
        <v>x</v>
      </c>
      <c r="I1182" s="147">
        <f t="shared" ca="1" si="204"/>
        <v>0</v>
      </c>
      <c r="J1182" s="149">
        <f t="shared" ca="1" si="205"/>
        <v>0</v>
      </c>
      <c r="K1182" s="79" t="str">
        <f t="shared" si="206"/>
        <v/>
      </c>
      <c r="L1182" s="136"/>
      <c r="M1182" s="136">
        <f t="shared" si="207"/>
        <v>0</v>
      </c>
      <c r="N1182" s="137">
        <f t="shared" ca="1" si="208"/>
        <v>0</v>
      </c>
      <c r="O1182" s="137"/>
      <c r="P1182" s="138"/>
      <c r="Q1182" s="138"/>
      <c r="R1182" s="138"/>
      <c r="S1182" s="138"/>
      <c r="T1182" s="138"/>
      <c r="U1182" s="139">
        <f t="shared" si="209"/>
        <v>0</v>
      </c>
      <c r="V1182" s="140"/>
      <c r="W1182" s="43"/>
      <c r="X1182" s="59"/>
      <c r="Y1182" s="59"/>
      <c r="Z1182" s="59"/>
      <c r="AA1182" s="59"/>
      <c r="AB1182" s="59"/>
      <c r="AC1182" s="59"/>
      <c r="AD1182" s="59"/>
    </row>
    <row r="1183" ht="15.75" hidden="1" customHeight="1">
      <c r="B1183" s="145">
        <v>102</v>
      </c>
      <c r="C1183" s="146" t="str">
        <f t="shared" ca="1" si="199"/>
        <v>12.8</v>
      </c>
      <c r="D1183" s="147" t="str">
        <f t="shared" ca="1" si="200"/>
        <v>c</v>
      </c>
      <c r="E1183" s="147" t="s">
        <v>43</v>
      </c>
      <c r="F1183" s="148" t="str">
        <f t="shared" ca="1" si="201"/>
        <v>https://portail-larochelle.test.entrouvert.org/demarches/signalements/</v>
      </c>
      <c r="G1183" s="147" t="str">
        <f t="shared" ca="1" si="202"/>
        <v>A</v>
      </c>
      <c r="H1183" s="147" t="str">
        <f t="shared" ca="1" si="203"/>
        <v>x</v>
      </c>
      <c r="I1183" s="147">
        <f t="shared" ca="1" si="204"/>
        <v>0</v>
      </c>
      <c r="J1183" s="149">
        <f t="shared" ca="1" si="205"/>
        <v>0</v>
      </c>
      <c r="K1183" s="79" t="str">
        <f t="shared" si="206"/>
        <v/>
      </c>
      <c r="L1183" s="136"/>
      <c r="M1183" s="136">
        <f t="shared" si="207"/>
        <v>0</v>
      </c>
      <c r="N1183" s="137">
        <f t="shared" ca="1" si="208"/>
        <v>0</v>
      </c>
      <c r="O1183" s="137"/>
      <c r="P1183" s="138"/>
      <c r="Q1183" s="138"/>
      <c r="R1183" s="138"/>
      <c r="S1183" s="138"/>
      <c r="T1183" s="138"/>
      <c r="U1183" s="139">
        <f t="shared" si="209"/>
        <v>0</v>
      </c>
      <c r="V1183" s="140"/>
      <c r="W1183" s="43"/>
      <c r="X1183" s="59"/>
      <c r="Y1183" s="59"/>
      <c r="Z1183" s="59"/>
      <c r="AA1183" s="59"/>
      <c r="AB1183" s="59"/>
      <c r="AC1183" s="59"/>
      <c r="AD1183" s="59"/>
    </row>
    <row r="1184" ht="15.75" hidden="1" customHeight="1">
      <c r="B1184" s="145">
        <v>102</v>
      </c>
      <c r="C1184" s="146" t="str">
        <f t="shared" ca="1" si="199"/>
        <v>12.8</v>
      </c>
      <c r="D1184" s="147" t="str">
        <f t="shared" ca="1" si="200"/>
        <v>c</v>
      </c>
      <c r="E1184" s="147" t="s">
        <v>46</v>
      </c>
      <c r="F1184" s="148" t="str">
        <f t="shared" ca="1" si="201"/>
        <v>https://connexion-larochelle.test.entrouvert.org/accounts/</v>
      </c>
      <c r="G1184" s="147" t="str">
        <f t="shared" ca="1" si="202"/>
        <v>A</v>
      </c>
      <c r="H1184" s="147" t="str">
        <f t="shared" ca="1" si="203"/>
        <v>x</v>
      </c>
      <c r="I1184" s="147">
        <f t="shared" ca="1" si="204"/>
        <v>0</v>
      </c>
      <c r="J1184" s="149">
        <f t="shared" ca="1" si="205"/>
        <v>0</v>
      </c>
      <c r="K1184" s="79" t="str">
        <f t="shared" si="206"/>
        <v/>
      </c>
      <c r="L1184" s="136"/>
      <c r="M1184" s="136">
        <f t="shared" si="207"/>
        <v>0</v>
      </c>
      <c r="N1184" s="137">
        <f t="shared" ca="1" si="208"/>
        <v>0</v>
      </c>
      <c r="O1184" s="137"/>
      <c r="P1184" s="138"/>
      <c r="Q1184" s="138"/>
      <c r="R1184" s="138"/>
      <c r="S1184" s="138"/>
      <c r="T1184" s="138"/>
      <c r="U1184" s="139">
        <f t="shared" si="209"/>
        <v>0</v>
      </c>
      <c r="V1184" s="140"/>
      <c r="W1184" s="43"/>
      <c r="X1184" s="59"/>
      <c r="Y1184" s="59"/>
      <c r="Z1184" s="59"/>
      <c r="AA1184" s="59"/>
      <c r="AB1184" s="59"/>
      <c r="AC1184" s="59"/>
      <c r="AD1184" s="59"/>
    </row>
    <row r="1185" ht="15.75" hidden="1" customHeight="1">
      <c r="B1185" s="145">
        <v>102</v>
      </c>
      <c r="C1185" s="146" t="str">
        <f t="shared" ca="1" si="199"/>
        <v>12.8</v>
      </c>
      <c r="D1185" s="147" t="str">
        <f t="shared" ca="1" si="200"/>
        <v>c</v>
      </c>
      <c r="E1185" s="147" t="s">
        <v>49</v>
      </c>
      <c r="F1185" s="148" t="str">
        <f t="shared" ca="1" si="201"/>
        <v>https://portail-larochelle.test.entrouvert.org/a-propos/page-editoriale-type/</v>
      </c>
      <c r="G1185" s="147" t="str">
        <f t="shared" ca="1" si="202"/>
        <v>A</v>
      </c>
      <c r="H1185" s="147" t="str">
        <f t="shared" ca="1" si="203"/>
        <v>x</v>
      </c>
      <c r="I1185" s="147">
        <f t="shared" ca="1" si="204"/>
        <v>0</v>
      </c>
      <c r="J1185" s="149">
        <f t="shared" ca="1" si="205"/>
        <v>0</v>
      </c>
      <c r="K1185" s="79" t="str">
        <f t="shared" si="206"/>
        <v/>
      </c>
      <c r="L1185" s="136"/>
      <c r="M1185" s="136">
        <f t="shared" si="207"/>
        <v>0</v>
      </c>
      <c r="N1185" s="137">
        <f t="shared" ca="1" si="208"/>
        <v>0</v>
      </c>
      <c r="O1185" s="137"/>
      <c r="P1185" s="138"/>
      <c r="Q1185" s="138"/>
      <c r="R1185" s="138"/>
      <c r="S1185" s="138"/>
      <c r="T1185" s="138"/>
      <c r="U1185" s="139">
        <f t="shared" si="209"/>
        <v>0</v>
      </c>
      <c r="V1185" s="140"/>
      <c r="W1185" s="43"/>
      <c r="X1185" s="59"/>
      <c r="Y1185" s="59"/>
      <c r="Z1185" s="59"/>
      <c r="AA1185" s="59"/>
      <c r="AB1185" s="59"/>
      <c r="AC1185" s="59"/>
      <c r="AD1185" s="59"/>
    </row>
    <row r="1186" ht="15.75" hidden="1" customHeight="1">
      <c r="B1186" s="145">
        <v>102</v>
      </c>
      <c r="C1186" s="146" t="str">
        <f t="shared" ca="1" si="199"/>
        <v>12.8</v>
      </c>
      <c r="D1186" s="147" t="str">
        <f t="shared" ca="1" si="200"/>
        <v>c</v>
      </c>
      <c r="E1186" s="147" t="s">
        <v>52</v>
      </c>
      <c r="F1186" s="148" t="str">
        <f t="shared" ca="1" si="201"/>
        <v>https://demarches-larochelle.test.entrouvert.org/old-temp/modele-de-formulaire-avec-tous-les-champs/</v>
      </c>
      <c r="G1186" s="147" t="str">
        <f t="shared" ca="1" si="202"/>
        <v>A</v>
      </c>
      <c r="H1186" s="147" t="str">
        <f t="shared" ca="1" si="203"/>
        <v>x</v>
      </c>
      <c r="I1186" s="147">
        <f t="shared" ca="1" si="204"/>
        <v>0</v>
      </c>
      <c r="J1186" s="149">
        <f t="shared" ca="1" si="205"/>
        <v>0</v>
      </c>
      <c r="K1186" s="79" t="str">
        <f t="shared" si="206"/>
        <v/>
      </c>
      <c r="L1186" s="136"/>
      <c r="M1186" s="136">
        <f t="shared" si="207"/>
        <v>0</v>
      </c>
      <c r="N1186" s="137">
        <f t="shared" ca="1" si="208"/>
        <v>0</v>
      </c>
      <c r="O1186" s="137"/>
      <c r="P1186" s="138"/>
      <c r="Q1186" s="138"/>
      <c r="R1186" s="138"/>
      <c r="S1186" s="138"/>
      <c r="T1186" s="138"/>
      <c r="U1186" s="139">
        <f t="shared" si="209"/>
        <v>0</v>
      </c>
      <c r="V1186" s="140"/>
      <c r="W1186" s="43"/>
      <c r="X1186" s="59"/>
      <c r="Y1186" s="59"/>
      <c r="Z1186" s="59"/>
      <c r="AA1186" s="59"/>
      <c r="AB1186" s="59"/>
      <c r="AC1186" s="59"/>
      <c r="AD1186" s="59"/>
    </row>
    <row r="1187" ht="15.75" hidden="1" customHeight="1">
      <c r="B1187" s="145">
        <v>102</v>
      </c>
      <c r="C1187" s="146" t="str">
        <f t="shared" ca="1" si="199"/>
        <v>12.8</v>
      </c>
      <c r="D1187" s="147" t="str">
        <f t="shared" ca="1" si="200"/>
        <v>c</v>
      </c>
      <c r="E1187" s="147" t="s">
        <v>55</v>
      </c>
      <c r="F1187" s="148" t="str">
        <f t="shared" ca="1" si="201"/>
        <v>https://portail-larochelle.test.entrouvert.org/mon-espace/mes-demandes/</v>
      </c>
      <c r="G1187" s="147" t="str">
        <f t="shared" ca="1" si="202"/>
        <v>A</v>
      </c>
      <c r="H1187" s="147" t="str">
        <f t="shared" ca="1" si="203"/>
        <v>x</v>
      </c>
      <c r="I1187" s="147">
        <f t="shared" ca="1" si="204"/>
        <v>0</v>
      </c>
      <c r="J1187" s="149">
        <f t="shared" ca="1" si="205"/>
        <v>0</v>
      </c>
      <c r="K1187" s="79" t="str">
        <f t="shared" si="206"/>
        <v/>
      </c>
      <c r="L1187" s="136"/>
      <c r="M1187" s="136">
        <f t="shared" si="207"/>
        <v>0</v>
      </c>
      <c r="N1187" s="137">
        <f t="shared" ca="1" si="208"/>
        <v>0</v>
      </c>
      <c r="O1187" s="137"/>
      <c r="P1187" s="138"/>
      <c r="Q1187" s="138"/>
      <c r="R1187" s="138"/>
      <c r="S1187" s="138"/>
      <c r="T1187" s="138"/>
      <c r="U1187" s="139">
        <f t="shared" si="209"/>
        <v>0</v>
      </c>
      <c r="V1187" s="140"/>
      <c r="W1187" s="43"/>
      <c r="X1187" s="59"/>
      <c r="Y1187" s="59"/>
      <c r="Z1187" s="59"/>
      <c r="AA1187" s="59"/>
      <c r="AB1187" s="59"/>
      <c r="AC1187" s="59"/>
      <c r="AD1187" s="59"/>
    </row>
    <row r="1188" ht="15.75" hidden="1" customHeight="1">
      <c r="B1188" s="145">
        <v>102</v>
      </c>
      <c r="C1188" s="146" t="str">
        <f t="shared" ca="1" si="199"/>
        <v>12.8</v>
      </c>
      <c r="D1188" s="147" t="str">
        <f t="shared" ca="1" si="200"/>
        <v>c</v>
      </c>
      <c r="E1188" s="147" t="s">
        <v>58</v>
      </c>
      <c r="F1188" s="148" t="str">
        <f t="shared" ca="1" si="201"/>
        <v>https://demarches-larochelle.test.entrouvert.org/signalements/arbres-espaces-verts-naturels-aires-de-jeux/?cancelurl=https%3A//portail-larochelle.test.entrouvert.org/demarches/signalements/</v>
      </c>
      <c r="G1188" s="147" t="str">
        <f t="shared" ca="1" si="202"/>
        <v>A</v>
      </c>
      <c r="H1188" s="147" t="str">
        <f t="shared" ca="1" si="203"/>
        <v>x</v>
      </c>
      <c r="I1188" s="147">
        <f t="shared" ca="1" si="204"/>
        <v>0</v>
      </c>
      <c r="J1188" s="149">
        <f t="shared" ca="1" si="205"/>
        <v>0</v>
      </c>
      <c r="K1188" s="79" t="str">
        <f t="shared" si="206"/>
        <v/>
      </c>
      <c r="L1188" s="136"/>
      <c r="M1188" s="136">
        <f t="shared" si="207"/>
        <v>0</v>
      </c>
      <c r="N1188" s="137">
        <f t="shared" ca="1" si="208"/>
        <v>0</v>
      </c>
      <c r="O1188" s="137"/>
      <c r="P1188" s="138"/>
      <c r="Q1188" s="138"/>
      <c r="R1188" s="138"/>
      <c r="S1188" s="138"/>
      <c r="T1188" s="138"/>
      <c r="U1188" s="139">
        <f t="shared" si="209"/>
        <v>0</v>
      </c>
      <c r="V1188" s="140"/>
      <c r="W1188" s="43"/>
      <c r="X1188" s="59"/>
      <c r="Y1188" s="59"/>
      <c r="Z1188" s="59"/>
      <c r="AA1188" s="59"/>
      <c r="AB1188" s="59"/>
      <c r="AC1188" s="59"/>
      <c r="AD1188" s="59"/>
    </row>
    <row r="1189" ht="15.75" hidden="1" customHeight="1">
      <c r="B1189" s="145">
        <v>102</v>
      </c>
      <c r="C1189" s="146" t="str">
        <f t="shared" ca="1" si="199"/>
        <v>12.8</v>
      </c>
      <c r="D1189" s="147" t="str">
        <f t="shared" ca="1" si="200"/>
        <v>c</v>
      </c>
      <c r="E1189" s="147" t="s">
        <v>61</v>
      </c>
      <c r="F1189" s="148" t="str">
        <f t="shared" ca="1" si="201"/>
        <v>https://demarches-larochelle.test.entrouvert.org/signalements/proprete-urbaine/118/</v>
      </c>
      <c r="G1189" s="147" t="str">
        <f t="shared" ca="1" si="202"/>
        <v>A</v>
      </c>
      <c r="H1189" s="147" t="str">
        <f t="shared" ca="1" si="203"/>
        <v>x</v>
      </c>
      <c r="I1189" s="147">
        <f t="shared" ca="1" si="204"/>
        <v>0</v>
      </c>
      <c r="J1189" s="149">
        <f t="shared" ca="1" si="205"/>
        <v>0</v>
      </c>
      <c r="K1189" s="79" t="str">
        <f t="shared" si="206"/>
        <v/>
      </c>
      <c r="L1189" s="136"/>
      <c r="M1189" s="136">
        <f t="shared" si="207"/>
        <v>0</v>
      </c>
      <c r="N1189" s="137">
        <f t="shared" ca="1" si="208"/>
        <v>0</v>
      </c>
      <c r="O1189" s="137"/>
      <c r="P1189" s="138"/>
      <c r="Q1189" s="138"/>
      <c r="R1189" s="138"/>
      <c r="S1189" s="138"/>
      <c r="T1189" s="138"/>
      <c r="U1189" s="139">
        <f t="shared" si="209"/>
        <v>0</v>
      </c>
      <c r="V1189" s="140"/>
      <c r="W1189" s="43"/>
      <c r="X1189" s="59"/>
      <c r="Y1189" s="59"/>
      <c r="Z1189" s="59"/>
      <c r="AA1189" s="59"/>
      <c r="AB1189" s="59"/>
      <c r="AC1189" s="59"/>
      <c r="AD1189" s="59"/>
    </row>
    <row r="1190" ht="15.75" hidden="1" customHeight="1">
      <c r="B1190" s="145">
        <v>102</v>
      </c>
      <c r="C1190" s="146" t="str">
        <f t="shared" ca="1" si="199"/>
        <v>12.8</v>
      </c>
      <c r="D1190" s="147" t="str">
        <f t="shared" ca="1" si="200"/>
        <v>c</v>
      </c>
      <c r="E1190" s="147" t="s">
        <v>64</v>
      </c>
      <c r="F1190" s="148" t="str">
        <f t="shared" ca="1" si="201"/>
        <v>https://connexion-larochelle.test.entrouvert.org/accounts/password/change/</v>
      </c>
      <c r="G1190" s="147" t="str">
        <f t="shared" ca="1" si="202"/>
        <v>A</v>
      </c>
      <c r="H1190" s="147" t="str">
        <f t="shared" ca="1" si="203"/>
        <v>x</v>
      </c>
      <c r="I1190" s="147">
        <f t="shared" ca="1" si="204"/>
        <v>0</v>
      </c>
      <c r="J1190" s="149">
        <f t="shared" ca="1" si="205"/>
        <v>0</v>
      </c>
      <c r="K1190" s="79" t="str">
        <f t="shared" si="206"/>
        <v/>
      </c>
      <c r="L1190" s="136"/>
      <c r="M1190" s="136">
        <f t="shared" si="207"/>
        <v>0</v>
      </c>
      <c r="N1190" s="137">
        <f t="shared" ca="1" si="208"/>
        <v>0</v>
      </c>
      <c r="O1190" s="137"/>
      <c r="P1190" s="138"/>
      <c r="Q1190" s="138"/>
      <c r="R1190" s="138"/>
      <c r="S1190" s="138"/>
      <c r="T1190" s="138"/>
      <c r="U1190" s="139">
        <f t="shared" si="209"/>
        <v>0</v>
      </c>
      <c r="V1190" s="140"/>
      <c r="W1190" s="43"/>
      <c r="X1190" s="59"/>
      <c r="Y1190" s="59"/>
      <c r="Z1190" s="59"/>
      <c r="AA1190" s="59"/>
      <c r="AB1190" s="59"/>
      <c r="AC1190" s="59"/>
      <c r="AD1190" s="59"/>
    </row>
    <row r="1191" ht="15.75" hidden="1" customHeight="1">
      <c r="B1191" s="145">
        <v>103</v>
      </c>
      <c r="C1191" s="146" t="str">
        <f t="shared" ca="1" si="199"/>
        <v>12.9</v>
      </c>
      <c r="D1191" s="147" t="str">
        <f t="shared" ca="1" si="200"/>
        <v>c</v>
      </c>
      <c r="E1191" s="147" t="s">
        <v>28</v>
      </c>
      <c r="F1191" s="148" t="str">
        <f t="shared" ca="1" si="201"/>
        <v>https://portail-larochelle.test.entrouvert.org/demarches/</v>
      </c>
      <c r="G1191" s="147" t="str">
        <f t="shared" ca="1" si="202"/>
        <v>A</v>
      </c>
      <c r="H1191" s="147" t="str">
        <f t="shared" ca="1" si="203"/>
        <v>x</v>
      </c>
      <c r="I1191" s="147">
        <f t="shared" ca="1" si="204"/>
        <v>0</v>
      </c>
      <c r="J1191" s="149">
        <f t="shared" ca="1" si="205"/>
        <v>0</v>
      </c>
      <c r="K1191" s="79" t="str">
        <f t="shared" si="206"/>
        <v/>
      </c>
      <c r="L1191" s="136"/>
      <c r="M1191" s="136">
        <f t="shared" si="207"/>
        <v>0</v>
      </c>
      <c r="N1191" s="137">
        <f t="shared" ca="1" si="208"/>
        <v>0</v>
      </c>
      <c r="O1191" s="137"/>
      <c r="P1191" s="138"/>
      <c r="Q1191" s="138"/>
      <c r="R1191" s="138"/>
      <c r="S1191" s="138"/>
      <c r="T1191" s="138"/>
      <c r="U1191" s="139">
        <f t="shared" si="209"/>
        <v>0</v>
      </c>
      <c r="V1191" s="140"/>
      <c r="W1191" s="43"/>
      <c r="X1191" s="59"/>
      <c r="Y1191" s="59"/>
      <c r="Z1191" s="59"/>
      <c r="AA1191" s="59"/>
      <c r="AB1191" s="59"/>
      <c r="AC1191" s="59"/>
      <c r="AD1191" s="59"/>
    </row>
    <row r="1192" ht="15.75" hidden="1" customHeight="1">
      <c r="B1192" s="145">
        <v>103</v>
      </c>
      <c r="C1192" s="146" t="str">
        <f t="shared" ca="1" si="199"/>
        <v>12.9</v>
      </c>
      <c r="D1192" s="147" t="str">
        <f t="shared" ca="1" si="200"/>
        <v>c</v>
      </c>
      <c r="E1192" s="147" t="s">
        <v>31</v>
      </c>
      <c r="F1192" s="148" t="str">
        <f t="shared" ca="1" si="201"/>
        <v>https://portail-larochelle.test.entrouvert.org/liens-footer/accessibilite/</v>
      </c>
      <c r="G1192" s="147" t="str">
        <f t="shared" ca="1" si="202"/>
        <v>A</v>
      </c>
      <c r="H1192" s="147" t="str">
        <f t="shared" ca="1" si="203"/>
        <v>x</v>
      </c>
      <c r="I1192" s="147">
        <f t="shared" ca="1" si="204"/>
        <v>0</v>
      </c>
      <c r="J1192" s="149">
        <f t="shared" ca="1" si="205"/>
        <v>0</v>
      </c>
      <c r="K1192" s="79" t="str">
        <f t="shared" si="206"/>
        <v/>
      </c>
      <c r="L1192" s="136"/>
      <c r="M1192" s="136">
        <f t="shared" si="207"/>
        <v>0</v>
      </c>
      <c r="N1192" s="137">
        <f t="shared" ca="1" si="208"/>
        <v>0</v>
      </c>
      <c r="O1192" s="137"/>
      <c r="P1192" s="138"/>
      <c r="Q1192" s="138"/>
      <c r="R1192" s="138"/>
      <c r="S1192" s="138"/>
      <c r="T1192" s="138"/>
      <c r="U1192" s="139">
        <f t="shared" si="209"/>
        <v>0</v>
      </c>
      <c r="V1192" s="140"/>
      <c r="W1192" s="43"/>
      <c r="X1192" s="59"/>
      <c r="Y1192" s="59"/>
      <c r="Z1192" s="59"/>
      <c r="AA1192" s="59"/>
      <c r="AB1192" s="59"/>
      <c r="AC1192" s="59"/>
      <c r="AD1192" s="59"/>
    </row>
    <row r="1193" ht="15.75" hidden="1" customHeight="1">
      <c r="B1193" s="145">
        <v>103</v>
      </c>
      <c r="C1193" s="146" t="str">
        <f t="shared" ca="1" si="199"/>
        <v>12.9</v>
      </c>
      <c r="D1193" s="147" t="str">
        <f t="shared" ca="1" si="200"/>
        <v>c</v>
      </c>
      <c r="E1193" s="147" t="s">
        <v>34</v>
      </c>
      <c r="F1193" s="148" t="str">
        <f t="shared" ca="1" si="201"/>
        <v>https://portail-larochelle.test.entrouvert.org/liens-footer/mentions-legales/</v>
      </c>
      <c r="G1193" s="147" t="str">
        <f t="shared" ca="1" si="202"/>
        <v>A</v>
      </c>
      <c r="H1193" s="147" t="str">
        <f t="shared" ca="1" si="203"/>
        <v>x</v>
      </c>
      <c r="I1193" s="147">
        <f t="shared" ca="1" si="204"/>
        <v>0</v>
      </c>
      <c r="J1193" s="149">
        <f t="shared" ca="1" si="205"/>
        <v>0</v>
      </c>
      <c r="K1193" s="79" t="str">
        <f t="shared" si="206"/>
        <v/>
      </c>
      <c r="L1193" s="136"/>
      <c r="M1193" s="136">
        <f t="shared" si="207"/>
        <v>0</v>
      </c>
      <c r="N1193" s="137">
        <f t="shared" ca="1" si="208"/>
        <v>0</v>
      </c>
      <c r="O1193" s="137"/>
      <c r="P1193" s="138"/>
      <c r="Q1193" s="138"/>
      <c r="R1193" s="138"/>
      <c r="S1193" s="138"/>
      <c r="T1193" s="138"/>
      <c r="U1193" s="139">
        <f t="shared" si="209"/>
        <v>0</v>
      </c>
      <c r="V1193" s="140"/>
      <c r="W1193" s="43"/>
      <c r="X1193" s="59"/>
      <c r="Y1193" s="59"/>
      <c r="Z1193" s="59"/>
      <c r="AA1193" s="59"/>
      <c r="AB1193" s="59"/>
      <c r="AC1193" s="59"/>
      <c r="AD1193" s="59"/>
    </row>
    <row r="1194" ht="15.75" hidden="1" customHeight="1">
      <c r="B1194" s="145">
        <v>103</v>
      </c>
      <c r="C1194" s="146" t="str">
        <f t="shared" ca="1" si="199"/>
        <v>12.9</v>
      </c>
      <c r="D1194" s="147" t="str">
        <f t="shared" ca="1" si="200"/>
        <v>c</v>
      </c>
      <c r="E1194" s="147" t="s">
        <v>37</v>
      </c>
      <c r="F1194" s="148" t="str">
        <f t="shared" ca="1" si="201"/>
        <v>https://portail-larochelle.test.entrouvert.org/aide/</v>
      </c>
      <c r="G1194" s="147" t="str">
        <f t="shared" ca="1" si="202"/>
        <v>A</v>
      </c>
      <c r="H1194" s="147" t="str">
        <f t="shared" ca="1" si="203"/>
        <v>x</v>
      </c>
      <c r="I1194" s="147">
        <f t="shared" ca="1" si="204"/>
        <v>0</v>
      </c>
      <c r="J1194" s="149">
        <f t="shared" ca="1" si="205"/>
        <v>0</v>
      </c>
      <c r="K1194" s="79" t="str">
        <f t="shared" si="206"/>
        <v/>
      </c>
      <c r="L1194" s="136"/>
      <c r="M1194" s="136">
        <f t="shared" si="207"/>
        <v>0</v>
      </c>
      <c r="N1194" s="137">
        <f t="shared" ca="1" si="208"/>
        <v>0</v>
      </c>
      <c r="O1194" s="137"/>
      <c r="P1194" s="138"/>
      <c r="Q1194" s="138"/>
      <c r="R1194" s="138"/>
      <c r="S1194" s="138"/>
      <c r="T1194" s="138"/>
      <c r="U1194" s="139">
        <f t="shared" si="209"/>
        <v>0</v>
      </c>
      <c r="V1194" s="140"/>
      <c r="W1194" s="43"/>
      <c r="X1194" s="59"/>
      <c r="Y1194" s="59"/>
      <c r="Z1194" s="59"/>
      <c r="AA1194" s="59"/>
      <c r="AB1194" s="59"/>
      <c r="AC1194" s="59"/>
      <c r="AD1194" s="59"/>
    </row>
    <row r="1195" ht="15.75" hidden="1" customHeight="1">
      <c r="B1195" s="145">
        <v>103</v>
      </c>
      <c r="C1195" s="146" t="str">
        <f t="shared" ca="1" si="199"/>
        <v>12.9</v>
      </c>
      <c r="D1195" s="147" t="str">
        <f t="shared" ca="1" si="200"/>
        <v>c</v>
      </c>
      <c r="E1195" s="147" t="s">
        <v>40</v>
      </c>
      <c r="F1195" s="148" t="str">
        <f t="shared" ca="1" si="201"/>
        <v>https://connexion-larochelle.test.entrouvert.org/login/?nonce=_0DC01D458CED32F23A64CDA251907A6D&amp;next=/idp/saml2/continue%3Fnonce%3D_0DC01D458CED32F23A64CDA251907A6D</v>
      </c>
      <c r="G1195" s="147" t="str">
        <f t="shared" ca="1" si="202"/>
        <v>A</v>
      </c>
      <c r="H1195" s="147" t="str">
        <f t="shared" ca="1" si="203"/>
        <v>x</v>
      </c>
      <c r="I1195" s="147">
        <f t="shared" ca="1" si="204"/>
        <v>0</v>
      </c>
      <c r="J1195" s="149">
        <f t="shared" ca="1" si="205"/>
        <v>0</v>
      </c>
      <c r="K1195" s="79" t="str">
        <f t="shared" si="206"/>
        <v/>
      </c>
      <c r="L1195" s="136"/>
      <c r="M1195" s="136">
        <f t="shared" si="207"/>
        <v>0</v>
      </c>
      <c r="N1195" s="137">
        <f t="shared" ca="1" si="208"/>
        <v>0</v>
      </c>
      <c r="O1195" s="137"/>
      <c r="P1195" s="138"/>
      <c r="Q1195" s="138"/>
      <c r="R1195" s="138"/>
      <c r="S1195" s="138"/>
      <c r="T1195" s="138"/>
      <c r="U1195" s="139">
        <f t="shared" si="209"/>
        <v>0</v>
      </c>
      <c r="V1195" s="140"/>
      <c r="W1195" s="43"/>
      <c r="X1195" s="59"/>
      <c r="Y1195" s="59"/>
      <c r="Z1195" s="59"/>
      <c r="AA1195" s="59"/>
      <c r="AB1195" s="59"/>
      <c r="AC1195" s="59"/>
      <c r="AD1195" s="59"/>
    </row>
    <row r="1196" ht="15.75" hidden="1" customHeight="1">
      <c r="B1196" s="145">
        <v>103</v>
      </c>
      <c r="C1196" s="146" t="str">
        <f t="shared" ca="1" si="199"/>
        <v>12.9</v>
      </c>
      <c r="D1196" s="147" t="str">
        <f t="shared" ca="1" si="200"/>
        <v>c</v>
      </c>
      <c r="E1196" s="147" t="s">
        <v>43</v>
      </c>
      <c r="F1196" s="148" t="str">
        <f t="shared" ca="1" si="201"/>
        <v>https://portail-larochelle.test.entrouvert.org/demarches/signalements/</v>
      </c>
      <c r="G1196" s="147" t="str">
        <f t="shared" ca="1" si="202"/>
        <v>A</v>
      </c>
      <c r="H1196" s="147" t="str">
        <f t="shared" ca="1" si="203"/>
        <v>x</v>
      </c>
      <c r="I1196" s="147">
        <f t="shared" ca="1" si="204"/>
        <v>0</v>
      </c>
      <c r="J1196" s="149">
        <f t="shared" ca="1" si="205"/>
        <v>0</v>
      </c>
      <c r="K1196" s="79" t="str">
        <f t="shared" si="206"/>
        <v/>
      </c>
      <c r="L1196" s="136"/>
      <c r="M1196" s="136">
        <f t="shared" si="207"/>
        <v>0</v>
      </c>
      <c r="N1196" s="137">
        <f t="shared" ca="1" si="208"/>
        <v>0</v>
      </c>
      <c r="O1196" s="137"/>
      <c r="P1196" s="138"/>
      <c r="Q1196" s="138"/>
      <c r="R1196" s="138"/>
      <c r="S1196" s="138"/>
      <c r="T1196" s="138"/>
      <c r="U1196" s="139">
        <f t="shared" si="209"/>
        <v>0</v>
      </c>
      <c r="V1196" s="140"/>
      <c r="W1196" s="43"/>
      <c r="X1196" s="59"/>
      <c r="Y1196" s="59"/>
      <c r="Z1196" s="59"/>
      <c r="AA1196" s="59"/>
      <c r="AB1196" s="59"/>
      <c r="AC1196" s="59"/>
      <c r="AD1196" s="59"/>
    </row>
    <row r="1197" ht="15.75" hidden="1" customHeight="1">
      <c r="B1197" s="145">
        <v>103</v>
      </c>
      <c r="C1197" s="146" t="str">
        <f t="shared" ca="1" si="199"/>
        <v>12.9</v>
      </c>
      <c r="D1197" s="147" t="str">
        <f t="shared" ca="1" si="200"/>
        <v>c</v>
      </c>
      <c r="E1197" s="147" t="s">
        <v>46</v>
      </c>
      <c r="F1197" s="148" t="str">
        <f t="shared" ca="1" si="201"/>
        <v>https://connexion-larochelle.test.entrouvert.org/accounts/</v>
      </c>
      <c r="G1197" s="147" t="str">
        <f t="shared" ca="1" si="202"/>
        <v>A</v>
      </c>
      <c r="H1197" s="147" t="str">
        <f t="shared" ca="1" si="203"/>
        <v>x</v>
      </c>
      <c r="I1197" s="147">
        <f t="shared" ca="1" si="204"/>
        <v>0</v>
      </c>
      <c r="J1197" s="149">
        <f t="shared" ca="1" si="205"/>
        <v>0</v>
      </c>
      <c r="K1197" s="79" t="str">
        <f t="shared" si="206"/>
        <v/>
      </c>
      <c r="L1197" s="136"/>
      <c r="M1197" s="136">
        <f t="shared" si="207"/>
        <v>0</v>
      </c>
      <c r="N1197" s="137">
        <f t="shared" ca="1" si="208"/>
        <v>0</v>
      </c>
      <c r="O1197" s="137"/>
      <c r="P1197" s="138"/>
      <c r="Q1197" s="138"/>
      <c r="R1197" s="138"/>
      <c r="S1197" s="138"/>
      <c r="T1197" s="138"/>
      <c r="U1197" s="139">
        <f t="shared" si="209"/>
        <v>0</v>
      </c>
      <c r="V1197" s="140"/>
      <c r="W1197" s="43"/>
      <c r="X1197" s="59"/>
      <c r="Y1197" s="59"/>
      <c r="Z1197" s="59"/>
      <c r="AA1197" s="59"/>
      <c r="AB1197" s="59"/>
      <c r="AC1197" s="59"/>
      <c r="AD1197" s="59"/>
    </row>
    <row r="1198" ht="15.75" hidden="1" customHeight="1">
      <c r="B1198" s="145">
        <v>103</v>
      </c>
      <c r="C1198" s="146" t="str">
        <f t="shared" ca="1" si="199"/>
        <v>12.9</v>
      </c>
      <c r="D1198" s="147" t="str">
        <f t="shared" ca="1" si="200"/>
        <v>c</v>
      </c>
      <c r="E1198" s="147" t="s">
        <v>49</v>
      </c>
      <c r="F1198" s="148" t="str">
        <f t="shared" ca="1" si="201"/>
        <v>https://portail-larochelle.test.entrouvert.org/a-propos/page-editoriale-type/</v>
      </c>
      <c r="G1198" s="147" t="str">
        <f t="shared" ca="1" si="202"/>
        <v>A</v>
      </c>
      <c r="H1198" s="147" t="str">
        <f t="shared" ca="1" si="203"/>
        <v>x</v>
      </c>
      <c r="I1198" s="147">
        <f t="shared" ca="1" si="204"/>
        <v>0</v>
      </c>
      <c r="J1198" s="149">
        <f t="shared" ca="1" si="205"/>
        <v>0</v>
      </c>
      <c r="K1198" s="79" t="str">
        <f t="shared" si="206"/>
        <v/>
      </c>
      <c r="L1198" s="136"/>
      <c r="M1198" s="136">
        <f t="shared" si="207"/>
        <v>0</v>
      </c>
      <c r="N1198" s="137">
        <f t="shared" ca="1" si="208"/>
        <v>0</v>
      </c>
      <c r="O1198" s="137"/>
      <c r="P1198" s="138"/>
      <c r="Q1198" s="138"/>
      <c r="R1198" s="138"/>
      <c r="S1198" s="138"/>
      <c r="T1198" s="138"/>
      <c r="U1198" s="139">
        <f t="shared" si="209"/>
        <v>0</v>
      </c>
      <c r="V1198" s="140"/>
      <c r="W1198" s="43"/>
      <c r="X1198" s="59"/>
      <c r="Y1198" s="59"/>
      <c r="Z1198" s="59"/>
      <c r="AA1198" s="59"/>
      <c r="AB1198" s="59"/>
      <c r="AC1198" s="59"/>
      <c r="AD1198" s="59"/>
    </row>
    <row r="1199" ht="15.75" hidden="1" customHeight="1">
      <c r="B1199" s="145">
        <v>103</v>
      </c>
      <c r="C1199" s="146" t="str">
        <f t="shared" ca="1" si="199"/>
        <v>12.9</v>
      </c>
      <c r="D1199" s="147" t="str">
        <f t="shared" ca="1" si="200"/>
        <v>c</v>
      </c>
      <c r="E1199" s="147" t="s">
        <v>52</v>
      </c>
      <c r="F1199" s="148" t="str">
        <f t="shared" ca="1" si="201"/>
        <v>https://demarches-larochelle.test.entrouvert.org/old-temp/modele-de-formulaire-avec-tous-les-champs/</v>
      </c>
      <c r="G1199" s="147" t="str">
        <f t="shared" ca="1" si="202"/>
        <v>A</v>
      </c>
      <c r="H1199" s="147" t="str">
        <f t="shared" ca="1" si="203"/>
        <v>x</v>
      </c>
      <c r="I1199" s="147">
        <f t="shared" ca="1" si="204"/>
        <v>0</v>
      </c>
      <c r="J1199" s="149">
        <f t="shared" ca="1" si="205"/>
        <v>0</v>
      </c>
      <c r="K1199" s="79" t="str">
        <f t="shared" si="206"/>
        <v/>
      </c>
      <c r="L1199" s="136"/>
      <c r="M1199" s="136">
        <f t="shared" si="207"/>
        <v>0</v>
      </c>
      <c r="N1199" s="137">
        <f t="shared" ca="1" si="208"/>
        <v>0</v>
      </c>
      <c r="O1199" s="137"/>
      <c r="P1199" s="138"/>
      <c r="Q1199" s="138"/>
      <c r="R1199" s="138"/>
      <c r="S1199" s="138"/>
      <c r="T1199" s="138"/>
      <c r="U1199" s="139">
        <f t="shared" si="209"/>
        <v>0</v>
      </c>
      <c r="V1199" s="140"/>
      <c r="W1199" s="43"/>
      <c r="X1199" s="59"/>
      <c r="Y1199" s="59"/>
      <c r="Z1199" s="59"/>
      <c r="AA1199" s="59"/>
      <c r="AB1199" s="59"/>
      <c r="AC1199" s="59"/>
      <c r="AD1199" s="59"/>
    </row>
    <row r="1200" ht="15.75" hidden="1" customHeight="1">
      <c r="B1200" s="145">
        <v>103</v>
      </c>
      <c r="C1200" s="146" t="str">
        <f t="shared" ca="1" si="199"/>
        <v>12.9</v>
      </c>
      <c r="D1200" s="147" t="str">
        <f t="shared" ca="1" si="200"/>
        <v>c</v>
      </c>
      <c r="E1200" s="147" t="s">
        <v>55</v>
      </c>
      <c r="F1200" s="148" t="str">
        <f t="shared" ca="1" si="201"/>
        <v>https://portail-larochelle.test.entrouvert.org/mon-espace/mes-demandes/</v>
      </c>
      <c r="G1200" s="147" t="str">
        <f t="shared" ca="1" si="202"/>
        <v>A</v>
      </c>
      <c r="H1200" s="147" t="str">
        <f t="shared" ca="1" si="203"/>
        <v>x</v>
      </c>
      <c r="I1200" s="147">
        <f t="shared" ca="1" si="204"/>
        <v>0</v>
      </c>
      <c r="J1200" s="149">
        <f t="shared" ca="1" si="205"/>
        <v>0</v>
      </c>
      <c r="K1200" s="79" t="str">
        <f t="shared" si="206"/>
        <v/>
      </c>
      <c r="L1200" s="136"/>
      <c r="M1200" s="136">
        <f t="shared" si="207"/>
        <v>0</v>
      </c>
      <c r="N1200" s="137">
        <f t="shared" ca="1" si="208"/>
        <v>0</v>
      </c>
      <c r="O1200" s="137"/>
      <c r="P1200" s="138"/>
      <c r="Q1200" s="138"/>
      <c r="R1200" s="138"/>
      <c r="S1200" s="138"/>
      <c r="T1200" s="138"/>
      <c r="U1200" s="139">
        <f t="shared" si="209"/>
        <v>0</v>
      </c>
      <c r="V1200" s="140"/>
      <c r="W1200" s="43"/>
      <c r="X1200" s="59"/>
      <c r="Y1200" s="59"/>
      <c r="Z1200" s="59"/>
      <c r="AA1200" s="59"/>
      <c r="AB1200" s="59"/>
      <c r="AC1200" s="59"/>
      <c r="AD1200" s="59"/>
    </row>
    <row r="1201" ht="15.75" hidden="1" customHeight="1">
      <c r="B1201" s="145">
        <v>103</v>
      </c>
      <c r="C1201" s="146" t="str">
        <f t="shared" ca="1" si="199"/>
        <v>12.9</v>
      </c>
      <c r="D1201" s="147" t="str">
        <f t="shared" ca="1" si="200"/>
        <v>c</v>
      </c>
      <c r="E1201" s="147" t="s">
        <v>58</v>
      </c>
      <c r="F1201" s="148" t="str">
        <f t="shared" ca="1" si="201"/>
        <v>https://demarches-larochelle.test.entrouvert.org/signalements/arbres-espaces-verts-naturels-aires-de-jeux/?cancelurl=https%3A//portail-larochelle.test.entrouvert.org/demarches/signalements/</v>
      </c>
      <c r="G1201" s="147" t="str">
        <f t="shared" ca="1" si="202"/>
        <v>A</v>
      </c>
      <c r="H1201" s="147" t="str">
        <f t="shared" ca="1" si="203"/>
        <v>x</v>
      </c>
      <c r="I1201" s="147">
        <f t="shared" ca="1" si="204"/>
        <v>0</v>
      </c>
      <c r="J1201" s="149">
        <f t="shared" ca="1" si="205"/>
        <v>0</v>
      </c>
      <c r="K1201" s="79" t="str">
        <f t="shared" si="206"/>
        <v/>
      </c>
      <c r="L1201" s="136"/>
      <c r="M1201" s="136">
        <f t="shared" si="207"/>
        <v>0</v>
      </c>
      <c r="N1201" s="137">
        <f t="shared" ca="1" si="208"/>
        <v>0</v>
      </c>
      <c r="O1201" s="137"/>
      <c r="P1201" s="138"/>
      <c r="Q1201" s="138"/>
      <c r="R1201" s="138"/>
      <c r="S1201" s="138"/>
      <c r="T1201" s="138"/>
      <c r="U1201" s="139">
        <f t="shared" si="209"/>
        <v>0</v>
      </c>
      <c r="V1201" s="140"/>
      <c r="W1201" s="43"/>
      <c r="X1201" s="59"/>
      <c r="Y1201" s="59"/>
      <c r="Z1201" s="59"/>
      <c r="AA1201" s="59"/>
      <c r="AB1201" s="59"/>
      <c r="AC1201" s="59"/>
      <c r="AD1201" s="59"/>
    </row>
    <row r="1202" ht="15.75" hidden="1" customHeight="1">
      <c r="B1202" s="145">
        <v>103</v>
      </c>
      <c r="C1202" s="146" t="str">
        <f t="shared" ca="1" si="199"/>
        <v>12.9</v>
      </c>
      <c r="D1202" s="147" t="str">
        <f t="shared" ca="1" si="200"/>
        <v>c</v>
      </c>
      <c r="E1202" s="147" t="s">
        <v>61</v>
      </c>
      <c r="F1202" s="148" t="str">
        <f t="shared" ca="1" si="201"/>
        <v>https://demarches-larochelle.test.entrouvert.org/signalements/proprete-urbaine/118/</v>
      </c>
      <c r="G1202" s="147" t="str">
        <f t="shared" ca="1" si="202"/>
        <v>A</v>
      </c>
      <c r="H1202" s="147" t="str">
        <f t="shared" ca="1" si="203"/>
        <v>x</v>
      </c>
      <c r="I1202" s="147">
        <f t="shared" ca="1" si="204"/>
        <v>0</v>
      </c>
      <c r="J1202" s="149">
        <f t="shared" ca="1" si="205"/>
        <v>0</v>
      </c>
      <c r="K1202" s="79" t="str">
        <f t="shared" si="206"/>
        <v/>
      </c>
      <c r="L1202" s="136"/>
      <c r="M1202" s="136">
        <f t="shared" si="207"/>
        <v>0</v>
      </c>
      <c r="N1202" s="137">
        <f t="shared" ca="1" si="208"/>
        <v>0</v>
      </c>
      <c r="O1202" s="137"/>
      <c r="P1202" s="138"/>
      <c r="Q1202" s="138"/>
      <c r="R1202" s="138"/>
      <c r="S1202" s="138"/>
      <c r="T1202" s="138"/>
      <c r="U1202" s="139">
        <f t="shared" si="209"/>
        <v>0</v>
      </c>
      <c r="V1202" s="140"/>
      <c r="W1202" s="43"/>
      <c r="X1202" s="59"/>
      <c r="Y1202" s="59"/>
      <c r="Z1202" s="59"/>
      <c r="AA1202" s="59"/>
      <c r="AB1202" s="59"/>
      <c r="AC1202" s="59"/>
      <c r="AD1202" s="59"/>
    </row>
    <row r="1203" ht="15.75" hidden="1" customHeight="1">
      <c r="B1203" s="145">
        <v>103</v>
      </c>
      <c r="C1203" s="146" t="str">
        <f t="shared" ca="1" si="199"/>
        <v>12.9</v>
      </c>
      <c r="D1203" s="147" t="str">
        <f t="shared" ca="1" si="200"/>
        <v>c</v>
      </c>
      <c r="E1203" s="147" t="s">
        <v>64</v>
      </c>
      <c r="F1203" s="148" t="str">
        <f t="shared" ca="1" si="201"/>
        <v>https://connexion-larochelle.test.entrouvert.org/accounts/password/change/</v>
      </c>
      <c r="G1203" s="147" t="str">
        <f t="shared" ca="1" si="202"/>
        <v>A</v>
      </c>
      <c r="H1203" s="147" t="str">
        <f t="shared" ca="1" si="203"/>
        <v>x</v>
      </c>
      <c r="I1203" s="147">
        <f t="shared" ca="1" si="204"/>
        <v>0</v>
      </c>
      <c r="J1203" s="149">
        <f t="shared" ca="1" si="205"/>
        <v>0</v>
      </c>
      <c r="K1203" s="79" t="str">
        <f t="shared" si="206"/>
        <v/>
      </c>
      <c r="L1203" s="136"/>
      <c r="M1203" s="136">
        <f t="shared" si="207"/>
        <v>0</v>
      </c>
      <c r="N1203" s="137">
        <f t="shared" ca="1" si="208"/>
        <v>0</v>
      </c>
      <c r="O1203" s="137"/>
      <c r="P1203" s="138"/>
      <c r="Q1203" s="138"/>
      <c r="R1203" s="138"/>
      <c r="S1203" s="138"/>
      <c r="T1203" s="138"/>
      <c r="U1203" s="139">
        <f t="shared" si="209"/>
        <v>0</v>
      </c>
      <c r="V1203" s="140"/>
      <c r="W1203" s="43"/>
      <c r="X1203" s="59"/>
      <c r="Y1203" s="59"/>
      <c r="Z1203" s="59"/>
      <c r="AA1203" s="59"/>
      <c r="AB1203" s="59"/>
      <c r="AC1203" s="59"/>
      <c r="AD1203" s="59"/>
    </row>
    <row r="1204" ht="15.75" hidden="1" customHeight="1">
      <c r="B1204" s="145">
        <v>104</v>
      </c>
      <c r="C1204" s="146" t="str">
        <f t="shared" ca="1" si="199"/>
        <v>12.10</v>
      </c>
      <c r="D1204" s="147" t="str">
        <f t="shared" ca="1" si="200"/>
        <v>na</v>
      </c>
      <c r="E1204" s="147" t="s">
        <v>28</v>
      </c>
      <c r="F1204" s="148" t="str">
        <f t="shared" ca="1" si="201"/>
        <v>https://portail-larochelle.test.entrouvert.org/demarches/</v>
      </c>
      <c r="G1204" s="147" t="str">
        <f t="shared" ca="1" si="202"/>
        <v>A</v>
      </c>
      <c r="H1204" s="147" t="str">
        <f t="shared" ca="1" si="203"/>
        <v/>
      </c>
      <c r="I1204" s="147">
        <f t="shared" ca="1" si="204"/>
        <v>0</v>
      </c>
      <c r="J1204" s="149">
        <f t="shared" ca="1" si="205"/>
        <v>0</v>
      </c>
      <c r="K1204" s="79" t="str">
        <f t="shared" si="206"/>
        <v/>
      </c>
      <c r="L1204" s="136"/>
      <c r="M1204" s="136">
        <f t="shared" si="207"/>
        <v>0</v>
      </c>
      <c r="N1204" s="137">
        <f t="shared" ca="1" si="208"/>
        <v>0</v>
      </c>
      <c r="O1204" s="137"/>
      <c r="P1204" s="138"/>
      <c r="Q1204" s="138"/>
      <c r="R1204" s="138"/>
      <c r="S1204" s="138"/>
      <c r="T1204" s="138"/>
      <c r="U1204" s="139">
        <f t="shared" si="209"/>
        <v>0</v>
      </c>
      <c r="V1204" s="140"/>
      <c r="W1204" s="43"/>
      <c r="X1204" s="59"/>
      <c r="Y1204" s="59"/>
      <c r="Z1204" s="59"/>
      <c r="AA1204" s="59"/>
      <c r="AB1204" s="59"/>
      <c r="AC1204" s="59"/>
      <c r="AD1204" s="59"/>
    </row>
    <row r="1205" ht="15.75" hidden="1" customHeight="1">
      <c r="B1205" s="145">
        <v>104</v>
      </c>
      <c r="C1205" s="146" t="str">
        <f t="shared" ca="1" si="199"/>
        <v>12.10</v>
      </c>
      <c r="D1205" s="147" t="str">
        <f t="shared" ca="1" si="200"/>
        <v>na</v>
      </c>
      <c r="E1205" s="147" t="s">
        <v>31</v>
      </c>
      <c r="F1205" s="148" t="str">
        <f t="shared" ca="1" si="201"/>
        <v>https://portail-larochelle.test.entrouvert.org/liens-footer/accessibilite/</v>
      </c>
      <c r="G1205" s="147" t="str">
        <f t="shared" ca="1" si="202"/>
        <v>A</v>
      </c>
      <c r="H1205" s="147" t="str">
        <f t="shared" ca="1" si="203"/>
        <v/>
      </c>
      <c r="I1205" s="147">
        <f t="shared" ca="1" si="204"/>
        <v>0</v>
      </c>
      <c r="J1205" s="149">
        <f t="shared" ca="1" si="205"/>
        <v>0</v>
      </c>
      <c r="K1205" s="79" t="str">
        <f t="shared" si="206"/>
        <v/>
      </c>
      <c r="L1205" s="136"/>
      <c r="M1205" s="136">
        <f t="shared" si="207"/>
        <v>0</v>
      </c>
      <c r="N1205" s="137">
        <f t="shared" ca="1" si="208"/>
        <v>0</v>
      </c>
      <c r="O1205" s="137"/>
      <c r="P1205" s="138"/>
      <c r="Q1205" s="138"/>
      <c r="R1205" s="138"/>
      <c r="S1205" s="138"/>
      <c r="T1205" s="138"/>
      <c r="U1205" s="139">
        <f t="shared" si="209"/>
        <v>0</v>
      </c>
      <c r="V1205" s="140"/>
      <c r="W1205" s="43"/>
      <c r="X1205" s="59"/>
      <c r="Y1205" s="59"/>
      <c r="Z1205" s="59"/>
      <c r="AA1205" s="59"/>
      <c r="AB1205" s="59"/>
      <c r="AC1205" s="59"/>
      <c r="AD1205" s="59"/>
    </row>
    <row r="1206" ht="15.75" hidden="1" customHeight="1">
      <c r="B1206" s="145">
        <v>104</v>
      </c>
      <c r="C1206" s="146" t="str">
        <f t="shared" ca="1" si="199"/>
        <v>12.10</v>
      </c>
      <c r="D1206" s="147" t="str">
        <f t="shared" ca="1" si="200"/>
        <v>na</v>
      </c>
      <c r="E1206" s="147" t="s">
        <v>34</v>
      </c>
      <c r="F1206" s="148" t="str">
        <f t="shared" ca="1" si="201"/>
        <v>https://portail-larochelle.test.entrouvert.org/liens-footer/mentions-legales/</v>
      </c>
      <c r="G1206" s="147" t="str">
        <f t="shared" ca="1" si="202"/>
        <v>A</v>
      </c>
      <c r="H1206" s="147" t="str">
        <f t="shared" ca="1" si="203"/>
        <v/>
      </c>
      <c r="I1206" s="147">
        <f t="shared" ca="1" si="204"/>
        <v>0</v>
      </c>
      <c r="J1206" s="149">
        <f t="shared" ca="1" si="205"/>
        <v>0</v>
      </c>
      <c r="K1206" s="79" t="str">
        <f t="shared" si="206"/>
        <v/>
      </c>
      <c r="L1206" s="136"/>
      <c r="M1206" s="136">
        <f t="shared" si="207"/>
        <v>0</v>
      </c>
      <c r="N1206" s="137">
        <f t="shared" ca="1" si="208"/>
        <v>0</v>
      </c>
      <c r="O1206" s="137"/>
      <c r="P1206" s="138"/>
      <c r="Q1206" s="138"/>
      <c r="R1206" s="138"/>
      <c r="S1206" s="138"/>
      <c r="T1206" s="138"/>
      <c r="U1206" s="139">
        <f t="shared" si="209"/>
        <v>0</v>
      </c>
      <c r="V1206" s="140"/>
      <c r="W1206" s="43"/>
      <c r="X1206" s="59"/>
      <c r="Y1206" s="59"/>
      <c r="Z1206" s="59"/>
      <c r="AA1206" s="59"/>
      <c r="AB1206" s="59"/>
      <c r="AC1206" s="59"/>
      <c r="AD1206" s="59"/>
    </row>
    <row r="1207" ht="15.75" hidden="1" customHeight="1">
      <c r="B1207" s="145">
        <v>104</v>
      </c>
      <c r="C1207" s="146" t="str">
        <f t="shared" ca="1" si="199"/>
        <v>12.10</v>
      </c>
      <c r="D1207" s="147" t="str">
        <f t="shared" ca="1" si="200"/>
        <v>na</v>
      </c>
      <c r="E1207" s="147" t="s">
        <v>37</v>
      </c>
      <c r="F1207" s="148" t="str">
        <f t="shared" ca="1" si="201"/>
        <v>https://portail-larochelle.test.entrouvert.org/aide/</v>
      </c>
      <c r="G1207" s="147" t="str">
        <f t="shared" ca="1" si="202"/>
        <v>A</v>
      </c>
      <c r="H1207" s="147" t="str">
        <f t="shared" ca="1" si="203"/>
        <v/>
      </c>
      <c r="I1207" s="147">
        <f t="shared" ca="1" si="204"/>
        <v>0</v>
      </c>
      <c r="J1207" s="149">
        <f t="shared" ca="1" si="205"/>
        <v>0</v>
      </c>
      <c r="K1207" s="79" t="str">
        <f t="shared" si="206"/>
        <v/>
      </c>
      <c r="L1207" s="136"/>
      <c r="M1207" s="136">
        <f t="shared" si="207"/>
        <v>0</v>
      </c>
      <c r="N1207" s="137">
        <f t="shared" ca="1" si="208"/>
        <v>0</v>
      </c>
      <c r="O1207" s="137"/>
      <c r="P1207" s="138"/>
      <c r="Q1207" s="138"/>
      <c r="R1207" s="138"/>
      <c r="S1207" s="138"/>
      <c r="T1207" s="138"/>
      <c r="U1207" s="139">
        <f t="shared" si="209"/>
        <v>0</v>
      </c>
      <c r="V1207" s="140"/>
      <c r="W1207" s="43"/>
      <c r="X1207" s="59"/>
      <c r="Y1207" s="59"/>
      <c r="Z1207" s="59"/>
      <c r="AA1207" s="59"/>
      <c r="AB1207" s="59"/>
      <c r="AC1207" s="59"/>
      <c r="AD1207" s="59"/>
    </row>
    <row r="1208" ht="15.75" hidden="1" customHeight="1">
      <c r="B1208" s="145">
        <v>104</v>
      </c>
      <c r="C1208" s="146" t="str">
        <f t="shared" ca="1" si="199"/>
        <v>12.10</v>
      </c>
      <c r="D1208" s="147" t="str">
        <f t="shared" ca="1" si="200"/>
        <v>na</v>
      </c>
      <c r="E1208" s="147" t="s">
        <v>40</v>
      </c>
      <c r="F1208" s="148" t="str">
        <f t="shared" ca="1" si="201"/>
        <v>https://connexion-larochelle.test.entrouvert.org/login/?nonce=_0DC01D458CED32F23A64CDA251907A6D&amp;next=/idp/saml2/continue%3Fnonce%3D_0DC01D458CED32F23A64CDA251907A6D</v>
      </c>
      <c r="G1208" s="147" t="str">
        <f t="shared" ca="1" si="202"/>
        <v>A</v>
      </c>
      <c r="H1208" s="147" t="str">
        <f t="shared" ca="1" si="203"/>
        <v/>
      </c>
      <c r="I1208" s="147">
        <f t="shared" ca="1" si="204"/>
        <v>0</v>
      </c>
      <c r="J1208" s="149">
        <f t="shared" ca="1" si="205"/>
        <v>0</v>
      </c>
      <c r="K1208" s="79" t="str">
        <f t="shared" si="206"/>
        <v/>
      </c>
      <c r="L1208" s="136"/>
      <c r="M1208" s="136">
        <f t="shared" si="207"/>
        <v>0</v>
      </c>
      <c r="N1208" s="137">
        <f t="shared" ca="1" si="208"/>
        <v>0</v>
      </c>
      <c r="O1208" s="137"/>
      <c r="P1208" s="138"/>
      <c r="Q1208" s="138"/>
      <c r="R1208" s="138"/>
      <c r="S1208" s="138"/>
      <c r="T1208" s="138"/>
      <c r="U1208" s="139">
        <f t="shared" si="209"/>
        <v>0</v>
      </c>
      <c r="V1208" s="140"/>
      <c r="W1208" s="43"/>
      <c r="X1208" s="59"/>
      <c r="Y1208" s="59"/>
      <c r="Z1208" s="59"/>
      <c r="AA1208" s="59"/>
      <c r="AB1208" s="59"/>
      <c r="AC1208" s="59"/>
      <c r="AD1208" s="59"/>
    </row>
    <row r="1209" ht="15.75" hidden="1" customHeight="1">
      <c r="B1209" s="145">
        <v>104</v>
      </c>
      <c r="C1209" s="146" t="str">
        <f t="shared" ca="1" si="199"/>
        <v>12.10</v>
      </c>
      <c r="D1209" s="147" t="str">
        <f t="shared" ca="1" si="200"/>
        <v>na</v>
      </c>
      <c r="E1209" s="147" t="s">
        <v>43</v>
      </c>
      <c r="F1209" s="148" t="str">
        <f t="shared" ca="1" si="201"/>
        <v>https://portail-larochelle.test.entrouvert.org/demarches/signalements/</v>
      </c>
      <c r="G1209" s="147" t="str">
        <f t="shared" ca="1" si="202"/>
        <v>A</v>
      </c>
      <c r="H1209" s="147" t="str">
        <f t="shared" ca="1" si="203"/>
        <v/>
      </c>
      <c r="I1209" s="147">
        <f t="shared" ca="1" si="204"/>
        <v>0</v>
      </c>
      <c r="J1209" s="149">
        <f t="shared" ca="1" si="205"/>
        <v>0</v>
      </c>
      <c r="K1209" s="79" t="str">
        <f t="shared" si="206"/>
        <v/>
      </c>
      <c r="L1209" s="136"/>
      <c r="M1209" s="136">
        <f t="shared" si="207"/>
        <v>0</v>
      </c>
      <c r="N1209" s="137">
        <f t="shared" ca="1" si="208"/>
        <v>0</v>
      </c>
      <c r="O1209" s="137"/>
      <c r="P1209" s="138"/>
      <c r="Q1209" s="138"/>
      <c r="R1209" s="138"/>
      <c r="S1209" s="138"/>
      <c r="T1209" s="138"/>
      <c r="U1209" s="139">
        <f t="shared" si="209"/>
        <v>0</v>
      </c>
      <c r="V1209" s="140"/>
      <c r="W1209" s="43"/>
      <c r="X1209" s="59"/>
      <c r="Y1209" s="59"/>
      <c r="Z1209" s="59"/>
      <c r="AA1209" s="59"/>
      <c r="AB1209" s="59"/>
      <c r="AC1209" s="59"/>
      <c r="AD1209" s="59"/>
    </row>
    <row r="1210" ht="15.75" hidden="1" customHeight="1">
      <c r="B1210" s="145">
        <v>104</v>
      </c>
      <c r="C1210" s="146" t="str">
        <f t="shared" ca="1" si="199"/>
        <v>12.10</v>
      </c>
      <c r="D1210" s="147" t="str">
        <f t="shared" ca="1" si="200"/>
        <v>na</v>
      </c>
      <c r="E1210" s="147" t="s">
        <v>46</v>
      </c>
      <c r="F1210" s="148" t="str">
        <f t="shared" ca="1" si="201"/>
        <v>https://connexion-larochelle.test.entrouvert.org/accounts/</v>
      </c>
      <c r="G1210" s="147" t="str">
        <f t="shared" ca="1" si="202"/>
        <v>A</v>
      </c>
      <c r="H1210" s="147" t="str">
        <f t="shared" ca="1" si="203"/>
        <v/>
      </c>
      <c r="I1210" s="147">
        <f t="shared" ca="1" si="204"/>
        <v>0</v>
      </c>
      <c r="J1210" s="149">
        <f t="shared" ca="1" si="205"/>
        <v>0</v>
      </c>
      <c r="K1210" s="79" t="str">
        <f t="shared" si="206"/>
        <v/>
      </c>
      <c r="L1210" s="136"/>
      <c r="M1210" s="136">
        <f t="shared" si="207"/>
        <v>0</v>
      </c>
      <c r="N1210" s="137">
        <f t="shared" ca="1" si="208"/>
        <v>0</v>
      </c>
      <c r="O1210" s="137"/>
      <c r="P1210" s="138"/>
      <c r="Q1210" s="138"/>
      <c r="R1210" s="138"/>
      <c r="S1210" s="138"/>
      <c r="T1210" s="138"/>
      <c r="U1210" s="139">
        <f t="shared" si="209"/>
        <v>0</v>
      </c>
      <c r="V1210" s="140"/>
      <c r="W1210" s="43"/>
      <c r="X1210" s="59"/>
      <c r="Y1210" s="59"/>
      <c r="Z1210" s="59"/>
      <c r="AA1210" s="59"/>
      <c r="AB1210" s="59"/>
      <c r="AC1210" s="59"/>
      <c r="AD1210" s="59"/>
    </row>
    <row r="1211" ht="15.75" hidden="1" customHeight="1">
      <c r="B1211" s="145">
        <v>104</v>
      </c>
      <c r="C1211" s="146" t="str">
        <f t="shared" ca="1" si="199"/>
        <v>12.10</v>
      </c>
      <c r="D1211" s="147" t="str">
        <f t="shared" ca="1" si="200"/>
        <v>na</v>
      </c>
      <c r="E1211" s="147" t="s">
        <v>49</v>
      </c>
      <c r="F1211" s="148" t="str">
        <f t="shared" ca="1" si="201"/>
        <v>https://portail-larochelle.test.entrouvert.org/a-propos/page-editoriale-type/</v>
      </c>
      <c r="G1211" s="147" t="str">
        <f t="shared" ca="1" si="202"/>
        <v>A</v>
      </c>
      <c r="H1211" s="147" t="str">
        <f t="shared" ca="1" si="203"/>
        <v/>
      </c>
      <c r="I1211" s="147">
        <f t="shared" ca="1" si="204"/>
        <v>0</v>
      </c>
      <c r="J1211" s="149">
        <f t="shared" ca="1" si="205"/>
        <v>0</v>
      </c>
      <c r="K1211" s="79" t="str">
        <f t="shared" si="206"/>
        <v/>
      </c>
      <c r="L1211" s="136"/>
      <c r="M1211" s="136">
        <f t="shared" si="207"/>
        <v>0</v>
      </c>
      <c r="N1211" s="137">
        <f t="shared" ca="1" si="208"/>
        <v>0</v>
      </c>
      <c r="O1211" s="137"/>
      <c r="P1211" s="138"/>
      <c r="Q1211" s="138"/>
      <c r="R1211" s="138"/>
      <c r="S1211" s="138"/>
      <c r="T1211" s="138"/>
      <c r="U1211" s="139">
        <f t="shared" si="209"/>
        <v>0</v>
      </c>
      <c r="V1211" s="140"/>
      <c r="W1211" s="43"/>
      <c r="X1211" s="59"/>
      <c r="Y1211" s="59"/>
      <c r="Z1211" s="59"/>
      <c r="AA1211" s="59"/>
      <c r="AB1211" s="59"/>
      <c r="AC1211" s="59"/>
      <c r="AD1211" s="59"/>
    </row>
    <row r="1212" ht="15.75" hidden="1" customHeight="1">
      <c r="B1212" s="145">
        <v>104</v>
      </c>
      <c r="C1212" s="146" t="str">
        <f t="shared" ca="1" si="199"/>
        <v>12.10</v>
      </c>
      <c r="D1212" s="147" t="str">
        <f t="shared" ca="1" si="200"/>
        <v>na</v>
      </c>
      <c r="E1212" s="147" t="s">
        <v>52</v>
      </c>
      <c r="F1212" s="148" t="str">
        <f t="shared" ca="1" si="201"/>
        <v>https://demarches-larochelle.test.entrouvert.org/old-temp/modele-de-formulaire-avec-tous-les-champs/</v>
      </c>
      <c r="G1212" s="147" t="str">
        <f t="shared" ca="1" si="202"/>
        <v>A</v>
      </c>
      <c r="H1212" s="147" t="str">
        <f t="shared" ca="1" si="203"/>
        <v/>
      </c>
      <c r="I1212" s="147">
        <f t="shared" ca="1" si="204"/>
        <v>0</v>
      </c>
      <c r="J1212" s="149">
        <f t="shared" ca="1" si="205"/>
        <v>0</v>
      </c>
      <c r="K1212" s="79" t="str">
        <f t="shared" si="206"/>
        <v/>
      </c>
      <c r="L1212" s="136"/>
      <c r="M1212" s="136">
        <f t="shared" si="207"/>
        <v>0</v>
      </c>
      <c r="N1212" s="137">
        <f t="shared" ca="1" si="208"/>
        <v>0</v>
      </c>
      <c r="O1212" s="137"/>
      <c r="P1212" s="138"/>
      <c r="Q1212" s="138"/>
      <c r="R1212" s="138"/>
      <c r="S1212" s="138"/>
      <c r="T1212" s="138"/>
      <c r="U1212" s="139">
        <f t="shared" si="209"/>
        <v>0</v>
      </c>
      <c r="V1212" s="140"/>
      <c r="W1212" s="43"/>
      <c r="X1212" s="59"/>
      <c r="Y1212" s="59"/>
      <c r="Z1212" s="59"/>
      <c r="AA1212" s="59"/>
      <c r="AB1212" s="59"/>
      <c r="AC1212" s="59"/>
      <c r="AD1212" s="59"/>
    </row>
    <row r="1213" ht="15.75" hidden="1" customHeight="1">
      <c r="B1213" s="145">
        <v>104</v>
      </c>
      <c r="C1213" s="146" t="str">
        <f t="shared" ca="1" si="199"/>
        <v>12.10</v>
      </c>
      <c r="D1213" s="147" t="str">
        <f t="shared" ca="1" si="200"/>
        <v>na</v>
      </c>
      <c r="E1213" s="147" t="s">
        <v>55</v>
      </c>
      <c r="F1213" s="148" t="str">
        <f t="shared" ca="1" si="201"/>
        <v>https://portail-larochelle.test.entrouvert.org/mon-espace/mes-demandes/</v>
      </c>
      <c r="G1213" s="147" t="str">
        <f t="shared" ca="1" si="202"/>
        <v>A</v>
      </c>
      <c r="H1213" s="147" t="str">
        <f t="shared" ca="1" si="203"/>
        <v/>
      </c>
      <c r="I1213" s="147">
        <f t="shared" ca="1" si="204"/>
        <v>0</v>
      </c>
      <c r="J1213" s="149">
        <f t="shared" ca="1" si="205"/>
        <v>0</v>
      </c>
      <c r="K1213" s="79" t="str">
        <f t="shared" si="206"/>
        <v/>
      </c>
      <c r="L1213" s="136"/>
      <c r="M1213" s="136">
        <f t="shared" si="207"/>
        <v>0</v>
      </c>
      <c r="N1213" s="137">
        <f t="shared" ca="1" si="208"/>
        <v>0</v>
      </c>
      <c r="O1213" s="137"/>
      <c r="P1213" s="138"/>
      <c r="Q1213" s="138"/>
      <c r="R1213" s="138"/>
      <c r="S1213" s="138"/>
      <c r="T1213" s="138"/>
      <c r="U1213" s="139">
        <f t="shared" si="209"/>
        <v>0</v>
      </c>
      <c r="V1213" s="140"/>
      <c r="W1213" s="43"/>
      <c r="X1213" s="59"/>
      <c r="Y1213" s="59"/>
      <c r="Z1213" s="59"/>
      <c r="AA1213" s="59"/>
      <c r="AB1213" s="59"/>
      <c r="AC1213" s="59"/>
      <c r="AD1213" s="59"/>
    </row>
    <row r="1214" ht="15.75" hidden="1" customHeight="1">
      <c r="B1214" s="145">
        <v>104</v>
      </c>
      <c r="C1214" s="146" t="str">
        <f t="shared" ca="1" si="199"/>
        <v>12.10</v>
      </c>
      <c r="D1214" s="147" t="str">
        <f t="shared" ca="1" si="200"/>
        <v>na</v>
      </c>
      <c r="E1214" s="147" t="s">
        <v>58</v>
      </c>
      <c r="F1214" s="148" t="str">
        <f t="shared" ca="1" si="201"/>
        <v>https://demarches-larochelle.test.entrouvert.org/signalements/arbres-espaces-verts-naturels-aires-de-jeux/?cancelurl=https%3A//portail-larochelle.test.entrouvert.org/demarches/signalements/</v>
      </c>
      <c r="G1214" s="147" t="str">
        <f t="shared" ca="1" si="202"/>
        <v>A</v>
      </c>
      <c r="H1214" s="147" t="str">
        <f t="shared" ca="1" si="203"/>
        <v/>
      </c>
      <c r="I1214" s="147">
        <f t="shared" ca="1" si="204"/>
        <v>0</v>
      </c>
      <c r="J1214" s="149">
        <f t="shared" ca="1" si="205"/>
        <v>0</v>
      </c>
      <c r="K1214" s="79" t="str">
        <f t="shared" si="206"/>
        <v/>
      </c>
      <c r="L1214" s="136"/>
      <c r="M1214" s="136">
        <f t="shared" si="207"/>
        <v>0</v>
      </c>
      <c r="N1214" s="137">
        <f t="shared" ca="1" si="208"/>
        <v>0</v>
      </c>
      <c r="O1214" s="137"/>
      <c r="P1214" s="138"/>
      <c r="Q1214" s="138"/>
      <c r="R1214" s="138"/>
      <c r="S1214" s="138"/>
      <c r="T1214" s="138"/>
      <c r="U1214" s="139">
        <f t="shared" si="209"/>
        <v>0</v>
      </c>
      <c r="V1214" s="140"/>
      <c r="W1214" s="43"/>
      <c r="X1214" s="59"/>
      <c r="Y1214" s="59"/>
      <c r="Z1214" s="59"/>
      <c r="AA1214" s="59"/>
      <c r="AB1214" s="59"/>
      <c r="AC1214" s="59"/>
      <c r="AD1214" s="59"/>
    </row>
    <row r="1215" ht="15.75" hidden="1" customHeight="1">
      <c r="B1215" s="145">
        <v>104</v>
      </c>
      <c r="C1215" s="146" t="str">
        <f t="shared" ca="1" si="199"/>
        <v>12.10</v>
      </c>
      <c r="D1215" s="147" t="str">
        <f t="shared" ca="1" si="200"/>
        <v>na</v>
      </c>
      <c r="E1215" s="147" t="s">
        <v>61</v>
      </c>
      <c r="F1215" s="148" t="str">
        <f t="shared" ca="1" si="201"/>
        <v>https://demarches-larochelle.test.entrouvert.org/signalements/proprete-urbaine/118/</v>
      </c>
      <c r="G1215" s="147" t="str">
        <f t="shared" ca="1" si="202"/>
        <v>A</v>
      </c>
      <c r="H1215" s="147" t="str">
        <f t="shared" ca="1" si="203"/>
        <v/>
      </c>
      <c r="I1215" s="147">
        <f t="shared" ca="1" si="204"/>
        <v>0</v>
      </c>
      <c r="J1215" s="149">
        <f t="shared" ca="1" si="205"/>
        <v>0</v>
      </c>
      <c r="K1215" s="79" t="str">
        <f t="shared" si="206"/>
        <v/>
      </c>
      <c r="L1215" s="136"/>
      <c r="M1215" s="136">
        <f t="shared" si="207"/>
        <v>0</v>
      </c>
      <c r="N1215" s="137">
        <f t="shared" ca="1" si="208"/>
        <v>0</v>
      </c>
      <c r="O1215" s="137"/>
      <c r="P1215" s="138"/>
      <c r="Q1215" s="138"/>
      <c r="R1215" s="138"/>
      <c r="S1215" s="138"/>
      <c r="T1215" s="138"/>
      <c r="U1215" s="139">
        <f t="shared" si="209"/>
        <v>0</v>
      </c>
      <c r="V1215" s="140"/>
      <c r="W1215" s="43"/>
      <c r="X1215" s="59"/>
      <c r="Y1215" s="59"/>
      <c r="Z1215" s="59"/>
      <c r="AA1215" s="59"/>
      <c r="AB1215" s="59"/>
      <c r="AC1215" s="59"/>
      <c r="AD1215" s="59"/>
    </row>
    <row r="1216" ht="15.75" hidden="1" customHeight="1">
      <c r="B1216" s="145">
        <v>104</v>
      </c>
      <c r="C1216" s="146" t="str">
        <f t="shared" ca="1" si="199"/>
        <v>12.10</v>
      </c>
      <c r="D1216" s="147" t="str">
        <f t="shared" ca="1" si="200"/>
        <v>na</v>
      </c>
      <c r="E1216" s="147" t="s">
        <v>64</v>
      </c>
      <c r="F1216" s="148" t="str">
        <f t="shared" ca="1" si="201"/>
        <v>https://connexion-larochelle.test.entrouvert.org/accounts/password/change/</v>
      </c>
      <c r="G1216" s="147" t="str">
        <f t="shared" ca="1" si="202"/>
        <v>A</v>
      </c>
      <c r="H1216" s="147" t="str">
        <f t="shared" ca="1" si="203"/>
        <v/>
      </c>
      <c r="I1216" s="147">
        <f t="shared" ca="1" si="204"/>
        <v>0</v>
      </c>
      <c r="J1216" s="149">
        <f t="shared" ca="1" si="205"/>
        <v>0</v>
      </c>
      <c r="K1216" s="79" t="str">
        <f t="shared" si="206"/>
        <v/>
      </c>
      <c r="L1216" s="136"/>
      <c r="M1216" s="136">
        <f t="shared" si="207"/>
        <v>0</v>
      </c>
      <c r="N1216" s="137">
        <f t="shared" ca="1" si="208"/>
        <v>0</v>
      </c>
      <c r="O1216" s="137"/>
      <c r="P1216" s="138"/>
      <c r="Q1216" s="138"/>
      <c r="R1216" s="138"/>
      <c r="S1216" s="138"/>
      <c r="T1216" s="138"/>
      <c r="U1216" s="139">
        <f t="shared" si="209"/>
        <v>0</v>
      </c>
      <c r="V1216" s="140"/>
      <c r="W1216" s="43"/>
      <c r="X1216" s="59"/>
      <c r="Y1216" s="59"/>
      <c r="Z1216" s="59"/>
      <c r="AA1216" s="59"/>
      <c r="AB1216" s="59"/>
      <c r="AC1216" s="59"/>
      <c r="AD1216" s="59"/>
    </row>
    <row r="1217" ht="15.75" hidden="1" customHeight="1">
      <c r="B1217" s="145">
        <v>105</v>
      </c>
      <c r="C1217" s="146" t="str">
        <f t="shared" ca="1" si="199"/>
        <v>12.11</v>
      </c>
      <c r="D1217" s="147" t="str">
        <f t="shared" ca="1" si="200"/>
        <v>c</v>
      </c>
      <c r="E1217" s="147" t="s">
        <v>28</v>
      </c>
      <c r="F1217" s="148" t="str">
        <f t="shared" ca="1" si="201"/>
        <v>https://portail-larochelle.test.entrouvert.org/demarches/</v>
      </c>
      <c r="G1217" s="147" t="str">
        <f t="shared" ca="1" si="202"/>
        <v>A</v>
      </c>
      <c r="H1217" s="147" t="str">
        <f t="shared" ca="1" si="203"/>
        <v/>
      </c>
      <c r="I1217" s="147">
        <f t="shared" ca="1" si="204"/>
        <v>0</v>
      </c>
      <c r="J1217" s="149">
        <f t="shared" ca="1" si="205"/>
        <v>0</v>
      </c>
      <c r="K1217" s="79" t="str">
        <f t="shared" si="206"/>
        <v/>
      </c>
      <c r="L1217" s="136"/>
      <c r="M1217" s="136">
        <f t="shared" si="207"/>
        <v>0</v>
      </c>
      <c r="N1217" s="137">
        <f t="shared" ca="1" si="208"/>
        <v>0</v>
      </c>
      <c r="O1217" s="137"/>
      <c r="P1217" s="138"/>
      <c r="Q1217" s="138"/>
      <c r="R1217" s="138"/>
      <c r="S1217" s="138"/>
      <c r="T1217" s="138"/>
      <c r="U1217" s="139">
        <f t="shared" si="209"/>
        <v>0</v>
      </c>
      <c r="V1217" s="140"/>
      <c r="W1217" s="43"/>
      <c r="X1217" s="59"/>
      <c r="Y1217" s="59"/>
      <c r="Z1217" s="59"/>
      <c r="AA1217" s="59"/>
      <c r="AB1217" s="59"/>
      <c r="AC1217" s="59"/>
      <c r="AD1217" s="59"/>
    </row>
    <row r="1218" ht="15.75" hidden="1" customHeight="1">
      <c r="B1218" s="145">
        <v>105</v>
      </c>
      <c r="C1218" s="146" t="str">
        <f t="shared" ca="1" si="199"/>
        <v>12.11</v>
      </c>
      <c r="D1218" s="147" t="str">
        <f t="shared" ca="1" si="200"/>
        <v>c</v>
      </c>
      <c r="E1218" s="147" t="s">
        <v>31</v>
      </c>
      <c r="F1218" s="148" t="str">
        <f t="shared" ca="1" si="201"/>
        <v>https://portail-larochelle.test.entrouvert.org/liens-footer/accessibilite/</v>
      </c>
      <c r="G1218" s="147" t="str">
        <f t="shared" ca="1" si="202"/>
        <v>A</v>
      </c>
      <c r="H1218" s="147" t="str">
        <f t="shared" ca="1" si="203"/>
        <v/>
      </c>
      <c r="I1218" s="147">
        <f t="shared" ca="1" si="204"/>
        <v>0</v>
      </c>
      <c r="J1218" s="149">
        <f t="shared" ca="1" si="205"/>
        <v>0</v>
      </c>
      <c r="K1218" s="79" t="str">
        <f t="shared" si="206"/>
        <v/>
      </c>
      <c r="L1218" s="136"/>
      <c r="M1218" s="136">
        <f t="shared" si="207"/>
        <v>0</v>
      </c>
      <c r="N1218" s="137">
        <f t="shared" ca="1" si="208"/>
        <v>0</v>
      </c>
      <c r="O1218" s="137"/>
      <c r="P1218" s="138"/>
      <c r="Q1218" s="138"/>
      <c r="R1218" s="138"/>
      <c r="S1218" s="138"/>
      <c r="T1218" s="138"/>
      <c r="U1218" s="139">
        <f t="shared" si="209"/>
        <v>0</v>
      </c>
      <c r="V1218" s="140"/>
      <c r="W1218" s="43"/>
      <c r="X1218" s="59"/>
      <c r="Y1218" s="59"/>
      <c r="Z1218" s="59"/>
      <c r="AA1218" s="59"/>
      <c r="AB1218" s="59"/>
      <c r="AC1218" s="59"/>
      <c r="AD1218" s="59"/>
    </row>
    <row r="1219" ht="15.75" hidden="1" customHeight="1">
      <c r="B1219" s="145">
        <v>105</v>
      </c>
      <c r="C1219" s="146" t="str">
        <f t="shared" ca="1" si="199"/>
        <v>12.11</v>
      </c>
      <c r="D1219" s="147" t="str">
        <f t="shared" ca="1" si="200"/>
        <v>c</v>
      </c>
      <c r="E1219" s="147" t="s">
        <v>34</v>
      </c>
      <c r="F1219" s="148" t="str">
        <f t="shared" ca="1" si="201"/>
        <v>https://portail-larochelle.test.entrouvert.org/liens-footer/mentions-legales/</v>
      </c>
      <c r="G1219" s="147" t="str">
        <f t="shared" ca="1" si="202"/>
        <v>A</v>
      </c>
      <c r="H1219" s="147" t="str">
        <f t="shared" ca="1" si="203"/>
        <v/>
      </c>
      <c r="I1219" s="147">
        <f t="shared" ca="1" si="204"/>
        <v>0</v>
      </c>
      <c r="J1219" s="149">
        <f t="shared" ca="1" si="205"/>
        <v>0</v>
      </c>
      <c r="K1219" s="79" t="str">
        <f t="shared" si="206"/>
        <v/>
      </c>
      <c r="L1219" s="136"/>
      <c r="M1219" s="136">
        <f t="shared" si="207"/>
        <v>0</v>
      </c>
      <c r="N1219" s="137">
        <f t="shared" ca="1" si="208"/>
        <v>0</v>
      </c>
      <c r="O1219" s="137"/>
      <c r="P1219" s="138"/>
      <c r="Q1219" s="138"/>
      <c r="R1219" s="138"/>
      <c r="S1219" s="138"/>
      <c r="T1219" s="138"/>
      <c r="U1219" s="139">
        <f t="shared" si="209"/>
        <v>0</v>
      </c>
      <c r="V1219" s="140"/>
      <c r="W1219" s="43"/>
      <c r="X1219" s="59"/>
      <c r="Y1219" s="59"/>
      <c r="Z1219" s="59"/>
      <c r="AA1219" s="59"/>
      <c r="AB1219" s="59"/>
      <c r="AC1219" s="59"/>
      <c r="AD1219" s="59"/>
    </row>
    <row r="1220" ht="15.75" hidden="1" customHeight="1">
      <c r="B1220" s="145">
        <v>105</v>
      </c>
      <c r="C1220" s="146" t="str">
        <f t="shared" ca="1" si="199"/>
        <v>12.11</v>
      </c>
      <c r="D1220" s="147" t="str">
        <f t="shared" ca="1" si="200"/>
        <v>c</v>
      </c>
      <c r="E1220" s="147" t="s">
        <v>37</v>
      </c>
      <c r="F1220" s="148" t="str">
        <f t="shared" ca="1" si="201"/>
        <v>https://portail-larochelle.test.entrouvert.org/aide/</v>
      </c>
      <c r="G1220" s="147" t="str">
        <f t="shared" ca="1" si="202"/>
        <v>A</v>
      </c>
      <c r="H1220" s="147" t="str">
        <f t="shared" ca="1" si="203"/>
        <v/>
      </c>
      <c r="I1220" s="147">
        <f t="shared" ca="1" si="204"/>
        <v>0</v>
      </c>
      <c r="J1220" s="149">
        <f t="shared" ca="1" si="205"/>
        <v>0</v>
      </c>
      <c r="K1220" s="79" t="str">
        <f t="shared" si="206"/>
        <v/>
      </c>
      <c r="L1220" s="136"/>
      <c r="M1220" s="136">
        <f t="shared" si="207"/>
        <v>0</v>
      </c>
      <c r="N1220" s="137">
        <f t="shared" ca="1" si="208"/>
        <v>0</v>
      </c>
      <c r="O1220" s="137"/>
      <c r="P1220" s="138"/>
      <c r="Q1220" s="138"/>
      <c r="R1220" s="138"/>
      <c r="S1220" s="138"/>
      <c r="T1220" s="138"/>
      <c r="U1220" s="139">
        <f t="shared" si="209"/>
        <v>0</v>
      </c>
      <c r="V1220" s="140"/>
      <c r="W1220" s="43"/>
      <c r="X1220" s="59"/>
      <c r="Y1220" s="59"/>
      <c r="Z1220" s="59"/>
      <c r="AA1220" s="59"/>
      <c r="AB1220" s="59"/>
      <c r="AC1220" s="59"/>
      <c r="AD1220" s="59"/>
    </row>
    <row r="1221" ht="15.75" hidden="1" customHeight="1">
      <c r="B1221" s="145">
        <v>105</v>
      </c>
      <c r="C1221" s="146" t="str">
        <f t="shared" ca="1" si="199"/>
        <v>12.11</v>
      </c>
      <c r="D1221" s="147" t="str">
        <f t="shared" ca="1" si="200"/>
        <v>c</v>
      </c>
      <c r="E1221" s="147" t="s">
        <v>40</v>
      </c>
      <c r="F1221" s="148" t="str">
        <f t="shared" ca="1" si="201"/>
        <v>https://connexion-larochelle.test.entrouvert.org/login/?nonce=_0DC01D458CED32F23A64CDA251907A6D&amp;next=/idp/saml2/continue%3Fnonce%3D_0DC01D458CED32F23A64CDA251907A6D</v>
      </c>
      <c r="G1221" s="147" t="str">
        <f t="shared" ca="1" si="202"/>
        <v>A</v>
      </c>
      <c r="H1221" s="147" t="str">
        <f t="shared" ca="1" si="203"/>
        <v/>
      </c>
      <c r="I1221" s="147">
        <f t="shared" ca="1" si="204"/>
        <v>0</v>
      </c>
      <c r="J1221" s="149">
        <f t="shared" ca="1" si="205"/>
        <v>0</v>
      </c>
      <c r="K1221" s="79" t="str">
        <f t="shared" si="206"/>
        <v/>
      </c>
      <c r="L1221" s="136"/>
      <c r="M1221" s="136">
        <f t="shared" si="207"/>
        <v>0</v>
      </c>
      <c r="N1221" s="137">
        <f t="shared" ca="1" si="208"/>
        <v>0</v>
      </c>
      <c r="O1221" s="137"/>
      <c r="P1221" s="138"/>
      <c r="Q1221" s="138"/>
      <c r="R1221" s="138"/>
      <c r="S1221" s="138"/>
      <c r="T1221" s="138"/>
      <c r="U1221" s="139">
        <f t="shared" si="209"/>
        <v>0</v>
      </c>
      <c r="V1221" s="140"/>
      <c r="W1221" s="43"/>
      <c r="X1221" s="59"/>
      <c r="Y1221" s="59"/>
      <c r="Z1221" s="59"/>
      <c r="AA1221" s="59"/>
      <c r="AB1221" s="59"/>
      <c r="AC1221" s="59"/>
      <c r="AD1221" s="59"/>
    </row>
    <row r="1222" ht="15.75" hidden="1" customHeight="1">
      <c r="B1222" s="145">
        <v>105</v>
      </c>
      <c r="C1222" s="146" t="str">
        <f t="shared" ca="1" si="199"/>
        <v>12.11</v>
      </c>
      <c r="D1222" s="147" t="str">
        <f t="shared" ca="1" si="200"/>
        <v>c</v>
      </c>
      <c r="E1222" s="147" t="s">
        <v>43</v>
      </c>
      <c r="F1222" s="148" t="str">
        <f t="shared" ca="1" si="201"/>
        <v>https://portail-larochelle.test.entrouvert.org/demarches/signalements/</v>
      </c>
      <c r="G1222" s="147" t="str">
        <f t="shared" ca="1" si="202"/>
        <v>A</v>
      </c>
      <c r="H1222" s="147" t="str">
        <f t="shared" ca="1" si="203"/>
        <v/>
      </c>
      <c r="I1222" s="147">
        <f t="shared" ca="1" si="204"/>
        <v>0</v>
      </c>
      <c r="J1222" s="149">
        <f t="shared" ca="1" si="205"/>
        <v>0</v>
      </c>
      <c r="K1222" s="79" t="str">
        <f t="shared" si="206"/>
        <v/>
      </c>
      <c r="L1222" s="136"/>
      <c r="M1222" s="136">
        <f t="shared" si="207"/>
        <v>0</v>
      </c>
      <c r="N1222" s="137">
        <f t="shared" ca="1" si="208"/>
        <v>0</v>
      </c>
      <c r="O1222" s="137"/>
      <c r="P1222" s="138"/>
      <c r="Q1222" s="138"/>
      <c r="R1222" s="138"/>
      <c r="S1222" s="138"/>
      <c r="T1222" s="138"/>
      <c r="U1222" s="139">
        <f t="shared" si="209"/>
        <v>0</v>
      </c>
      <c r="V1222" s="140"/>
      <c r="W1222" s="43"/>
      <c r="X1222" s="59"/>
      <c r="Y1222" s="59"/>
      <c r="Z1222" s="59"/>
      <c r="AA1222" s="59"/>
      <c r="AB1222" s="59"/>
      <c r="AC1222" s="59"/>
      <c r="AD1222" s="59"/>
    </row>
    <row r="1223" ht="15.75" hidden="1" customHeight="1">
      <c r="B1223" s="145">
        <v>105</v>
      </c>
      <c r="C1223" s="146" t="str">
        <f t="shared" ca="1" si="199"/>
        <v>12.11</v>
      </c>
      <c r="D1223" s="147" t="str">
        <f t="shared" ca="1" si="200"/>
        <v>c</v>
      </c>
      <c r="E1223" s="147" t="s">
        <v>46</v>
      </c>
      <c r="F1223" s="148" t="str">
        <f t="shared" ca="1" si="201"/>
        <v>https://connexion-larochelle.test.entrouvert.org/accounts/</v>
      </c>
      <c r="G1223" s="147" t="str">
        <f t="shared" ca="1" si="202"/>
        <v>A</v>
      </c>
      <c r="H1223" s="147" t="str">
        <f t="shared" ca="1" si="203"/>
        <v/>
      </c>
      <c r="I1223" s="147">
        <f t="shared" ca="1" si="204"/>
        <v>0</v>
      </c>
      <c r="J1223" s="149">
        <f t="shared" ca="1" si="205"/>
        <v>0</v>
      </c>
      <c r="K1223" s="79" t="str">
        <f t="shared" si="206"/>
        <v/>
      </c>
      <c r="L1223" s="136"/>
      <c r="M1223" s="136">
        <f t="shared" si="207"/>
        <v>0</v>
      </c>
      <c r="N1223" s="137">
        <f t="shared" ca="1" si="208"/>
        <v>0</v>
      </c>
      <c r="O1223" s="137"/>
      <c r="P1223" s="138"/>
      <c r="Q1223" s="138"/>
      <c r="R1223" s="138"/>
      <c r="S1223" s="138"/>
      <c r="T1223" s="138"/>
      <c r="U1223" s="139">
        <f t="shared" si="209"/>
        <v>0</v>
      </c>
      <c r="V1223" s="140"/>
      <c r="W1223" s="43"/>
      <c r="X1223" s="59"/>
      <c r="Y1223" s="59"/>
      <c r="Z1223" s="59"/>
      <c r="AA1223" s="59"/>
      <c r="AB1223" s="59"/>
      <c r="AC1223" s="59"/>
      <c r="AD1223" s="59"/>
    </row>
    <row r="1224" ht="15.75" hidden="1" customHeight="1">
      <c r="B1224" s="145">
        <v>105</v>
      </c>
      <c r="C1224" s="146" t="str">
        <f t="shared" ref="C1224:C1287" ca="1" si="210">INDIRECT($E1224&amp;"!B"&amp;$B1224)</f>
        <v>12.11</v>
      </c>
      <c r="D1224" s="147" t="str">
        <f t="shared" ref="D1224:D1287" ca="1" si="211">INDIRECT($E1224&amp;"!F"&amp;$B1224)</f>
        <v>c</v>
      </c>
      <c r="E1224" s="147" t="s">
        <v>49</v>
      </c>
      <c r="F1224" s="148" t="str">
        <f t="shared" ref="F1224:F1287" ca="1" si="212">INDIRECT($E1224&amp;"!C3")</f>
        <v>https://portail-larochelle.test.entrouvert.org/a-propos/page-editoriale-type/</v>
      </c>
      <c r="G1224" s="147" t="str">
        <f t="shared" ref="G1224:G1287" ca="1" si="213">INDIRECT($E1224&amp;"!C"&amp;$B1224)</f>
        <v>A</v>
      </c>
      <c r="H1224" s="147" t="str">
        <f t="shared" ref="H1224:H1287" ca="1" si="214">INDIRECT($E1224&amp;"!D"&amp;$B1224)</f>
        <v/>
      </c>
      <c r="I1224" s="147">
        <f t="shared" ref="I1224:I1287" ca="1" si="215">INDIRECT($E1224&amp;"!H"&amp;$B1224)</f>
        <v>0</v>
      </c>
      <c r="J1224" s="149">
        <f t="shared" ref="J1224:J1287" ca="1" si="216">INDIRECT($E1224&amp;"!I"&amp;$B1224)</f>
        <v>0</v>
      </c>
      <c r="K1224" s="79" t="str">
        <f t="shared" ref="K1224:K1287" si="217">IFERROR(VLOOKUP($J1224,$W$1:$AA$4,(MATCH($I1224,$X$5:$AA$5,0))+1,FALSE),"")</f>
        <v/>
      </c>
      <c r="L1224" s="136"/>
      <c r="M1224" s="136">
        <f t="shared" ref="M1224:M1287" si="218">COUNTIFS($C$7:$C$1378,$C1224,$D$7:$D$1378,"nc")</f>
        <v>0</v>
      </c>
      <c r="N1224" s="137">
        <f t="shared" ref="N1224:N1287" ca="1" si="219">INDIRECT($E1224&amp;"!J"&amp;$B1224)</f>
        <v>0</v>
      </c>
      <c r="O1224" s="137"/>
      <c r="P1224" s="138"/>
      <c r="Q1224" s="138"/>
      <c r="R1224" s="138"/>
      <c r="S1224" s="138"/>
      <c r="T1224" s="138"/>
      <c r="U1224" s="139">
        <f t="shared" ref="U1224:U1287" si="220">SUM($P1224:$T1224)</f>
        <v>0</v>
      </c>
      <c r="V1224" s="140"/>
      <c r="W1224" s="43"/>
      <c r="X1224" s="59"/>
      <c r="Y1224" s="59"/>
      <c r="Z1224" s="59"/>
      <c r="AA1224" s="59"/>
      <c r="AB1224" s="59"/>
      <c r="AC1224" s="59"/>
      <c r="AD1224" s="59"/>
    </row>
    <row r="1225" ht="15.75" hidden="1" customHeight="1">
      <c r="B1225" s="145">
        <v>105</v>
      </c>
      <c r="C1225" s="146" t="str">
        <f t="shared" ca="1" si="210"/>
        <v>12.11</v>
      </c>
      <c r="D1225" s="147" t="str">
        <f t="shared" ca="1" si="211"/>
        <v>c</v>
      </c>
      <c r="E1225" s="147" t="s">
        <v>52</v>
      </c>
      <c r="F1225" s="148" t="str">
        <f t="shared" ca="1" si="212"/>
        <v>https://demarches-larochelle.test.entrouvert.org/old-temp/modele-de-formulaire-avec-tous-les-champs/</v>
      </c>
      <c r="G1225" s="147" t="str">
        <f t="shared" ca="1" si="213"/>
        <v>A</v>
      </c>
      <c r="H1225" s="147" t="str">
        <f t="shared" ca="1" si="214"/>
        <v/>
      </c>
      <c r="I1225" s="147">
        <f t="shared" ca="1" si="215"/>
        <v>0</v>
      </c>
      <c r="J1225" s="149">
        <f t="shared" ca="1" si="216"/>
        <v>0</v>
      </c>
      <c r="K1225" s="79" t="str">
        <f t="shared" si="217"/>
        <v/>
      </c>
      <c r="L1225" s="136"/>
      <c r="M1225" s="136">
        <f t="shared" si="218"/>
        <v>0</v>
      </c>
      <c r="N1225" s="137">
        <f t="shared" ca="1" si="219"/>
        <v>0</v>
      </c>
      <c r="O1225" s="137"/>
      <c r="P1225" s="138"/>
      <c r="Q1225" s="138"/>
      <c r="R1225" s="138"/>
      <c r="S1225" s="138"/>
      <c r="T1225" s="138"/>
      <c r="U1225" s="139">
        <f t="shared" si="220"/>
        <v>0</v>
      </c>
      <c r="V1225" s="140"/>
      <c r="W1225" s="43"/>
      <c r="X1225" s="59"/>
      <c r="Y1225" s="59"/>
      <c r="Z1225" s="59"/>
      <c r="AA1225" s="59"/>
      <c r="AB1225" s="59"/>
      <c r="AC1225" s="59"/>
      <c r="AD1225" s="59"/>
    </row>
    <row r="1226" ht="15.75" hidden="1" customHeight="1">
      <c r="B1226" s="145">
        <v>105</v>
      </c>
      <c r="C1226" s="146" t="str">
        <f t="shared" ca="1" si="210"/>
        <v>12.11</v>
      </c>
      <c r="D1226" s="147" t="str">
        <f t="shared" ca="1" si="211"/>
        <v>c</v>
      </c>
      <c r="E1226" s="147" t="s">
        <v>55</v>
      </c>
      <c r="F1226" s="148" t="str">
        <f t="shared" ca="1" si="212"/>
        <v>https://portail-larochelle.test.entrouvert.org/mon-espace/mes-demandes/</v>
      </c>
      <c r="G1226" s="147" t="str">
        <f t="shared" ca="1" si="213"/>
        <v>A</v>
      </c>
      <c r="H1226" s="147" t="str">
        <f t="shared" ca="1" si="214"/>
        <v/>
      </c>
      <c r="I1226" s="147">
        <f t="shared" ca="1" si="215"/>
        <v>0</v>
      </c>
      <c r="J1226" s="149">
        <f t="shared" ca="1" si="216"/>
        <v>0</v>
      </c>
      <c r="K1226" s="79" t="str">
        <f t="shared" si="217"/>
        <v/>
      </c>
      <c r="L1226" s="136"/>
      <c r="M1226" s="136">
        <f t="shared" si="218"/>
        <v>0</v>
      </c>
      <c r="N1226" s="137">
        <f t="shared" ca="1" si="219"/>
        <v>0</v>
      </c>
      <c r="O1226" s="137"/>
      <c r="P1226" s="138"/>
      <c r="Q1226" s="138"/>
      <c r="R1226" s="138"/>
      <c r="S1226" s="138"/>
      <c r="T1226" s="138"/>
      <c r="U1226" s="139">
        <f t="shared" si="220"/>
        <v>0</v>
      </c>
      <c r="V1226" s="140"/>
      <c r="W1226" s="43"/>
      <c r="X1226" s="59"/>
      <c r="Y1226" s="59"/>
      <c r="Z1226" s="59"/>
      <c r="AA1226" s="59"/>
      <c r="AB1226" s="59"/>
      <c r="AC1226" s="59"/>
      <c r="AD1226" s="59"/>
    </row>
    <row r="1227" ht="15.75" hidden="1" customHeight="1">
      <c r="B1227" s="145">
        <v>105</v>
      </c>
      <c r="C1227" s="146" t="str">
        <f t="shared" ca="1" si="210"/>
        <v>12.11</v>
      </c>
      <c r="D1227" s="147" t="str">
        <f t="shared" ca="1" si="211"/>
        <v>c</v>
      </c>
      <c r="E1227" s="147" t="s">
        <v>58</v>
      </c>
      <c r="F1227" s="148" t="str">
        <f t="shared" ca="1" si="212"/>
        <v>https://demarches-larochelle.test.entrouvert.org/signalements/arbres-espaces-verts-naturels-aires-de-jeux/?cancelurl=https%3A//portail-larochelle.test.entrouvert.org/demarches/signalements/</v>
      </c>
      <c r="G1227" s="147" t="str">
        <f t="shared" ca="1" si="213"/>
        <v>A</v>
      </c>
      <c r="H1227" s="147" t="str">
        <f t="shared" ca="1" si="214"/>
        <v/>
      </c>
      <c r="I1227" s="147">
        <f t="shared" ca="1" si="215"/>
        <v>0</v>
      </c>
      <c r="J1227" s="149">
        <f t="shared" ca="1" si="216"/>
        <v>0</v>
      </c>
      <c r="K1227" s="79" t="str">
        <f t="shared" si="217"/>
        <v/>
      </c>
      <c r="L1227" s="136"/>
      <c r="M1227" s="136">
        <f t="shared" si="218"/>
        <v>0</v>
      </c>
      <c r="N1227" s="137">
        <f t="shared" ca="1" si="219"/>
        <v>0</v>
      </c>
      <c r="O1227" s="137"/>
      <c r="P1227" s="138"/>
      <c r="Q1227" s="138"/>
      <c r="R1227" s="138"/>
      <c r="S1227" s="138"/>
      <c r="T1227" s="138"/>
      <c r="U1227" s="139">
        <f t="shared" si="220"/>
        <v>0</v>
      </c>
      <c r="V1227" s="140"/>
      <c r="W1227" s="43"/>
      <c r="X1227" s="59"/>
      <c r="Y1227" s="59"/>
      <c r="Z1227" s="59"/>
      <c r="AA1227" s="59"/>
      <c r="AB1227" s="59"/>
      <c r="AC1227" s="59"/>
      <c r="AD1227" s="59"/>
    </row>
    <row r="1228" ht="15.75" hidden="1" customHeight="1">
      <c r="B1228" s="145">
        <v>105</v>
      </c>
      <c r="C1228" s="146" t="str">
        <f t="shared" ca="1" si="210"/>
        <v>12.11</v>
      </c>
      <c r="D1228" s="147" t="str">
        <f t="shared" ca="1" si="211"/>
        <v>c</v>
      </c>
      <c r="E1228" s="147" t="s">
        <v>61</v>
      </c>
      <c r="F1228" s="148" t="str">
        <f t="shared" ca="1" si="212"/>
        <v>https://demarches-larochelle.test.entrouvert.org/signalements/proprete-urbaine/118/</v>
      </c>
      <c r="G1228" s="147" t="str">
        <f t="shared" ca="1" si="213"/>
        <v>A</v>
      </c>
      <c r="H1228" s="147" t="str">
        <f t="shared" ca="1" si="214"/>
        <v/>
      </c>
      <c r="I1228" s="147">
        <f t="shared" ca="1" si="215"/>
        <v>0</v>
      </c>
      <c r="J1228" s="149">
        <f t="shared" ca="1" si="216"/>
        <v>0</v>
      </c>
      <c r="K1228" s="79" t="str">
        <f t="shared" si="217"/>
        <v/>
      </c>
      <c r="L1228" s="136"/>
      <c r="M1228" s="136">
        <f t="shared" si="218"/>
        <v>0</v>
      </c>
      <c r="N1228" s="137">
        <f t="shared" ca="1" si="219"/>
        <v>0</v>
      </c>
      <c r="O1228" s="137"/>
      <c r="P1228" s="138"/>
      <c r="Q1228" s="138"/>
      <c r="R1228" s="138"/>
      <c r="S1228" s="138"/>
      <c r="T1228" s="138"/>
      <c r="U1228" s="139">
        <f t="shared" si="220"/>
        <v>0</v>
      </c>
      <c r="V1228" s="140"/>
      <c r="W1228" s="43"/>
      <c r="X1228" s="59"/>
      <c r="Y1228" s="59"/>
      <c r="Z1228" s="59"/>
      <c r="AA1228" s="59"/>
      <c r="AB1228" s="59"/>
      <c r="AC1228" s="59"/>
      <c r="AD1228" s="59"/>
    </row>
    <row r="1229" ht="15.75" hidden="1" customHeight="1">
      <c r="B1229" s="145">
        <v>105</v>
      </c>
      <c r="C1229" s="146" t="str">
        <f t="shared" ca="1" si="210"/>
        <v>12.11</v>
      </c>
      <c r="D1229" s="147" t="str">
        <f t="shared" ca="1" si="211"/>
        <v>c</v>
      </c>
      <c r="E1229" s="147" t="s">
        <v>64</v>
      </c>
      <c r="F1229" s="148" t="str">
        <f t="shared" ca="1" si="212"/>
        <v>https://connexion-larochelle.test.entrouvert.org/accounts/password/change/</v>
      </c>
      <c r="G1229" s="147" t="str">
        <f t="shared" ca="1" si="213"/>
        <v>A</v>
      </c>
      <c r="H1229" s="147" t="str">
        <f t="shared" ca="1" si="214"/>
        <v/>
      </c>
      <c r="I1229" s="147">
        <f t="shared" ca="1" si="215"/>
        <v>0</v>
      </c>
      <c r="J1229" s="149">
        <f t="shared" ca="1" si="216"/>
        <v>0</v>
      </c>
      <c r="K1229" s="79" t="str">
        <f t="shared" si="217"/>
        <v/>
      </c>
      <c r="L1229" s="136"/>
      <c r="M1229" s="136">
        <f t="shared" si="218"/>
        <v>0</v>
      </c>
      <c r="N1229" s="137">
        <f t="shared" ca="1" si="219"/>
        <v>0</v>
      </c>
      <c r="O1229" s="137"/>
      <c r="P1229" s="138"/>
      <c r="Q1229" s="138"/>
      <c r="R1229" s="138"/>
      <c r="S1229" s="138"/>
      <c r="T1229" s="138"/>
      <c r="U1229" s="139">
        <f t="shared" si="220"/>
        <v>0</v>
      </c>
      <c r="V1229" s="140"/>
      <c r="W1229" s="43"/>
      <c r="X1229" s="59"/>
      <c r="Y1229" s="59"/>
      <c r="Z1229" s="59"/>
      <c r="AA1229" s="59"/>
      <c r="AB1229" s="59"/>
      <c r="AC1229" s="59"/>
      <c r="AD1229" s="59"/>
    </row>
    <row r="1230" ht="15.75" hidden="1" customHeight="1">
      <c r="A1230" s="150" t="s">
        <v>113</v>
      </c>
      <c r="B1230" s="145">
        <v>106</v>
      </c>
      <c r="C1230" s="146" t="str">
        <f t="shared" ca="1" si="210"/>
        <v>13.1</v>
      </c>
      <c r="D1230" s="147" t="str">
        <f t="shared" ca="1" si="211"/>
        <v>na</v>
      </c>
      <c r="E1230" s="147" t="s">
        <v>28</v>
      </c>
      <c r="F1230" s="148" t="str">
        <f t="shared" ca="1" si="212"/>
        <v>https://portail-larochelle.test.entrouvert.org/demarches/</v>
      </c>
      <c r="G1230" s="147" t="str">
        <f t="shared" ca="1" si="213"/>
        <v>A</v>
      </c>
      <c r="H1230" s="147" t="str">
        <f t="shared" ca="1" si="214"/>
        <v/>
      </c>
      <c r="I1230" s="147">
        <f t="shared" ca="1" si="215"/>
        <v>0</v>
      </c>
      <c r="J1230" s="149">
        <f t="shared" ca="1" si="216"/>
        <v>0</v>
      </c>
      <c r="K1230" s="79" t="str">
        <f t="shared" si="217"/>
        <v/>
      </c>
      <c r="L1230" s="136"/>
      <c r="M1230" s="136">
        <f t="shared" si="218"/>
        <v>0</v>
      </c>
      <c r="N1230" s="137">
        <f t="shared" ca="1" si="219"/>
        <v>0</v>
      </c>
      <c r="O1230" s="137"/>
      <c r="P1230" s="138"/>
      <c r="Q1230" s="138"/>
      <c r="R1230" s="138"/>
      <c r="S1230" s="138"/>
      <c r="T1230" s="138"/>
      <c r="U1230" s="139">
        <f t="shared" si="220"/>
        <v>0</v>
      </c>
      <c r="V1230" s="140"/>
      <c r="W1230" s="43"/>
      <c r="X1230" s="59"/>
      <c r="Y1230" s="59"/>
      <c r="Z1230" s="59"/>
      <c r="AA1230" s="59"/>
      <c r="AB1230" s="59"/>
      <c r="AC1230" s="59"/>
      <c r="AD1230" s="59"/>
    </row>
    <row r="1231" ht="15.75" hidden="1" customHeight="1">
      <c r="B1231" s="145">
        <v>106</v>
      </c>
      <c r="C1231" s="146" t="str">
        <f t="shared" ca="1" si="210"/>
        <v>13.1</v>
      </c>
      <c r="D1231" s="147" t="str">
        <f t="shared" ca="1" si="211"/>
        <v>na</v>
      </c>
      <c r="E1231" s="147" t="s">
        <v>31</v>
      </c>
      <c r="F1231" s="148" t="str">
        <f t="shared" ca="1" si="212"/>
        <v>https://portail-larochelle.test.entrouvert.org/liens-footer/accessibilite/</v>
      </c>
      <c r="G1231" s="147" t="str">
        <f t="shared" ca="1" si="213"/>
        <v>A</v>
      </c>
      <c r="H1231" s="147" t="str">
        <f t="shared" ca="1" si="214"/>
        <v/>
      </c>
      <c r="I1231" s="147">
        <f t="shared" ca="1" si="215"/>
        <v>0</v>
      </c>
      <c r="J1231" s="149">
        <f t="shared" ca="1" si="216"/>
        <v>0</v>
      </c>
      <c r="K1231" s="79" t="str">
        <f t="shared" si="217"/>
        <v/>
      </c>
      <c r="L1231" s="136"/>
      <c r="M1231" s="136">
        <f t="shared" si="218"/>
        <v>0</v>
      </c>
      <c r="N1231" s="137">
        <f t="shared" ca="1" si="219"/>
        <v>0</v>
      </c>
      <c r="O1231" s="137"/>
      <c r="P1231" s="138"/>
      <c r="Q1231" s="138"/>
      <c r="R1231" s="138"/>
      <c r="S1231" s="138"/>
      <c r="T1231" s="138"/>
      <c r="U1231" s="139">
        <f t="shared" si="220"/>
        <v>0</v>
      </c>
      <c r="V1231" s="140"/>
      <c r="W1231" s="43"/>
      <c r="X1231" s="59"/>
      <c r="Y1231" s="59"/>
      <c r="Z1231" s="59"/>
      <c r="AA1231" s="59"/>
      <c r="AB1231" s="59"/>
      <c r="AC1231" s="59"/>
      <c r="AD1231" s="59"/>
    </row>
    <row r="1232" ht="15.75" hidden="1" customHeight="1">
      <c r="B1232" s="145">
        <v>106</v>
      </c>
      <c r="C1232" s="146" t="str">
        <f t="shared" ca="1" si="210"/>
        <v>13.1</v>
      </c>
      <c r="D1232" s="147" t="str">
        <f t="shared" ca="1" si="211"/>
        <v>na</v>
      </c>
      <c r="E1232" s="147" t="s">
        <v>34</v>
      </c>
      <c r="F1232" s="148" t="str">
        <f t="shared" ca="1" si="212"/>
        <v>https://portail-larochelle.test.entrouvert.org/liens-footer/mentions-legales/</v>
      </c>
      <c r="G1232" s="147" t="str">
        <f t="shared" ca="1" si="213"/>
        <v>A</v>
      </c>
      <c r="H1232" s="147" t="str">
        <f t="shared" ca="1" si="214"/>
        <v/>
      </c>
      <c r="I1232" s="147">
        <f t="shared" ca="1" si="215"/>
        <v>0</v>
      </c>
      <c r="J1232" s="149">
        <f t="shared" ca="1" si="216"/>
        <v>0</v>
      </c>
      <c r="K1232" s="79" t="str">
        <f t="shared" si="217"/>
        <v/>
      </c>
      <c r="L1232" s="136"/>
      <c r="M1232" s="136">
        <f t="shared" si="218"/>
        <v>0</v>
      </c>
      <c r="N1232" s="137">
        <f t="shared" ca="1" si="219"/>
        <v>0</v>
      </c>
      <c r="O1232" s="137"/>
      <c r="P1232" s="138"/>
      <c r="Q1232" s="138"/>
      <c r="R1232" s="138"/>
      <c r="S1232" s="138"/>
      <c r="T1232" s="138"/>
      <c r="U1232" s="139">
        <f t="shared" si="220"/>
        <v>0</v>
      </c>
      <c r="V1232" s="140"/>
      <c r="W1232" s="43"/>
      <c r="X1232" s="59"/>
      <c r="Y1232" s="59"/>
      <c r="Z1232" s="59"/>
      <c r="AA1232" s="59"/>
      <c r="AB1232" s="59"/>
      <c r="AC1232" s="59"/>
      <c r="AD1232" s="59"/>
    </row>
    <row r="1233" ht="15.75" hidden="1" customHeight="1">
      <c r="B1233" s="145">
        <v>106</v>
      </c>
      <c r="C1233" s="146" t="str">
        <f t="shared" ca="1" si="210"/>
        <v>13.1</v>
      </c>
      <c r="D1233" s="147" t="str">
        <f t="shared" ca="1" si="211"/>
        <v>na</v>
      </c>
      <c r="E1233" s="147" t="s">
        <v>37</v>
      </c>
      <c r="F1233" s="148" t="str">
        <f t="shared" ca="1" si="212"/>
        <v>https://portail-larochelle.test.entrouvert.org/aide/</v>
      </c>
      <c r="G1233" s="147" t="str">
        <f t="shared" ca="1" si="213"/>
        <v>A</v>
      </c>
      <c r="H1233" s="147" t="str">
        <f t="shared" ca="1" si="214"/>
        <v/>
      </c>
      <c r="I1233" s="147">
        <f t="shared" ca="1" si="215"/>
        <v>0</v>
      </c>
      <c r="J1233" s="149">
        <f t="shared" ca="1" si="216"/>
        <v>0</v>
      </c>
      <c r="K1233" s="79" t="str">
        <f t="shared" si="217"/>
        <v/>
      </c>
      <c r="L1233" s="136"/>
      <c r="M1233" s="136">
        <f t="shared" si="218"/>
        <v>0</v>
      </c>
      <c r="N1233" s="137">
        <f t="shared" ca="1" si="219"/>
        <v>0</v>
      </c>
      <c r="O1233" s="137"/>
      <c r="P1233" s="138"/>
      <c r="Q1233" s="138"/>
      <c r="R1233" s="138"/>
      <c r="S1233" s="138"/>
      <c r="T1233" s="138"/>
      <c r="U1233" s="139">
        <f t="shared" si="220"/>
        <v>0</v>
      </c>
      <c r="V1233" s="140"/>
      <c r="W1233" s="43"/>
      <c r="X1233" s="59"/>
      <c r="Y1233" s="59"/>
      <c r="Z1233" s="59"/>
      <c r="AA1233" s="59"/>
      <c r="AB1233" s="59"/>
      <c r="AC1233" s="59"/>
      <c r="AD1233" s="59"/>
    </row>
    <row r="1234" ht="15.75" hidden="1" customHeight="1">
      <c r="B1234" s="145">
        <v>106</v>
      </c>
      <c r="C1234" s="146" t="str">
        <f t="shared" ca="1" si="210"/>
        <v>13.1</v>
      </c>
      <c r="D1234" s="147" t="str">
        <f t="shared" ca="1" si="211"/>
        <v>na</v>
      </c>
      <c r="E1234" s="147" t="s">
        <v>40</v>
      </c>
      <c r="F1234" s="148" t="str">
        <f t="shared" ca="1" si="212"/>
        <v>https://connexion-larochelle.test.entrouvert.org/login/?nonce=_0DC01D458CED32F23A64CDA251907A6D&amp;next=/idp/saml2/continue%3Fnonce%3D_0DC01D458CED32F23A64CDA251907A6D</v>
      </c>
      <c r="G1234" s="147" t="str">
        <f t="shared" ca="1" si="213"/>
        <v>A</v>
      </c>
      <c r="H1234" s="147" t="str">
        <f t="shared" ca="1" si="214"/>
        <v/>
      </c>
      <c r="I1234" s="147">
        <f t="shared" ca="1" si="215"/>
        <v>0</v>
      </c>
      <c r="J1234" s="149">
        <f t="shared" ca="1" si="216"/>
        <v>0</v>
      </c>
      <c r="K1234" s="79" t="str">
        <f t="shared" si="217"/>
        <v/>
      </c>
      <c r="L1234" s="136"/>
      <c r="M1234" s="136">
        <f t="shared" si="218"/>
        <v>0</v>
      </c>
      <c r="N1234" s="137">
        <f t="shared" ca="1" si="219"/>
        <v>0</v>
      </c>
      <c r="O1234" s="137"/>
      <c r="P1234" s="138"/>
      <c r="Q1234" s="138"/>
      <c r="R1234" s="138"/>
      <c r="S1234" s="138"/>
      <c r="T1234" s="138"/>
      <c r="U1234" s="139">
        <f t="shared" si="220"/>
        <v>0</v>
      </c>
      <c r="V1234" s="140"/>
      <c r="W1234" s="43"/>
      <c r="X1234" s="59"/>
      <c r="Y1234" s="59"/>
      <c r="Z1234" s="59"/>
      <c r="AA1234" s="59"/>
      <c r="AB1234" s="59"/>
      <c r="AC1234" s="59"/>
      <c r="AD1234" s="59"/>
    </row>
    <row r="1235" ht="15.75" hidden="1" customHeight="1">
      <c r="B1235" s="145">
        <v>106</v>
      </c>
      <c r="C1235" s="146" t="str">
        <f t="shared" ca="1" si="210"/>
        <v>13.1</v>
      </c>
      <c r="D1235" s="147" t="str">
        <f t="shared" ca="1" si="211"/>
        <v>na</v>
      </c>
      <c r="E1235" s="147" t="s">
        <v>43</v>
      </c>
      <c r="F1235" s="148" t="str">
        <f t="shared" ca="1" si="212"/>
        <v>https://portail-larochelle.test.entrouvert.org/demarches/signalements/</v>
      </c>
      <c r="G1235" s="147" t="str">
        <f t="shared" ca="1" si="213"/>
        <v>A</v>
      </c>
      <c r="H1235" s="147" t="str">
        <f t="shared" ca="1" si="214"/>
        <v/>
      </c>
      <c r="I1235" s="147">
        <f t="shared" ca="1" si="215"/>
        <v>0</v>
      </c>
      <c r="J1235" s="149">
        <f t="shared" ca="1" si="216"/>
        <v>0</v>
      </c>
      <c r="K1235" s="79" t="str">
        <f t="shared" si="217"/>
        <v/>
      </c>
      <c r="L1235" s="136"/>
      <c r="M1235" s="136">
        <f t="shared" si="218"/>
        <v>0</v>
      </c>
      <c r="N1235" s="137">
        <f t="shared" ca="1" si="219"/>
        <v>0</v>
      </c>
      <c r="O1235" s="137"/>
      <c r="P1235" s="138"/>
      <c r="Q1235" s="138"/>
      <c r="R1235" s="138"/>
      <c r="S1235" s="138"/>
      <c r="T1235" s="138"/>
      <c r="U1235" s="139">
        <f t="shared" si="220"/>
        <v>0</v>
      </c>
      <c r="V1235" s="140"/>
      <c r="W1235" s="43"/>
      <c r="X1235" s="59"/>
      <c r="Y1235" s="59"/>
      <c r="Z1235" s="59"/>
      <c r="AA1235" s="59"/>
      <c r="AB1235" s="59"/>
      <c r="AC1235" s="59"/>
      <c r="AD1235" s="59"/>
    </row>
    <row r="1236" ht="15.75" hidden="1" customHeight="1">
      <c r="B1236" s="145">
        <v>106</v>
      </c>
      <c r="C1236" s="146" t="str">
        <f t="shared" ca="1" si="210"/>
        <v>13.1</v>
      </c>
      <c r="D1236" s="147" t="str">
        <f t="shared" ca="1" si="211"/>
        <v>na</v>
      </c>
      <c r="E1236" s="147" t="s">
        <v>46</v>
      </c>
      <c r="F1236" s="148" t="str">
        <f t="shared" ca="1" si="212"/>
        <v>https://connexion-larochelle.test.entrouvert.org/accounts/</v>
      </c>
      <c r="G1236" s="147" t="str">
        <f t="shared" ca="1" si="213"/>
        <v>A</v>
      </c>
      <c r="H1236" s="147" t="str">
        <f t="shared" ca="1" si="214"/>
        <v/>
      </c>
      <c r="I1236" s="147">
        <f t="shared" ca="1" si="215"/>
        <v>0</v>
      </c>
      <c r="J1236" s="149">
        <f t="shared" ca="1" si="216"/>
        <v>0</v>
      </c>
      <c r="K1236" s="79" t="str">
        <f t="shared" si="217"/>
        <v/>
      </c>
      <c r="L1236" s="136"/>
      <c r="M1236" s="136">
        <f t="shared" si="218"/>
        <v>0</v>
      </c>
      <c r="N1236" s="137">
        <f t="shared" ca="1" si="219"/>
        <v>0</v>
      </c>
      <c r="O1236" s="137"/>
      <c r="P1236" s="138"/>
      <c r="Q1236" s="138"/>
      <c r="R1236" s="138"/>
      <c r="S1236" s="138"/>
      <c r="T1236" s="138"/>
      <c r="U1236" s="139">
        <f t="shared" si="220"/>
        <v>0</v>
      </c>
      <c r="V1236" s="140"/>
      <c r="W1236" s="43"/>
      <c r="X1236" s="59"/>
      <c r="Y1236" s="59"/>
      <c r="Z1236" s="59"/>
      <c r="AA1236" s="59"/>
      <c r="AB1236" s="59"/>
      <c r="AC1236" s="59"/>
      <c r="AD1236" s="59"/>
    </row>
    <row r="1237" ht="15.75" hidden="1" customHeight="1">
      <c r="B1237" s="145">
        <v>106</v>
      </c>
      <c r="C1237" s="146" t="str">
        <f t="shared" ca="1" si="210"/>
        <v>13.1</v>
      </c>
      <c r="D1237" s="147" t="str">
        <f t="shared" ca="1" si="211"/>
        <v>na</v>
      </c>
      <c r="E1237" s="147" t="s">
        <v>49</v>
      </c>
      <c r="F1237" s="148" t="str">
        <f t="shared" ca="1" si="212"/>
        <v>https://portail-larochelle.test.entrouvert.org/a-propos/page-editoriale-type/</v>
      </c>
      <c r="G1237" s="147" t="str">
        <f t="shared" ca="1" si="213"/>
        <v>A</v>
      </c>
      <c r="H1237" s="147" t="str">
        <f t="shared" ca="1" si="214"/>
        <v/>
      </c>
      <c r="I1237" s="147">
        <f t="shared" ca="1" si="215"/>
        <v>0</v>
      </c>
      <c r="J1237" s="149">
        <f t="shared" ca="1" si="216"/>
        <v>0</v>
      </c>
      <c r="K1237" s="79" t="str">
        <f t="shared" si="217"/>
        <v/>
      </c>
      <c r="L1237" s="136"/>
      <c r="M1237" s="136">
        <f t="shared" si="218"/>
        <v>0</v>
      </c>
      <c r="N1237" s="137">
        <f t="shared" ca="1" si="219"/>
        <v>0</v>
      </c>
      <c r="O1237" s="137"/>
      <c r="P1237" s="138"/>
      <c r="Q1237" s="138"/>
      <c r="R1237" s="138"/>
      <c r="S1237" s="138"/>
      <c r="T1237" s="138"/>
      <c r="U1237" s="139">
        <f t="shared" si="220"/>
        <v>0</v>
      </c>
      <c r="V1237" s="140"/>
      <c r="W1237" s="43"/>
      <c r="X1237" s="59"/>
      <c r="Y1237" s="59"/>
      <c r="Z1237" s="59"/>
      <c r="AA1237" s="59"/>
      <c r="AB1237" s="59"/>
      <c r="AC1237" s="59"/>
      <c r="AD1237" s="59"/>
    </row>
    <row r="1238" ht="15.75" hidden="1" customHeight="1">
      <c r="B1238" s="145">
        <v>106</v>
      </c>
      <c r="C1238" s="146" t="str">
        <f t="shared" ca="1" si="210"/>
        <v>13.1</v>
      </c>
      <c r="D1238" s="147" t="str">
        <f t="shared" ca="1" si="211"/>
        <v>na</v>
      </c>
      <c r="E1238" s="147" t="s">
        <v>52</v>
      </c>
      <c r="F1238" s="148" t="str">
        <f t="shared" ca="1" si="212"/>
        <v>https://demarches-larochelle.test.entrouvert.org/old-temp/modele-de-formulaire-avec-tous-les-champs/</v>
      </c>
      <c r="G1238" s="147" t="str">
        <f t="shared" ca="1" si="213"/>
        <v>A</v>
      </c>
      <c r="H1238" s="147" t="str">
        <f t="shared" ca="1" si="214"/>
        <v/>
      </c>
      <c r="I1238" s="147">
        <f t="shared" ca="1" si="215"/>
        <v>0</v>
      </c>
      <c r="J1238" s="149">
        <f t="shared" ca="1" si="216"/>
        <v>0</v>
      </c>
      <c r="K1238" s="79" t="str">
        <f t="shared" si="217"/>
        <v/>
      </c>
      <c r="L1238" s="136"/>
      <c r="M1238" s="136">
        <f t="shared" si="218"/>
        <v>0</v>
      </c>
      <c r="N1238" s="137">
        <f t="shared" ca="1" si="219"/>
        <v>0</v>
      </c>
      <c r="O1238" s="137"/>
      <c r="P1238" s="138"/>
      <c r="Q1238" s="138"/>
      <c r="R1238" s="138"/>
      <c r="S1238" s="138"/>
      <c r="T1238" s="138"/>
      <c r="U1238" s="139">
        <f t="shared" si="220"/>
        <v>0</v>
      </c>
      <c r="V1238" s="140"/>
      <c r="W1238" s="43"/>
      <c r="X1238" s="59"/>
      <c r="Y1238" s="59"/>
      <c r="Z1238" s="59"/>
      <c r="AA1238" s="59"/>
      <c r="AB1238" s="59"/>
      <c r="AC1238" s="59"/>
      <c r="AD1238" s="59"/>
    </row>
    <row r="1239" ht="15.75" hidden="1" customHeight="1">
      <c r="B1239" s="145">
        <v>106</v>
      </c>
      <c r="C1239" s="146" t="str">
        <f t="shared" ca="1" si="210"/>
        <v>13.1</v>
      </c>
      <c r="D1239" s="147" t="str">
        <f t="shared" ca="1" si="211"/>
        <v>na</v>
      </c>
      <c r="E1239" s="147" t="s">
        <v>55</v>
      </c>
      <c r="F1239" s="148" t="str">
        <f t="shared" ca="1" si="212"/>
        <v>https://portail-larochelle.test.entrouvert.org/mon-espace/mes-demandes/</v>
      </c>
      <c r="G1239" s="147" t="str">
        <f t="shared" ca="1" si="213"/>
        <v>A</v>
      </c>
      <c r="H1239" s="147" t="str">
        <f t="shared" ca="1" si="214"/>
        <v/>
      </c>
      <c r="I1239" s="147">
        <f t="shared" ca="1" si="215"/>
        <v>0</v>
      </c>
      <c r="J1239" s="149">
        <f t="shared" ca="1" si="216"/>
        <v>0</v>
      </c>
      <c r="K1239" s="79" t="str">
        <f t="shared" si="217"/>
        <v/>
      </c>
      <c r="L1239" s="136"/>
      <c r="M1239" s="136">
        <f t="shared" si="218"/>
        <v>0</v>
      </c>
      <c r="N1239" s="137">
        <f t="shared" ca="1" si="219"/>
        <v>0</v>
      </c>
      <c r="O1239" s="137"/>
      <c r="P1239" s="138"/>
      <c r="Q1239" s="138"/>
      <c r="R1239" s="138"/>
      <c r="S1239" s="138"/>
      <c r="T1239" s="138"/>
      <c r="U1239" s="139">
        <f t="shared" si="220"/>
        <v>0</v>
      </c>
      <c r="V1239" s="140"/>
      <c r="W1239" s="43"/>
      <c r="X1239" s="59"/>
      <c r="Y1239" s="59"/>
      <c r="Z1239" s="59"/>
      <c r="AA1239" s="59"/>
      <c r="AB1239" s="59"/>
      <c r="AC1239" s="59"/>
      <c r="AD1239" s="59"/>
    </row>
    <row r="1240" ht="15.75" hidden="1" customHeight="1">
      <c r="B1240" s="145">
        <v>106</v>
      </c>
      <c r="C1240" s="146" t="str">
        <f t="shared" ca="1" si="210"/>
        <v>13.1</v>
      </c>
      <c r="D1240" s="147" t="str">
        <f t="shared" ca="1" si="211"/>
        <v>na</v>
      </c>
      <c r="E1240" s="147" t="s">
        <v>58</v>
      </c>
      <c r="F1240" s="148" t="str">
        <f t="shared" ca="1" si="212"/>
        <v>https://demarches-larochelle.test.entrouvert.org/signalements/arbres-espaces-verts-naturels-aires-de-jeux/?cancelurl=https%3A//portail-larochelle.test.entrouvert.org/demarches/signalements/</v>
      </c>
      <c r="G1240" s="147" t="str">
        <f t="shared" ca="1" si="213"/>
        <v>A</v>
      </c>
      <c r="H1240" s="147" t="str">
        <f t="shared" ca="1" si="214"/>
        <v/>
      </c>
      <c r="I1240" s="147">
        <f t="shared" ca="1" si="215"/>
        <v>0</v>
      </c>
      <c r="J1240" s="149">
        <f t="shared" ca="1" si="216"/>
        <v>0</v>
      </c>
      <c r="K1240" s="79" t="str">
        <f t="shared" si="217"/>
        <v/>
      </c>
      <c r="L1240" s="136"/>
      <c r="M1240" s="136">
        <f t="shared" si="218"/>
        <v>0</v>
      </c>
      <c r="N1240" s="137">
        <f t="shared" ca="1" si="219"/>
        <v>0</v>
      </c>
      <c r="O1240" s="137"/>
      <c r="P1240" s="138"/>
      <c r="Q1240" s="138"/>
      <c r="R1240" s="138"/>
      <c r="S1240" s="138"/>
      <c r="T1240" s="138"/>
      <c r="U1240" s="139">
        <f t="shared" si="220"/>
        <v>0</v>
      </c>
      <c r="V1240" s="140"/>
      <c r="W1240" s="43"/>
      <c r="X1240" s="59"/>
      <c r="Y1240" s="59"/>
      <c r="Z1240" s="59"/>
      <c r="AA1240" s="59"/>
      <c r="AB1240" s="59"/>
      <c r="AC1240" s="59"/>
      <c r="AD1240" s="59"/>
    </row>
    <row r="1241" ht="15.75" hidden="1" customHeight="1">
      <c r="B1241" s="145">
        <v>106</v>
      </c>
      <c r="C1241" s="146" t="str">
        <f t="shared" ca="1" si="210"/>
        <v>13.1</v>
      </c>
      <c r="D1241" s="147" t="str">
        <f t="shared" ca="1" si="211"/>
        <v>na</v>
      </c>
      <c r="E1241" s="147" t="s">
        <v>61</v>
      </c>
      <c r="F1241" s="148" t="str">
        <f t="shared" ca="1" si="212"/>
        <v>https://demarches-larochelle.test.entrouvert.org/signalements/proprete-urbaine/118/</v>
      </c>
      <c r="G1241" s="147" t="str">
        <f t="shared" ca="1" si="213"/>
        <v>A</v>
      </c>
      <c r="H1241" s="147" t="str">
        <f t="shared" ca="1" si="214"/>
        <v/>
      </c>
      <c r="I1241" s="147">
        <f t="shared" ca="1" si="215"/>
        <v>0</v>
      </c>
      <c r="J1241" s="149">
        <f t="shared" ca="1" si="216"/>
        <v>0</v>
      </c>
      <c r="K1241" s="79" t="str">
        <f t="shared" si="217"/>
        <v/>
      </c>
      <c r="L1241" s="136"/>
      <c r="M1241" s="136">
        <f t="shared" si="218"/>
        <v>0</v>
      </c>
      <c r="N1241" s="137">
        <f t="shared" ca="1" si="219"/>
        <v>0</v>
      </c>
      <c r="O1241" s="137"/>
      <c r="P1241" s="138"/>
      <c r="Q1241" s="138"/>
      <c r="R1241" s="138"/>
      <c r="S1241" s="138"/>
      <c r="T1241" s="138"/>
      <c r="U1241" s="139">
        <f t="shared" si="220"/>
        <v>0</v>
      </c>
      <c r="V1241" s="140"/>
      <c r="W1241" s="43"/>
      <c r="X1241" s="59"/>
      <c r="Y1241" s="59"/>
      <c r="Z1241" s="59"/>
      <c r="AA1241" s="59"/>
      <c r="AB1241" s="59"/>
      <c r="AC1241" s="59"/>
      <c r="AD1241" s="59"/>
    </row>
    <row r="1242" ht="15.75" hidden="1" customHeight="1">
      <c r="B1242" s="145">
        <v>106</v>
      </c>
      <c r="C1242" s="146" t="str">
        <f t="shared" ca="1" si="210"/>
        <v>13.1</v>
      </c>
      <c r="D1242" s="147" t="str">
        <f t="shared" ca="1" si="211"/>
        <v>na</v>
      </c>
      <c r="E1242" s="147" t="s">
        <v>64</v>
      </c>
      <c r="F1242" s="148" t="str">
        <f t="shared" ca="1" si="212"/>
        <v>https://connexion-larochelle.test.entrouvert.org/accounts/password/change/</v>
      </c>
      <c r="G1242" s="147" t="str">
        <f t="shared" ca="1" si="213"/>
        <v>A</v>
      </c>
      <c r="H1242" s="147" t="str">
        <f t="shared" ca="1" si="214"/>
        <v/>
      </c>
      <c r="I1242" s="147">
        <f t="shared" ca="1" si="215"/>
        <v>0</v>
      </c>
      <c r="J1242" s="149">
        <f t="shared" ca="1" si="216"/>
        <v>0</v>
      </c>
      <c r="K1242" s="79" t="str">
        <f t="shared" si="217"/>
        <v/>
      </c>
      <c r="L1242" s="136"/>
      <c r="M1242" s="136">
        <f t="shared" si="218"/>
        <v>0</v>
      </c>
      <c r="N1242" s="137">
        <f t="shared" ca="1" si="219"/>
        <v>0</v>
      </c>
      <c r="O1242" s="137"/>
      <c r="P1242" s="138"/>
      <c r="Q1242" s="138"/>
      <c r="R1242" s="138"/>
      <c r="S1242" s="138"/>
      <c r="T1242" s="138"/>
      <c r="U1242" s="139">
        <f t="shared" si="220"/>
        <v>0</v>
      </c>
      <c r="V1242" s="140"/>
      <c r="W1242" s="43"/>
      <c r="X1242" s="59"/>
      <c r="Y1242" s="59"/>
      <c r="Z1242" s="59"/>
      <c r="AA1242" s="59"/>
      <c r="AB1242" s="59"/>
      <c r="AC1242" s="59"/>
      <c r="AD1242" s="59"/>
    </row>
    <row r="1243" ht="15.75" hidden="1" customHeight="1">
      <c r="B1243" s="145">
        <v>107</v>
      </c>
      <c r="C1243" s="146" t="str">
        <f t="shared" ca="1" si="210"/>
        <v>13.2</v>
      </c>
      <c r="D1243" s="147" t="str">
        <f t="shared" ca="1" si="211"/>
        <v>c</v>
      </c>
      <c r="E1243" s="147" t="s">
        <v>28</v>
      </c>
      <c r="F1243" s="148" t="str">
        <f t="shared" ca="1" si="212"/>
        <v>https://portail-larochelle.test.entrouvert.org/demarches/</v>
      </c>
      <c r="G1243" s="147" t="str">
        <f t="shared" ca="1" si="213"/>
        <v>A</v>
      </c>
      <c r="H1243" s="147" t="str">
        <f t="shared" ca="1" si="214"/>
        <v/>
      </c>
      <c r="I1243" s="147">
        <f t="shared" ca="1" si="215"/>
        <v>0</v>
      </c>
      <c r="J1243" s="149">
        <f t="shared" ca="1" si="216"/>
        <v>0</v>
      </c>
      <c r="K1243" s="79" t="str">
        <f t="shared" si="217"/>
        <v/>
      </c>
      <c r="L1243" s="136"/>
      <c r="M1243" s="136">
        <f t="shared" si="218"/>
        <v>0</v>
      </c>
      <c r="N1243" s="137">
        <f t="shared" ca="1" si="219"/>
        <v>0</v>
      </c>
      <c r="O1243" s="137"/>
      <c r="P1243" s="138"/>
      <c r="Q1243" s="138"/>
      <c r="R1243" s="138"/>
      <c r="S1243" s="138"/>
      <c r="T1243" s="138"/>
      <c r="U1243" s="139">
        <f t="shared" si="220"/>
        <v>0</v>
      </c>
      <c r="V1243" s="140"/>
      <c r="W1243" s="43"/>
      <c r="X1243" s="59"/>
      <c r="Y1243" s="59"/>
      <c r="Z1243" s="59"/>
      <c r="AA1243" s="59"/>
      <c r="AB1243" s="59"/>
      <c r="AC1243" s="59"/>
      <c r="AD1243" s="59"/>
    </row>
    <row r="1244" ht="15.75" hidden="1" customHeight="1">
      <c r="B1244" s="145">
        <v>107</v>
      </c>
      <c r="C1244" s="146" t="str">
        <f t="shared" ca="1" si="210"/>
        <v>13.2</v>
      </c>
      <c r="D1244" s="147" t="str">
        <f t="shared" ca="1" si="211"/>
        <v>c</v>
      </c>
      <c r="E1244" s="147" t="s">
        <v>31</v>
      </c>
      <c r="F1244" s="148" t="str">
        <f t="shared" ca="1" si="212"/>
        <v>https://portail-larochelle.test.entrouvert.org/liens-footer/accessibilite/</v>
      </c>
      <c r="G1244" s="147" t="str">
        <f t="shared" ca="1" si="213"/>
        <v>A</v>
      </c>
      <c r="H1244" s="147" t="str">
        <f t="shared" ca="1" si="214"/>
        <v/>
      </c>
      <c r="I1244" s="147">
        <f t="shared" ca="1" si="215"/>
        <v>0</v>
      </c>
      <c r="J1244" s="149">
        <f t="shared" ca="1" si="216"/>
        <v>0</v>
      </c>
      <c r="K1244" s="79" t="str">
        <f t="shared" si="217"/>
        <v/>
      </c>
      <c r="L1244" s="136"/>
      <c r="M1244" s="136">
        <f t="shared" si="218"/>
        <v>0</v>
      </c>
      <c r="N1244" s="137">
        <f t="shared" ca="1" si="219"/>
        <v>0</v>
      </c>
      <c r="O1244" s="137"/>
      <c r="P1244" s="138"/>
      <c r="Q1244" s="138"/>
      <c r="R1244" s="138"/>
      <c r="S1244" s="138"/>
      <c r="T1244" s="138"/>
      <c r="U1244" s="139">
        <f t="shared" si="220"/>
        <v>0</v>
      </c>
      <c r="V1244" s="140"/>
      <c r="W1244" s="43"/>
      <c r="X1244" s="59"/>
      <c r="Y1244" s="59"/>
      <c r="Z1244" s="59"/>
      <c r="AA1244" s="59"/>
      <c r="AB1244" s="59"/>
      <c r="AC1244" s="59"/>
      <c r="AD1244" s="59"/>
    </row>
    <row r="1245" ht="15.75" hidden="1" customHeight="1">
      <c r="B1245" s="145">
        <v>107</v>
      </c>
      <c r="C1245" s="146" t="str">
        <f t="shared" ca="1" si="210"/>
        <v>13.2</v>
      </c>
      <c r="D1245" s="147" t="str">
        <f t="shared" ca="1" si="211"/>
        <v>c</v>
      </c>
      <c r="E1245" s="147" t="s">
        <v>34</v>
      </c>
      <c r="F1245" s="148" t="str">
        <f t="shared" ca="1" si="212"/>
        <v>https://portail-larochelle.test.entrouvert.org/liens-footer/mentions-legales/</v>
      </c>
      <c r="G1245" s="147" t="str">
        <f t="shared" ca="1" si="213"/>
        <v>A</v>
      </c>
      <c r="H1245" s="147" t="str">
        <f t="shared" ca="1" si="214"/>
        <v/>
      </c>
      <c r="I1245" s="147">
        <f t="shared" ca="1" si="215"/>
        <v>0</v>
      </c>
      <c r="J1245" s="149">
        <f t="shared" ca="1" si="216"/>
        <v>0</v>
      </c>
      <c r="K1245" s="79" t="str">
        <f t="shared" si="217"/>
        <v/>
      </c>
      <c r="L1245" s="136"/>
      <c r="M1245" s="136">
        <f t="shared" si="218"/>
        <v>0</v>
      </c>
      <c r="N1245" s="137">
        <f t="shared" ca="1" si="219"/>
        <v>0</v>
      </c>
      <c r="O1245" s="137"/>
      <c r="P1245" s="138"/>
      <c r="Q1245" s="138"/>
      <c r="R1245" s="138"/>
      <c r="S1245" s="138"/>
      <c r="T1245" s="138"/>
      <c r="U1245" s="139">
        <f t="shared" si="220"/>
        <v>0</v>
      </c>
      <c r="V1245" s="140"/>
      <c r="W1245" s="43"/>
      <c r="X1245" s="59"/>
      <c r="Y1245" s="59"/>
      <c r="Z1245" s="59"/>
      <c r="AA1245" s="59"/>
      <c r="AB1245" s="59"/>
      <c r="AC1245" s="59"/>
      <c r="AD1245" s="59"/>
    </row>
    <row r="1246" ht="15.75" hidden="1" customHeight="1">
      <c r="B1246" s="145">
        <v>107</v>
      </c>
      <c r="C1246" s="146" t="str">
        <f t="shared" ca="1" si="210"/>
        <v>13.2</v>
      </c>
      <c r="D1246" s="147" t="str">
        <f t="shared" ca="1" si="211"/>
        <v>c</v>
      </c>
      <c r="E1246" s="147" t="s">
        <v>37</v>
      </c>
      <c r="F1246" s="148" t="str">
        <f t="shared" ca="1" si="212"/>
        <v>https://portail-larochelle.test.entrouvert.org/aide/</v>
      </c>
      <c r="G1246" s="147" t="str">
        <f t="shared" ca="1" si="213"/>
        <v>A</v>
      </c>
      <c r="H1246" s="147" t="str">
        <f t="shared" ca="1" si="214"/>
        <v/>
      </c>
      <c r="I1246" s="147">
        <f t="shared" ca="1" si="215"/>
        <v>0</v>
      </c>
      <c r="J1246" s="149">
        <f t="shared" ca="1" si="216"/>
        <v>0</v>
      </c>
      <c r="K1246" s="79" t="str">
        <f t="shared" si="217"/>
        <v/>
      </c>
      <c r="L1246" s="136"/>
      <c r="M1246" s="136">
        <f t="shared" si="218"/>
        <v>0</v>
      </c>
      <c r="N1246" s="137">
        <f t="shared" ca="1" si="219"/>
        <v>0</v>
      </c>
      <c r="O1246" s="137"/>
      <c r="P1246" s="138"/>
      <c r="Q1246" s="138"/>
      <c r="R1246" s="138"/>
      <c r="S1246" s="138"/>
      <c r="T1246" s="138"/>
      <c r="U1246" s="139">
        <f t="shared" si="220"/>
        <v>0</v>
      </c>
      <c r="V1246" s="140"/>
      <c r="W1246" s="43"/>
      <c r="X1246" s="59"/>
      <c r="Y1246" s="59"/>
      <c r="Z1246" s="59"/>
      <c r="AA1246" s="59"/>
      <c r="AB1246" s="59"/>
      <c r="AC1246" s="59"/>
      <c r="AD1246" s="59"/>
    </row>
    <row r="1247" ht="15.75" hidden="1" customHeight="1">
      <c r="B1247" s="145">
        <v>107</v>
      </c>
      <c r="C1247" s="146" t="str">
        <f t="shared" ca="1" si="210"/>
        <v>13.2</v>
      </c>
      <c r="D1247" s="147" t="str">
        <f t="shared" ca="1" si="211"/>
        <v>c</v>
      </c>
      <c r="E1247" s="147" t="s">
        <v>40</v>
      </c>
      <c r="F1247" s="148" t="str">
        <f t="shared" ca="1" si="212"/>
        <v>https://connexion-larochelle.test.entrouvert.org/login/?nonce=_0DC01D458CED32F23A64CDA251907A6D&amp;next=/idp/saml2/continue%3Fnonce%3D_0DC01D458CED32F23A64CDA251907A6D</v>
      </c>
      <c r="G1247" s="147" t="str">
        <f t="shared" ca="1" si="213"/>
        <v>A</v>
      </c>
      <c r="H1247" s="147" t="str">
        <f t="shared" ca="1" si="214"/>
        <v/>
      </c>
      <c r="I1247" s="147">
        <f t="shared" ca="1" si="215"/>
        <v>0</v>
      </c>
      <c r="J1247" s="149">
        <f t="shared" ca="1" si="216"/>
        <v>0</v>
      </c>
      <c r="K1247" s="79" t="str">
        <f t="shared" si="217"/>
        <v/>
      </c>
      <c r="L1247" s="136"/>
      <c r="M1247" s="136">
        <f t="shared" si="218"/>
        <v>0</v>
      </c>
      <c r="N1247" s="137">
        <f t="shared" ca="1" si="219"/>
        <v>0</v>
      </c>
      <c r="O1247" s="137"/>
      <c r="P1247" s="138"/>
      <c r="Q1247" s="138"/>
      <c r="R1247" s="138"/>
      <c r="S1247" s="138"/>
      <c r="T1247" s="138"/>
      <c r="U1247" s="139">
        <f t="shared" si="220"/>
        <v>0</v>
      </c>
      <c r="V1247" s="140"/>
      <c r="W1247" s="43"/>
      <c r="X1247" s="59"/>
      <c r="Y1247" s="59"/>
      <c r="Z1247" s="59"/>
      <c r="AA1247" s="59"/>
      <c r="AB1247" s="59"/>
      <c r="AC1247" s="59"/>
      <c r="AD1247" s="59"/>
    </row>
    <row r="1248" ht="15.75" hidden="1" customHeight="1">
      <c r="B1248" s="145">
        <v>107</v>
      </c>
      <c r="C1248" s="146" t="str">
        <f t="shared" ca="1" si="210"/>
        <v>13.2</v>
      </c>
      <c r="D1248" s="147" t="str">
        <f t="shared" ca="1" si="211"/>
        <v>c</v>
      </c>
      <c r="E1248" s="147" t="s">
        <v>43</v>
      </c>
      <c r="F1248" s="148" t="str">
        <f t="shared" ca="1" si="212"/>
        <v>https://portail-larochelle.test.entrouvert.org/demarches/signalements/</v>
      </c>
      <c r="G1248" s="147" t="str">
        <f t="shared" ca="1" si="213"/>
        <v>A</v>
      </c>
      <c r="H1248" s="147" t="str">
        <f t="shared" ca="1" si="214"/>
        <v/>
      </c>
      <c r="I1248" s="147">
        <f t="shared" ca="1" si="215"/>
        <v>0</v>
      </c>
      <c r="J1248" s="149">
        <f t="shared" ca="1" si="216"/>
        <v>0</v>
      </c>
      <c r="K1248" s="79" t="str">
        <f t="shared" si="217"/>
        <v/>
      </c>
      <c r="L1248" s="136"/>
      <c r="M1248" s="136">
        <f t="shared" si="218"/>
        <v>0</v>
      </c>
      <c r="N1248" s="137">
        <f t="shared" ca="1" si="219"/>
        <v>0</v>
      </c>
      <c r="O1248" s="137"/>
      <c r="P1248" s="138"/>
      <c r="Q1248" s="138"/>
      <c r="R1248" s="138"/>
      <c r="S1248" s="138"/>
      <c r="T1248" s="138"/>
      <c r="U1248" s="139">
        <f t="shared" si="220"/>
        <v>0</v>
      </c>
      <c r="V1248" s="140"/>
      <c r="W1248" s="43"/>
      <c r="X1248" s="59"/>
      <c r="Y1248" s="59"/>
      <c r="Z1248" s="59"/>
      <c r="AA1248" s="59"/>
      <c r="AB1248" s="59"/>
      <c r="AC1248" s="59"/>
      <c r="AD1248" s="59"/>
    </row>
    <row r="1249" ht="15.75" hidden="1" customHeight="1">
      <c r="B1249" s="145">
        <v>107</v>
      </c>
      <c r="C1249" s="146" t="str">
        <f t="shared" ca="1" si="210"/>
        <v>13.2</v>
      </c>
      <c r="D1249" s="147" t="str">
        <f t="shared" ca="1" si="211"/>
        <v>c</v>
      </c>
      <c r="E1249" s="147" t="s">
        <v>46</v>
      </c>
      <c r="F1249" s="148" t="str">
        <f t="shared" ca="1" si="212"/>
        <v>https://connexion-larochelle.test.entrouvert.org/accounts/</v>
      </c>
      <c r="G1249" s="147" t="str">
        <f t="shared" ca="1" si="213"/>
        <v>A</v>
      </c>
      <c r="H1249" s="147" t="str">
        <f t="shared" ca="1" si="214"/>
        <v/>
      </c>
      <c r="I1249" s="147">
        <f t="shared" ca="1" si="215"/>
        <v>0</v>
      </c>
      <c r="J1249" s="149">
        <f t="shared" ca="1" si="216"/>
        <v>0</v>
      </c>
      <c r="K1249" s="79" t="str">
        <f t="shared" si="217"/>
        <v/>
      </c>
      <c r="L1249" s="136"/>
      <c r="M1249" s="136">
        <f t="shared" si="218"/>
        <v>0</v>
      </c>
      <c r="N1249" s="137">
        <f t="shared" ca="1" si="219"/>
        <v>0</v>
      </c>
      <c r="O1249" s="137"/>
      <c r="P1249" s="138"/>
      <c r="Q1249" s="138"/>
      <c r="R1249" s="138"/>
      <c r="S1249" s="138"/>
      <c r="T1249" s="138"/>
      <c r="U1249" s="139">
        <f t="shared" si="220"/>
        <v>0</v>
      </c>
      <c r="V1249" s="140"/>
      <c r="W1249" s="43"/>
      <c r="X1249" s="59"/>
      <c r="Y1249" s="59"/>
      <c r="Z1249" s="59"/>
      <c r="AA1249" s="59"/>
      <c r="AB1249" s="59"/>
      <c r="AC1249" s="59"/>
      <c r="AD1249" s="59"/>
    </row>
    <row r="1250" ht="15.75" hidden="1" customHeight="1">
      <c r="B1250" s="145">
        <v>107</v>
      </c>
      <c r="C1250" s="146" t="str">
        <f t="shared" ca="1" si="210"/>
        <v>13.2</v>
      </c>
      <c r="D1250" s="147" t="str">
        <f t="shared" ca="1" si="211"/>
        <v>c</v>
      </c>
      <c r="E1250" s="147" t="s">
        <v>49</v>
      </c>
      <c r="F1250" s="148" t="str">
        <f t="shared" ca="1" si="212"/>
        <v>https://portail-larochelle.test.entrouvert.org/a-propos/page-editoriale-type/</v>
      </c>
      <c r="G1250" s="147" t="str">
        <f t="shared" ca="1" si="213"/>
        <v>A</v>
      </c>
      <c r="H1250" s="147" t="str">
        <f t="shared" ca="1" si="214"/>
        <v/>
      </c>
      <c r="I1250" s="147">
        <f t="shared" ca="1" si="215"/>
        <v>0</v>
      </c>
      <c r="J1250" s="149">
        <f t="shared" ca="1" si="216"/>
        <v>0</v>
      </c>
      <c r="K1250" s="79" t="str">
        <f t="shared" si="217"/>
        <v/>
      </c>
      <c r="L1250" s="136"/>
      <c r="M1250" s="136">
        <f t="shared" si="218"/>
        <v>0</v>
      </c>
      <c r="N1250" s="137">
        <f t="shared" ca="1" si="219"/>
        <v>0</v>
      </c>
      <c r="O1250" s="137"/>
      <c r="P1250" s="138"/>
      <c r="Q1250" s="138"/>
      <c r="R1250" s="138"/>
      <c r="S1250" s="138"/>
      <c r="T1250" s="138"/>
      <c r="U1250" s="139">
        <f t="shared" si="220"/>
        <v>0</v>
      </c>
      <c r="V1250" s="140"/>
      <c r="W1250" s="43"/>
      <c r="X1250" s="59"/>
      <c r="Y1250" s="59"/>
      <c r="Z1250" s="59"/>
      <c r="AA1250" s="59"/>
      <c r="AB1250" s="59"/>
      <c r="AC1250" s="59"/>
      <c r="AD1250" s="59"/>
    </row>
    <row r="1251" ht="15.75" hidden="1" customHeight="1">
      <c r="B1251" s="145">
        <v>107</v>
      </c>
      <c r="C1251" s="146" t="str">
        <f t="shared" ca="1" si="210"/>
        <v>13.2</v>
      </c>
      <c r="D1251" s="147" t="str">
        <f t="shared" ca="1" si="211"/>
        <v>c</v>
      </c>
      <c r="E1251" s="147" t="s">
        <v>52</v>
      </c>
      <c r="F1251" s="148" t="str">
        <f t="shared" ca="1" si="212"/>
        <v>https://demarches-larochelle.test.entrouvert.org/old-temp/modele-de-formulaire-avec-tous-les-champs/</v>
      </c>
      <c r="G1251" s="147" t="str">
        <f t="shared" ca="1" si="213"/>
        <v>A</v>
      </c>
      <c r="H1251" s="147" t="str">
        <f t="shared" ca="1" si="214"/>
        <v/>
      </c>
      <c r="I1251" s="147">
        <f t="shared" ca="1" si="215"/>
        <v>0</v>
      </c>
      <c r="J1251" s="149">
        <f t="shared" ca="1" si="216"/>
        <v>0</v>
      </c>
      <c r="K1251" s="79" t="str">
        <f t="shared" si="217"/>
        <v/>
      </c>
      <c r="L1251" s="136"/>
      <c r="M1251" s="136">
        <f t="shared" si="218"/>
        <v>0</v>
      </c>
      <c r="N1251" s="137">
        <f t="shared" ca="1" si="219"/>
        <v>0</v>
      </c>
      <c r="O1251" s="137"/>
      <c r="P1251" s="138"/>
      <c r="Q1251" s="138"/>
      <c r="R1251" s="138"/>
      <c r="S1251" s="138"/>
      <c r="T1251" s="138"/>
      <c r="U1251" s="139">
        <f t="shared" si="220"/>
        <v>0</v>
      </c>
      <c r="V1251" s="140"/>
      <c r="W1251" s="43"/>
      <c r="X1251" s="59"/>
      <c r="Y1251" s="59"/>
      <c r="Z1251" s="59"/>
      <c r="AA1251" s="59"/>
      <c r="AB1251" s="59"/>
      <c r="AC1251" s="59"/>
      <c r="AD1251" s="59"/>
    </row>
    <row r="1252" ht="15.75" hidden="1" customHeight="1">
      <c r="B1252" s="145">
        <v>107</v>
      </c>
      <c r="C1252" s="146" t="str">
        <f t="shared" ca="1" si="210"/>
        <v>13.2</v>
      </c>
      <c r="D1252" s="147" t="str">
        <f t="shared" ca="1" si="211"/>
        <v>c</v>
      </c>
      <c r="E1252" s="147" t="s">
        <v>55</v>
      </c>
      <c r="F1252" s="148" t="str">
        <f t="shared" ca="1" si="212"/>
        <v>https://portail-larochelle.test.entrouvert.org/mon-espace/mes-demandes/</v>
      </c>
      <c r="G1252" s="147" t="str">
        <f t="shared" ca="1" si="213"/>
        <v>A</v>
      </c>
      <c r="H1252" s="147" t="str">
        <f t="shared" ca="1" si="214"/>
        <v/>
      </c>
      <c r="I1252" s="147">
        <f t="shared" ca="1" si="215"/>
        <v>0</v>
      </c>
      <c r="J1252" s="149">
        <f t="shared" ca="1" si="216"/>
        <v>0</v>
      </c>
      <c r="K1252" s="79" t="str">
        <f t="shared" si="217"/>
        <v/>
      </c>
      <c r="L1252" s="136"/>
      <c r="M1252" s="136">
        <f t="shared" si="218"/>
        <v>0</v>
      </c>
      <c r="N1252" s="137">
        <f t="shared" ca="1" si="219"/>
        <v>0</v>
      </c>
      <c r="O1252" s="137"/>
      <c r="P1252" s="138"/>
      <c r="Q1252" s="138"/>
      <c r="R1252" s="138"/>
      <c r="S1252" s="138"/>
      <c r="T1252" s="138"/>
      <c r="U1252" s="139">
        <f t="shared" si="220"/>
        <v>0</v>
      </c>
      <c r="V1252" s="140"/>
      <c r="W1252" s="43"/>
      <c r="X1252" s="59"/>
      <c r="Y1252" s="59"/>
      <c r="Z1252" s="59"/>
      <c r="AA1252" s="59"/>
      <c r="AB1252" s="59"/>
      <c r="AC1252" s="59"/>
      <c r="AD1252" s="59"/>
    </row>
    <row r="1253" ht="15.75" hidden="1" customHeight="1">
      <c r="B1253" s="145">
        <v>107</v>
      </c>
      <c r="C1253" s="146" t="str">
        <f t="shared" ca="1" si="210"/>
        <v>13.2</v>
      </c>
      <c r="D1253" s="147" t="str">
        <f t="shared" ca="1" si="211"/>
        <v>c</v>
      </c>
      <c r="E1253" s="147" t="s">
        <v>58</v>
      </c>
      <c r="F1253" s="148" t="str">
        <f t="shared" ca="1" si="212"/>
        <v>https://demarches-larochelle.test.entrouvert.org/signalements/arbres-espaces-verts-naturels-aires-de-jeux/?cancelurl=https%3A//portail-larochelle.test.entrouvert.org/demarches/signalements/</v>
      </c>
      <c r="G1253" s="147" t="str">
        <f t="shared" ca="1" si="213"/>
        <v>A</v>
      </c>
      <c r="H1253" s="147" t="str">
        <f t="shared" ca="1" si="214"/>
        <v/>
      </c>
      <c r="I1253" s="147">
        <f t="shared" ca="1" si="215"/>
        <v>0</v>
      </c>
      <c r="J1253" s="149">
        <f t="shared" ca="1" si="216"/>
        <v>0</v>
      </c>
      <c r="K1253" s="79" t="str">
        <f t="shared" si="217"/>
        <v/>
      </c>
      <c r="L1253" s="136"/>
      <c r="M1253" s="136">
        <f t="shared" si="218"/>
        <v>0</v>
      </c>
      <c r="N1253" s="137">
        <f t="shared" ca="1" si="219"/>
        <v>0</v>
      </c>
      <c r="O1253" s="137"/>
      <c r="P1253" s="138"/>
      <c r="Q1253" s="138"/>
      <c r="R1253" s="138"/>
      <c r="S1253" s="138"/>
      <c r="T1253" s="138"/>
      <c r="U1253" s="139">
        <f t="shared" si="220"/>
        <v>0</v>
      </c>
      <c r="V1253" s="140"/>
      <c r="W1253" s="43"/>
      <c r="X1253" s="59"/>
      <c r="Y1253" s="59"/>
      <c r="Z1253" s="59"/>
      <c r="AA1253" s="59"/>
      <c r="AB1253" s="59"/>
      <c r="AC1253" s="59"/>
      <c r="AD1253" s="59"/>
    </row>
    <row r="1254" ht="15.75" hidden="1" customHeight="1">
      <c r="B1254" s="145">
        <v>107</v>
      </c>
      <c r="C1254" s="146" t="str">
        <f t="shared" ca="1" si="210"/>
        <v>13.2</v>
      </c>
      <c r="D1254" s="147" t="str">
        <f t="shared" ca="1" si="211"/>
        <v>c</v>
      </c>
      <c r="E1254" s="147" t="s">
        <v>61</v>
      </c>
      <c r="F1254" s="148" t="str">
        <f t="shared" ca="1" si="212"/>
        <v>https://demarches-larochelle.test.entrouvert.org/signalements/proprete-urbaine/118/</v>
      </c>
      <c r="G1254" s="147" t="str">
        <f t="shared" ca="1" si="213"/>
        <v>A</v>
      </c>
      <c r="H1254" s="147" t="str">
        <f t="shared" ca="1" si="214"/>
        <v/>
      </c>
      <c r="I1254" s="147">
        <f t="shared" ca="1" si="215"/>
        <v>0</v>
      </c>
      <c r="J1254" s="149">
        <f t="shared" ca="1" si="216"/>
        <v>0</v>
      </c>
      <c r="K1254" s="79" t="str">
        <f t="shared" si="217"/>
        <v/>
      </c>
      <c r="L1254" s="136"/>
      <c r="M1254" s="136">
        <f t="shared" si="218"/>
        <v>0</v>
      </c>
      <c r="N1254" s="137">
        <f t="shared" ca="1" si="219"/>
        <v>0</v>
      </c>
      <c r="O1254" s="137"/>
      <c r="P1254" s="138"/>
      <c r="Q1254" s="138"/>
      <c r="R1254" s="138"/>
      <c r="S1254" s="138"/>
      <c r="T1254" s="138"/>
      <c r="U1254" s="139">
        <f t="shared" si="220"/>
        <v>0</v>
      </c>
      <c r="V1254" s="140"/>
      <c r="W1254" s="43"/>
      <c r="X1254" s="59"/>
      <c r="Y1254" s="59"/>
      <c r="Z1254" s="59"/>
      <c r="AA1254" s="59"/>
      <c r="AB1254" s="59"/>
      <c r="AC1254" s="59"/>
      <c r="AD1254" s="59"/>
    </row>
    <row r="1255" ht="15.75" hidden="1" customHeight="1">
      <c r="B1255" s="145">
        <v>107</v>
      </c>
      <c r="C1255" s="146" t="str">
        <f t="shared" ca="1" si="210"/>
        <v>13.2</v>
      </c>
      <c r="D1255" s="147" t="str">
        <f t="shared" ca="1" si="211"/>
        <v>c</v>
      </c>
      <c r="E1255" s="147" t="s">
        <v>64</v>
      </c>
      <c r="F1255" s="148" t="str">
        <f t="shared" ca="1" si="212"/>
        <v>https://connexion-larochelle.test.entrouvert.org/accounts/password/change/</v>
      </c>
      <c r="G1255" s="147" t="str">
        <f t="shared" ca="1" si="213"/>
        <v>A</v>
      </c>
      <c r="H1255" s="147" t="str">
        <f t="shared" ca="1" si="214"/>
        <v/>
      </c>
      <c r="I1255" s="147">
        <f t="shared" ca="1" si="215"/>
        <v>0</v>
      </c>
      <c r="J1255" s="149">
        <f t="shared" ca="1" si="216"/>
        <v>0</v>
      </c>
      <c r="K1255" s="79" t="str">
        <f t="shared" si="217"/>
        <v/>
      </c>
      <c r="L1255" s="136"/>
      <c r="M1255" s="136">
        <f t="shared" si="218"/>
        <v>0</v>
      </c>
      <c r="N1255" s="137">
        <f t="shared" ca="1" si="219"/>
        <v>0</v>
      </c>
      <c r="O1255" s="137"/>
      <c r="P1255" s="138"/>
      <c r="Q1255" s="138"/>
      <c r="R1255" s="138"/>
      <c r="S1255" s="138"/>
      <c r="T1255" s="138"/>
      <c r="U1255" s="139">
        <f t="shared" si="220"/>
        <v>0</v>
      </c>
      <c r="V1255" s="140"/>
      <c r="W1255" s="43"/>
      <c r="X1255" s="59"/>
      <c r="Y1255" s="59"/>
      <c r="Z1255" s="59"/>
      <c r="AA1255" s="59"/>
      <c r="AB1255" s="59"/>
      <c r="AC1255" s="59"/>
      <c r="AD1255" s="59"/>
    </row>
    <row r="1256" ht="15.75" hidden="1" customHeight="1">
      <c r="B1256" s="145">
        <v>108</v>
      </c>
      <c r="C1256" s="146" t="str">
        <f t="shared" ca="1" si="210"/>
        <v>13.3</v>
      </c>
      <c r="D1256" s="147" t="str">
        <f t="shared" ca="1" si="211"/>
        <v>na</v>
      </c>
      <c r="E1256" s="147" t="s">
        <v>28</v>
      </c>
      <c r="F1256" s="148" t="str">
        <f t="shared" ca="1" si="212"/>
        <v>https://portail-larochelle.test.entrouvert.org/demarches/</v>
      </c>
      <c r="G1256" s="147" t="str">
        <f t="shared" ca="1" si="213"/>
        <v>A</v>
      </c>
      <c r="H1256" s="147" t="str">
        <f t="shared" ca="1" si="214"/>
        <v/>
      </c>
      <c r="I1256" s="147">
        <f t="shared" ca="1" si="215"/>
        <v>0</v>
      </c>
      <c r="J1256" s="149">
        <f t="shared" ca="1" si="216"/>
        <v>0</v>
      </c>
      <c r="K1256" s="79" t="str">
        <f t="shared" si="217"/>
        <v/>
      </c>
      <c r="L1256" s="136"/>
      <c r="M1256" s="136">
        <f t="shared" si="218"/>
        <v>0</v>
      </c>
      <c r="N1256" s="137">
        <f t="shared" ca="1" si="219"/>
        <v>0</v>
      </c>
      <c r="O1256" s="137"/>
      <c r="P1256" s="138"/>
      <c r="Q1256" s="138"/>
      <c r="R1256" s="138"/>
      <c r="S1256" s="138"/>
      <c r="T1256" s="138"/>
      <c r="U1256" s="139">
        <f t="shared" si="220"/>
        <v>0</v>
      </c>
      <c r="V1256" s="140"/>
      <c r="W1256" s="43"/>
      <c r="X1256" s="59"/>
      <c r="Y1256" s="59"/>
      <c r="Z1256" s="59"/>
      <c r="AA1256" s="59"/>
      <c r="AB1256" s="59"/>
      <c r="AC1256" s="59"/>
      <c r="AD1256" s="59"/>
    </row>
    <row r="1257" ht="15.75" hidden="1" customHeight="1">
      <c r="B1257" s="145">
        <v>108</v>
      </c>
      <c r="C1257" s="146" t="str">
        <f t="shared" ca="1" si="210"/>
        <v>13.3</v>
      </c>
      <c r="D1257" s="147" t="str">
        <f t="shared" ca="1" si="211"/>
        <v>na</v>
      </c>
      <c r="E1257" s="147" t="s">
        <v>31</v>
      </c>
      <c r="F1257" s="148" t="str">
        <f t="shared" ca="1" si="212"/>
        <v>https://portail-larochelle.test.entrouvert.org/liens-footer/accessibilite/</v>
      </c>
      <c r="G1257" s="147" t="str">
        <f t="shared" ca="1" si="213"/>
        <v>A</v>
      </c>
      <c r="H1257" s="147" t="str">
        <f t="shared" ca="1" si="214"/>
        <v/>
      </c>
      <c r="I1257" s="147">
        <f t="shared" ca="1" si="215"/>
        <v>0</v>
      </c>
      <c r="J1257" s="149">
        <f t="shared" ca="1" si="216"/>
        <v>0</v>
      </c>
      <c r="K1257" s="79" t="str">
        <f t="shared" si="217"/>
        <v/>
      </c>
      <c r="L1257" s="136"/>
      <c r="M1257" s="136">
        <f t="shared" si="218"/>
        <v>0</v>
      </c>
      <c r="N1257" s="137">
        <f t="shared" ca="1" si="219"/>
        <v>0</v>
      </c>
      <c r="O1257" s="137"/>
      <c r="P1257" s="138"/>
      <c r="Q1257" s="138"/>
      <c r="R1257" s="138"/>
      <c r="S1257" s="138"/>
      <c r="T1257" s="138"/>
      <c r="U1257" s="139">
        <f t="shared" si="220"/>
        <v>0</v>
      </c>
      <c r="V1257" s="140"/>
      <c r="W1257" s="43"/>
      <c r="X1257" s="59"/>
      <c r="Y1257" s="59"/>
      <c r="Z1257" s="59"/>
      <c r="AA1257" s="59"/>
      <c r="AB1257" s="59"/>
      <c r="AC1257" s="59"/>
      <c r="AD1257" s="59"/>
    </row>
    <row r="1258" ht="15.75" hidden="1" customHeight="1">
      <c r="B1258" s="145">
        <v>108</v>
      </c>
      <c r="C1258" s="146" t="str">
        <f t="shared" ca="1" si="210"/>
        <v>13.3</v>
      </c>
      <c r="D1258" s="147" t="str">
        <f t="shared" ca="1" si="211"/>
        <v>na</v>
      </c>
      <c r="E1258" s="147" t="s">
        <v>34</v>
      </c>
      <c r="F1258" s="148" t="str">
        <f t="shared" ca="1" si="212"/>
        <v>https://portail-larochelle.test.entrouvert.org/liens-footer/mentions-legales/</v>
      </c>
      <c r="G1258" s="147" t="str">
        <f t="shared" ca="1" si="213"/>
        <v>A</v>
      </c>
      <c r="H1258" s="147" t="str">
        <f t="shared" ca="1" si="214"/>
        <v/>
      </c>
      <c r="I1258" s="147">
        <f t="shared" ca="1" si="215"/>
        <v>0</v>
      </c>
      <c r="J1258" s="149">
        <f t="shared" ca="1" si="216"/>
        <v>0</v>
      </c>
      <c r="K1258" s="79" t="str">
        <f t="shared" si="217"/>
        <v/>
      </c>
      <c r="L1258" s="136"/>
      <c r="M1258" s="136">
        <f t="shared" si="218"/>
        <v>0</v>
      </c>
      <c r="N1258" s="137">
        <f t="shared" ca="1" si="219"/>
        <v>0</v>
      </c>
      <c r="O1258" s="137"/>
      <c r="P1258" s="138"/>
      <c r="Q1258" s="138"/>
      <c r="R1258" s="138"/>
      <c r="S1258" s="138"/>
      <c r="T1258" s="138"/>
      <c r="U1258" s="139">
        <f t="shared" si="220"/>
        <v>0</v>
      </c>
      <c r="V1258" s="140"/>
      <c r="W1258" s="43"/>
      <c r="X1258" s="59"/>
      <c r="Y1258" s="59"/>
      <c r="Z1258" s="59"/>
      <c r="AA1258" s="59"/>
      <c r="AB1258" s="59"/>
      <c r="AC1258" s="59"/>
      <c r="AD1258" s="59"/>
    </row>
    <row r="1259" ht="15.75" hidden="1" customHeight="1">
      <c r="B1259" s="145">
        <v>108</v>
      </c>
      <c r="C1259" s="146" t="str">
        <f t="shared" ca="1" si="210"/>
        <v>13.3</v>
      </c>
      <c r="D1259" s="147" t="str">
        <f t="shared" ca="1" si="211"/>
        <v>na</v>
      </c>
      <c r="E1259" s="147" t="s">
        <v>37</v>
      </c>
      <c r="F1259" s="148" t="str">
        <f t="shared" ca="1" si="212"/>
        <v>https://portail-larochelle.test.entrouvert.org/aide/</v>
      </c>
      <c r="G1259" s="147" t="str">
        <f t="shared" ca="1" si="213"/>
        <v>A</v>
      </c>
      <c r="H1259" s="147" t="str">
        <f t="shared" ca="1" si="214"/>
        <v/>
      </c>
      <c r="I1259" s="147">
        <f t="shared" ca="1" si="215"/>
        <v>0</v>
      </c>
      <c r="J1259" s="149">
        <f t="shared" ca="1" si="216"/>
        <v>0</v>
      </c>
      <c r="K1259" s="79" t="str">
        <f t="shared" si="217"/>
        <v/>
      </c>
      <c r="L1259" s="136"/>
      <c r="M1259" s="136">
        <f t="shared" si="218"/>
        <v>0</v>
      </c>
      <c r="N1259" s="137">
        <f t="shared" ca="1" si="219"/>
        <v>0</v>
      </c>
      <c r="O1259" s="137"/>
      <c r="P1259" s="138"/>
      <c r="Q1259" s="138"/>
      <c r="R1259" s="138"/>
      <c r="S1259" s="138"/>
      <c r="T1259" s="138"/>
      <c r="U1259" s="139">
        <f t="shared" si="220"/>
        <v>0</v>
      </c>
      <c r="V1259" s="140"/>
      <c r="W1259" s="43"/>
      <c r="X1259" s="59"/>
      <c r="Y1259" s="59"/>
      <c r="Z1259" s="59"/>
      <c r="AA1259" s="59"/>
      <c r="AB1259" s="59"/>
      <c r="AC1259" s="59"/>
      <c r="AD1259" s="59"/>
    </row>
    <row r="1260" ht="15.75" hidden="1" customHeight="1">
      <c r="B1260" s="145">
        <v>108</v>
      </c>
      <c r="C1260" s="146" t="str">
        <f t="shared" ca="1" si="210"/>
        <v>13.3</v>
      </c>
      <c r="D1260" s="147" t="str">
        <f t="shared" ca="1" si="211"/>
        <v>na</v>
      </c>
      <c r="E1260" s="147" t="s">
        <v>40</v>
      </c>
      <c r="F1260" s="148" t="str">
        <f t="shared" ca="1" si="212"/>
        <v>https://connexion-larochelle.test.entrouvert.org/login/?nonce=_0DC01D458CED32F23A64CDA251907A6D&amp;next=/idp/saml2/continue%3Fnonce%3D_0DC01D458CED32F23A64CDA251907A6D</v>
      </c>
      <c r="G1260" s="147" t="str">
        <f t="shared" ca="1" si="213"/>
        <v>A</v>
      </c>
      <c r="H1260" s="147" t="str">
        <f t="shared" ca="1" si="214"/>
        <v/>
      </c>
      <c r="I1260" s="147">
        <f t="shared" ca="1" si="215"/>
        <v>0</v>
      </c>
      <c r="J1260" s="149">
        <f t="shared" ca="1" si="216"/>
        <v>0</v>
      </c>
      <c r="K1260" s="79" t="str">
        <f t="shared" si="217"/>
        <v/>
      </c>
      <c r="L1260" s="136"/>
      <c r="M1260" s="136">
        <f t="shared" si="218"/>
        <v>0</v>
      </c>
      <c r="N1260" s="137">
        <f t="shared" ca="1" si="219"/>
        <v>0</v>
      </c>
      <c r="O1260" s="137"/>
      <c r="P1260" s="138"/>
      <c r="Q1260" s="138"/>
      <c r="R1260" s="138"/>
      <c r="S1260" s="138"/>
      <c r="T1260" s="138"/>
      <c r="U1260" s="139">
        <f t="shared" si="220"/>
        <v>0</v>
      </c>
      <c r="V1260" s="140"/>
      <c r="W1260" s="43"/>
      <c r="X1260" s="59"/>
      <c r="Y1260" s="59"/>
      <c r="Z1260" s="59"/>
      <c r="AA1260" s="59"/>
      <c r="AB1260" s="59"/>
      <c r="AC1260" s="59"/>
      <c r="AD1260" s="59"/>
    </row>
    <row r="1261" ht="15.75" hidden="1" customHeight="1">
      <c r="B1261" s="145">
        <v>108</v>
      </c>
      <c r="C1261" s="146" t="str">
        <f t="shared" ca="1" si="210"/>
        <v>13.3</v>
      </c>
      <c r="D1261" s="147" t="str">
        <f t="shared" ca="1" si="211"/>
        <v>na</v>
      </c>
      <c r="E1261" s="147" t="s">
        <v>43</v>
      </c>
      <c r="F1261" s="148" t="str">
        <f t="shared" ca="1" si="212"/>
        <v>https://portail-larochelle.test.entrouvert.org/demarches/signalements/</v>
      </c>
      <c r="G1261" s="147" t="str">
        <f t="shared" ca="1" si="213"/>
        <v>A</v>
      </c>
      <c r="H1261" s="147" t="str">
        <f t="shared" ca="1" si="214"/>
        <v/>
      </c>
      <c r="I1261" s="147">
        <f t="shared" ca="1" si="215"/>
        <v>0</v>
      </c>
      <c r="J1261" s="149">
        <f t="shared" ca="1" si="216"/>
        <v>0</v>
      </c>
      <c r="K1261" s="79" t="str">
        <f t="shared" si="217"/>
        <v/>
      </c>
      <c r="L1261" s="136"/>
      <c r="M1261" s="136">
        <f t="shared" si="218"/>
        <v>0</v>
      </c>
      <c r="N1261" s="137">
        <f t="shared" ca="1" si="219"/>
        <v>0</v>
      </c>
      <c r="O1261" s="137"/>
      <c r="P1261" s="138"/>
      <c r="Q1261" s="138"/>
      <c r="R1261" s="138"/>
      <c r="S1261" s="138"/>
      <c r="T1261" s="138"/>
      <c r="U1261" s="139">
        <f t="shared" si="220"/>
        <v>0</v>
      </c>
      <c r="V1261" s="140"/>
      <c r="W1261" s="43"/>
      <c r="X1261" s="59"/>
      <c r="Y1261" s="59"/>
      <c r="Z1261" s="59"/>
      <c r="AA1261" s="59"/>
      <c r="AB1261" s="59"/>
      <c r="AC1261" s="59"/>
      <c r="AD1261" s="59"/>
    </row>
    <row r="1262" ht="15.75" hidden="1" customHeight="1">
      <c r="B1262" s="145">
        <v>108</v>
      </c>
      <c r="C1262" s="146" t="str">
        <f t="shared" ca="1" si="210"/>
        <v>13.3</v>
      </c>
      <c r="D1262" s="147" t="str">
        <f t="shared" ca="1" si="211"/>
        <v>na</v>
      </c>
      <c r="E1262" s="147" t="s">
        <v>46</v>
      </c>
      <c r="F1262" s="148" t="str">
        <f t="shared" ca="1" si="212"/>
        <v>https://connexion-larochelle.test.entrouvert.org/accounts/</v>
      </c>
      <c r="G1262" s="147" t="str">
        <f t="shared" ca="1" si="213"/>
        <v>A</v>
      </c>
      <c r="H1262" s="147" t="str">
        <f t="shared" ca="1" si="214"/>
        <v/>
      </c>
      <c r="I1262" s="147">
        <f t="shared" ca="1" si="215"/>
        <v>0</v>
      </c>
      <c r="J1262" s="149">
        <f t="shared" ca="1" si="216"/>
        <v>0</v>
      </c>
      <c r="K1262" s="79" t="str">
        <f t="shared" si="217"/>
        <v/>
      </c>
      <c r="L1262" s="136"/>
      <c r="M1262" s="136">
        <f t="shared" si="218"/>
        <v>0</v>
      </c>
      <c r="N1262" s="137">
        <f t="shared" ca="1" si="219"/>
        <v>0</v>
      </c>
      <c r="O1262" s="137"/>
      <c r="P1262" s="138"/>
      <c r="Q1262" s="138"/>
      <c r="R1262" s="138"/>
      <c r="S1262" s="138"/>
      <c r="T1262" s="138"/>
      <c r="U1262" s="139">
        <f t="shared" si="220"/>
        <v>0</v>
      </c>
      <c r="V1262" s="140"/>
      <c r="W1262" s="43"/>
      <c r="X1262" s="59"/>
      <c r="Y1262" s="59"/>
      <c r="Z1262" s="59"/>
      <c r="AA1262" s="59"/>
      <c r="AB1262" s="59"/>
      <c r="AC1262" s="59"/>
      <c r="AD1262" s="59"/>
    </row>
    <row r="1263" ht="15.75" hidden="1" customHeight="1">
      <c r="B1263" s="145">
        <v>108</v>
      </c>
      <c r="C1263" s="146" t="str">
        <f t="shared" ca="1" si="210"/>
        <v>13.3</v>
      </c>
      <c r="D1263" s="147" t="str">
        <f t="shared" ca="1" si="211"/>
        <v>na</v>
      </c>
      <c r="E1263" s="147" t="s">
        <v>49</v>
      </c>
      <c r="F1263" s="148" t="str">
        <f t="shared" ca="1" si="212"/>
        <v>https://portail-larochelle.test.entrouvert.org/a-propos/page-editoriale-type/</v>
      </c>
      <c r="G1263" s="147" t="str">
        <f t="shared" ca="1" si="213"/>
        <v>A</v>
      </c>
      <c r="H1263" s="147" t="str">
        <f t="shared" ca="1" si="214"/>
        <v/>
      </c>
      <c r="I1263" s="147">
        <f t="shared" ca="1" si="215"/>
        <v>0</v>
      </c>
      <c r="J1263" s="149">
        <f t="shared" ca="1" si="216"/>
        <v>0</v>
      </c>
      <c r="K1263" s="79" t="str">
        <f t="shared" si="217"/>
        <v/>
      </c>
      <c r="L1263" s="136"/>
      <c r="M1263" s="136">
        <f t="shared" si="218"/>
        <v>0</v>
      </c>
      <c r="N1263" s="137">
        <f t="shared" ca="1" si="219"/>
        <v>0</v>
      </c>
      <c r="O1263" s="137"/>
      <c r="P1263" s="138"/>
      <c r="Q1263" s="138"/>
      <c r="R1263" s="138"/>
      <c r="S1263" s="138"/>
      <c r="T1263" s="138"/>
      <c r="U1263" s="139">
        <f t="shared" si="220"/>
        <v>0</v>
      </c>
      <c r="V1263" s="140"/>
      <c r="W1263" s="43"/>
      <c r="X1263" s="59"/>
      <c r="Y1263" s="59"/>
      <c r="Z1263" s="59"/>
      <c r="AA1263" s="59"/>
      <c r="AB1263" s="59"/>
      <c r="AC1263" s="59"/>
      <c r="AD1263" s="59"/>
    </row>
    <row r="1264" ht="15.75" hidden="1" customHeight="1">
      <c r="B1264" s="145">
        <v>108</v>
      </c>
      <c r="C1264" s="146" t="str">
        <f t="shared" ca="1" si="210"/>
        <v>13.3</v>
      </c>
      <c r="D1264" s="147" t="str">
        <f t="shared" ca="1" si="211"/>
        <v>na</v>
      </c>
      <c r="E1264" s="147" t="s">
        <v>52</v>
      </c>
      <c r="F1264" s="148" t="str">
        <f t="shared" ca="1" si="212"/>
        <v>https://demarches-larochelle.test.entrouvert.org/old-temp/modele-de-formulaire-avec-tous-les-champs/</v>
      </c>
      <c r="G1264" s="147" t="str">
        <f t="shared" ca="1" si="213"/>
        <v>A</v>
      </c>
      <c r="H1264" s="147" t="str">
        <f t="shared" ca="1" si="214"/>
        <v/>
      </c>
      <c r="I1264" s="147">
        <f t="shared" ca="1" si="215"/>
        <v>0</v>
      </c>
      <c r="J1264" s="149">
        <f t="shared" ca="1" si="216"/>
        <v>0</v>
      </c>
      <c r="K1264" s="79" t="str">
        <f t="shared" si="217"/>
        <v/>
      </c>
      <c r="L1264" s="136"/>
      <c r="M1264" s="136">
        <f t="shared" si="218"/>
        <v>0</v>
      </c>
      <c r="N1264" s="137">
        <f t="shared" ca="1" si="219"/>
        <v>0</v>
      </c>
      <c r="O1264" s="137"/>
      <c r="P1264" s="138"/>
      <c r="Q1264" s="138"/>
      <c r="R1264" s="138"/>
      <c r="S1264" s="138"/>
      <c r="T1264" s="138"/>
      <c r="U1264" s="139">
        <f t="shared" si="220"/>
        <v>0</v>
      </c>
      <c r="V1264" s="140"/>
      <c r="W1264" s="43"/>
      <c r="X1264" s="59"/>
      <c r="Y1264" s="59"/>
      <c r="Z1264" s="59"/>
      <c r="AA1264" s="59"/>
      <c r="AB1264" s="59"/>
      <c r="AC1264" s="59"/>
      <c r="AD1264" s="59"/>
    </row>
    <row r="1265" ht="15.75" hidden="1" customHeight="1">
      <c r="B1265" s="145">
        <v>108</v>
      </c>
      <c r="C1265" s="146" t="str">
        <f t="shared" ca="1" si="210"/>
        <v>13.3</v>
      </c>
      <c r="D1265" s="147" t="str">
        <f t="shared" ca="1" si="211"/>
        <v>na</v>
      </c>
      <c r="E1265" s="147" t="s">
        <v>55</v>
      </c>
      <c r="F1265" s="148" t="str">
        <f t="shared" ca="1" si="212"/>
        <v>https://portail-larochelle.test.entrouvert.org/mon-espace/mes-demandes/</v>
      </c>
      <c r="G1265" s="147" t="str">
        <f t="shared" ca="1" si="213"/>
        <v>A</v>
      </c>
      <c r="H1265" s="147" t="str">
        <f t="shared" ca="1" si="214"/>
        <v/>
      </c>
      <c r="I1265" s="147">
        <f t="shared" ca="1" si="215"/>
        <v>0</v>
      </c>
      <c r="J1265" s="149">
        <f t="shared" ca="1" si="216"/>
        <v>0</v>
      </c>
      <c r="K1265" s="79" t="str">
        <f t="shared" si="217"/>
        <v/>
      </c>
      <c r="L1265" s="136"/>
      <c r="M1265" s="136">
        <f t="shared" si="218"/>
        <v>0</v>
      </c>
      <c r="N1265" s="137">
        <f t="shared" ca="1" si="219"/>
        <v>0</v>
      </c>
      <c r="O1265" s="137"/>
      <c r="P1265" s="138"/>
      <c r="Q1265" s="138"/>
      <c r="R1265" s="138"/>
      <c r="S1265" s="138"/>
      <c r="T1265" s="138"/>
      <c r="U1265" s="139">
        <f t="shared" si="220"/>
        <v>0</v>
      </c>
      <c r="V1265" s="140"/>
      <c r="W1265" s="43"/>
      <c r="X1265" s="59"/>
      <c r="Y1265" s="59"/>
      <c r="Z1265" s="59"/>
      <c r="AA1265" s="59"/>
      <c r="AB1265" s="59"/>
      <c r="AC1265" s="59"/>
      <c r="AD1265" s="59"/>
    </row>
    <row r="1266" ht="15.75" hidden="1" customHeight="1">
      <c r="B1266" s="145">
        <v>108</v>
      </c>
      <c r="C1266" s="146" t="str">
        <f t="shared" ca="1" si="210"/>
        <v>13.3</v>
      </c>
      <c r="D1266" s="147" t="str">
        <f t="shared" ca="1" si="211"/>
        <v>na</v>
      </c>
      <c r="E1266" s="147" t="s">
        <v>58</v>
      </c>
      <c r="F1266" s="148" t="str">
        <f t="shared" ca="1" si="212"/>
        <v>https://demarches-larochelle.test.entrouvert.org/signalements/arbres-espaces-verts-naturels-aires-de-jeux/?cancelurl=https%3A//portail-larochelle.test.entrouvert.org/demarches/signalements/</v>
      </c>
      <c r="G1266" s="147" t="str">
        <f t="shared" ca="1" si="213"/>
        <v>A</v>
      </c>
      <c r="H1266" s="147" t="str">
        <f t="shared" ca="1" si="214"/>
        <v/>
      </c>
      <c r="I1266" s="147">
        <f t="shared" ca="1" si="215"/>
        <v>0</v>
      </c>
      <c r="J1266" s="149">
        <f t="shared" ca="1" si="216"/>
        <v>0</v>
      </c>
      <c r="K1266" s="79" t="str">
        <f t="shared" si="217"/>
        <v/>
      </c>
      <c r="L1266" s="136"/>
      <c r="M1266" s="136">
        <f t="shared" si="218"/>
        <v>0</v>
      </c>
      <c r="N1266" s="137">
        <f t="shared" ca="1" si="219"/>
        <v>0</v>
      </c>
      <c r="O1266" s="137"/>
      <c r="P1266" s="138"/>
      <c r="Q1266" s="138"/>
      <c r="R1266" s="138"/>
      <c r="S1266" s="138"/>
      <c r="T1266" s="138"/>
      <c r="U1266" s="139">
        <f t="shared" si="220"/>
        <v>0</v>
      </c>
      <c r="V1266" s="140"/>
      <c r="W1266" s="43"/>
      <c r="X1266" s="59"/>
      <c r="Y1266" s="59"/>
      <c r="Z1266" s="59"/>
      <c r="AA1266" s="59"/>
      <c r="AB1266" s="59"/>
      <c r="AC1266" s="59"/>
      <c r="AD1266" s="59"/>
    </row>
    <row r="1267" ht="15.75" hidden="1" customHeight="1">
      <c r="B1267" s="145">
        <v>108</v>
      </c>
      <c r="C1267" s="146" t="str">
        <f t="shared" ca="1" si="210"/>
        <v>13.3</v>
      </c>
      <c r="D1267" s="147" t="str">
        <f t="shared" ca="1" si="211"/>
        <v>na</v>
      </c>
      <c r="E1267" s="147" t="s">
        <v>61</v>
      </c>
      <c r="F1267" s="148" t="str">
        <f t="shared" ca="1" si="212"/>
        <v>https://demarches-larochelle.test.entrouvert.org/signalements/proprete-urbaine/118/</v>
      </c>
      <c r="G1267" s="147" t="str">
        <f t="shared" ca="1" si="213"/>
        <v>A</v>
      </c>
      <c r="H1267" s="147" t="str">
        <f t="shared" ca="1" si="214"/>
        <v/>
      </c>
      <c r="I1267" s="147">
        <f t="shared" ca="1" si="215"/>
        <v>0</v>
      </c>
      <c r="J1267" s="149">
        <f t="shared" ca="1" si="216"/>
        <v>0</v>
      </c>
      <c r="K1267" s="79" t="str">
        <f t="shared" si="217"/>
        <v/>
      </c>
      <c r="L1267" s="136"/>
      <c r="M1267" s="136">
        <f t="shared" si="218"/>
        <v>0</v>
      </c>
      <c r="N1267" s="137">
        <f t="shared" ca="1" si="219"/>
        <v>0</v>
      </c>
      <c r="O1267" s="137"/>
      <c r="P1267" s="138"/>
      <c r="Q1267" s="138"/>
      <c r="R1267" s="138"/>
      <c r="S1267" s="138"/>
      <c r="T1267" s="138"/>
      <c r="U1267" s="139">
        <f t="shared" si="220"/>
        <v>0</v>
      </c>
      <c r="V1267" s="140"/>
      <c r="W1267" s="43"/>
      <c r="X1267" s="59"/>
      <c r="Y1267" s="59"/>
      <c r="Z1267" s="59"/>
      <c r="AA1267" s="59"/>
      <c r="AB1267" s="59"/>
      <c r="AC1267" s="59"/>
      <c r="AD1267" s="59"/>
    </row>
    <row r="1268" ht="15.75" hidden="1" customHeight="1">
      <c r="B1268" s="145">
        <v>108</v>
      </c>
      <c r="C1268" s="146" t="str">
        <f t="shared" ca="1" si="210"/>
        <v>13.3</v>
      </c>
      <c r="D1268" s="147" t="str">
        <f t="shared" ca="1" si="211"/>
        <v>na</v>
      </c>
      <c r="E1268" s="147" t="s">
        <v>64</v>
      </c>
      <c r="F1268" s="148" t="str">
        <f t="shared" ca="1" si="212"/>
        <v>https://connexion-larochelle.test.entrouvert.org/accounts/password/change/</v>
      </c>
      <c r="G1268" s="147" t="str">
        <f t="shared" ca="1" si="213"/>
        <v>A</v>
      </c>
      <c r="H1268" s="147" t="str">
        <f t="shared" ca="1" si="214"/>
        <v/>
      </c>
      <c r="I1268" s="147">
        <f t="shared" ca="1" si="215"/>
        <v>0</v>
      </c>
      <c r="J1268" s="149">
        <f t="shared" ca="1" si="216"/>
        <v>0</v>
      </c>
      <c r="K1268" s="79" t="str">
        <f t="shared" si="217"/>
        <v/>
      </c>
      <c r="L1268" s="136"/>
      <c r="M1268" s="136">
        <f t="shared" si="218"/>
        <v>0</v>
      </c>
      <c r="N1268" s="137">
        <f t="shared" ca="1" si="219"/>
        <v>0</v>
      </c>
      <c r="O1268" s="137"/>
      <c r="P1268" s="138"/>
      <c r="Q1268" s="138"/>
      <c r="R1268" s="138"/>
      <c r="S1268" s="138"/>
      <c r="T1268" s="138"/>
      <c r="U1268" s="139">
        <f t="shared" si="220"/>
        <v>0</v>
      </c>
      <c r="V1268" s="140"/>
      <c r="W1268" s="43"/>
      <c r="X1268" s="59"/>
      <c r="Y1268" s="59"/>
      <c r="Z1268" s="59"/>
      <c r="AA1268" s="59"/>
      <c r="AB1268" s="59"/>
      <c r="AC1268" s="59"/>
      <c r="AD1268" s="59"/>
    </row>
    <row r="1269" ht="15.75" hidden="1" customHeight="1">
      <c r="B1269" s="145">
        <v>109</v>
      </c>
      <c r="C1269" s="146" t="str">
        <f t="shared" ca="1" si="210"/>
        <v>13.4</v>
      </c>
      <c r="D1269" s="147" t="str">
        <f t="shared" ca="1" si="211"/>
        <v>na</v>
      </c>
      <c r="E1269" s="147" t="s">
        <v>28</v>
      </c>
      <c r="F1269" s="148" t="str">
        <f t="shared" ca="1" si="212"/>
        <v>https://portail-larochelle.test.entrouvert.org/demarches/</v>
      </c>
      <c r="G1269" s="147" t="str">
        <f t="shared" ca="1" si="213"/>
        <v>A</v>
      </c>
      <c r="H1269" s="147" t="str">
        <f t="shared" ca="1" si="214"/>
        <v/>
      </c>
      <c r="I1269" s="147">
        <f t="shared" ca="1" si="215"/>
        <v>0</v>
      </c>
      <c r="J1269" s="149">
        <f t="shared" ca="1" si="216"/>
        <v>0</v>
      </c>
      <c r="K1269" s="79" t="str">
        <f t="shared" si="217"/>
        <v/>
      </c>
      <c r="L1269" s="136"/>
      <c r="M1269" s="136">
        <f t="shared" si="218"/>
        <v>0</v>
      </c>
      <c r="N1269" s="137">
        <f t="shared" ca="1" si="219"/>
        <v>0</v>
      </c>
      <c r="O1269" s="137"/>
      <c r="P1269" s="138"/>
      <c r="Q1269" s="138"/>
      <c r="R1269" s="138"/>
      <c r="S1269" s="138"/>
      <c r="T1269" s="138"/>
      <c r="U1269" s="139">
        <f t="shared" si="220"/>
        <v>0</v>
      </c>
      <c r="V1269" s="140"/>
      <c r="W1269" s="43"/>
      <c r="X1269" s="59"/>
      <c r="Y1269" s="59"/>
      <c r="Z1269" s="59"/>
      <c r="AA1269" s="59"/>
      <c r="AB1269" s="59"/>
      <c r="AC1269" s="59"/>
      <c r="AD1269" s="59"/>
    </row>
    <row r="1270" ht="15.75" hidden="1" customHeight="1">
      <c r="B1270" s="145">
        <v>109</v>
      </c>
      <c r="C1270" s="146" t="str">
        <f t="shared" ca="1" si="210"/>
        <v>13.4</v>
      </c>
      <c r="D1270" s="147" t="str">
        <f t="shared" ca="1" si="211"/>
        <v>na</v>
      </c>
      <c r="E1270" s="147" t="s">
        <v>31</v>
      </c>
      <c r="F1270" s="148" t="str">
        <f t="shared" ca="1" si="212"/>
        <v>https://portail-larochelle.test.entrouvert.org/liens-footer/accessibilite/</v>
      </c>
      <c r="G1270" s="147" t="str">
        <f t="shared" ca="1" si="213"/>
        <v>A</v>
      </c>
      <c r="H1270" s="147" t="str">
        <f t="shared" ca="1" si="214"/>
        <v/>
      </c>
      <c r="I1270" s="147">
        <f t="shared" ca="1" si="215"/>
        <v>0</v>
      </c>
      <c r="J1270" s="149">
        <f t="shared" ca="1" si="216"/>
        <v>0</v>
      </c>
      <c r="K1270" s="79" t="str">
        <f t="shared" si="217"/>
        <v/>
      </c>
      <c r="L1270" s="136"/>
      <c r="M1270" s="136">
        <f t="shared" si="218"/>
        <v>0</v>
      </c>
      <c r="N1270" s="137">
        <f t="shared" ca="1" si="219"/>
        <v>0</v>
      </c>
      <c r="O1270" s="137"/>
      <c r="P1270" s="138"/>
      <c r="Q1270" s="138"/>
      <c r="R1270" s="138"/>
      <c r="S1270" s="138"/>
      <c r="T1270" s="138"/>
      <c r="U1270" s="139">
        <f t="shared" si="220"/>
        <v>0</v>
      </c>
      <c r="V1270" s="140"/>
      <c r="W1270" s="43"/>
      <c r="X1270" s="59"/>
      <c r="Y1270" s="59"/>
      <c r="Z1270" s="59"/>
      <c r="AA1270" s="59"/>
      <c r="AB1270" s="59"/>
      <c r="AC1270" s="59"/>
      <c r="AD1270" s="59"/>
    </row>
    <row r="1271" ht="15.75" hidden="1" customHeight="1">
      <c r="B1271" s="145">
        <v>109</v>
      </c>
      <c r="C1271" s="146" t="str">
        <f t="shared" ca="1" si="210"/>
        <v>13.4</v>
      </c>
      <c r="D1271" s="147" t="str">
        <f t="shared" ca="1" si="211"/>
        <v>na</v>
      </c>
      <c r="E1271" s="147" t="s">
        <v>34</v>
      </c>
      <c r="F1271" s="148" t="str">
        <f t="shared" ca="1" si="212"/>
        <v>https://portail-larochelle.test.entrouvert.org/liens-footer/mentions-legales/</v>
      </c>
      <c r="G1271" s="147" t="str">
        <f t="shared" ca="1" si="213"/>
        <v>A</v>
      </c>
      <c r="H1271" s="147" t="str">
        <f t="shared" ca="1" si="214"/>
        <v/>
      </c>
      <c r="I1271" s="147">
        <f t="shared" ca="1" si="215"/>
        <v>0</v>
      </c>
      <c r="J1271" s="149">
        <f t="shared" ca="1" si="216"/>
        <v>0</v>
      </c>
      <c r="K1271" s="79" t="str">
        <f t="shared" si="217"/>
        <v/>
      </c>
      <c r="L1271" s="136"/>
      <c r="M1271" s="136">
        <f t="shared" si="218"/>
        <v>0</v>
      </c>
      <c r="N1271" s="137">
        <f t="shared" ca="1" si="219"/>
        <v>0</v>
      </c>
      <c r="O1271" s="137"/>
      <c r="P1271" s="138"/>
      <c r="Q1271" s="138"/>
      <c r="R1271" s="138"/>
      <c r="S1271" s="138"/>
      <c r="T1271" s="138"/>
      <c r="U1271" s="139">
        <f t="shared" si="220"/>
        <v>0</v>
      </c>
      <c r="V1271" s="140"/>
      <c r="W1271" s="43"/>
      <c r="X1271" s="59"/>
      <c r="Y1271" s="59"/>
      <c r="Z1271" s="59"/>
      <c r="AA1271" s="59"/>
      <c r="AB1271" s="59"/>
      <c r="AC1271" s="59"/>
      <c r="AD1271" s="59"/>
    </row>
    <row r="1272" ht="15.75" hidden="1" customHeight="1">
      <c r="B1272" s="145">
        <v>109</v>
      </c>
      <c r="C1272" s="146" t="str">
        <f t="shared" ca="1" si="210"/>
        <v>13.4</v>
      </c>
      <c r="D1272" s="147" t="str">
        <f t="shared" ca="1" si="211"/>
        <v>na</v>
      </c>
      <c r="E1272" s="147" t="s">
        <v>37</v>
      </c>
      <c r="F1272" s="148" t="str">
        <f t="shared" ca="1" si="212"/>
        <v>https://portail-larochelle.test.entrouvert.org/aide/</v>
      </c>
      <c r="G1272" s="147" t="str">
        <f t="shared" ca="1" si="213"/>
        <v>A</v>
      </c>
      <c r="H1272" s="147" t="str">
        <f t="shared" ca="1" si="214"/>
        <v/>
      </c>
      <c r="I1272" s="147">
        <f t="shared" ca="1" si="215"/>
        <v>0</v>
      </c>
      <c r="J1272" s="149">
        <f t="shared" ca="1" si="216"/>
        <v>0</v>
      </c>
      <c r="K1272" s="79" t="str">
        <f t="shared" si="217"/>
        <v/>
      </c>
      <c r="L1272" s="136"/>
      <c r="M1272" s="136">
        <f t="shared" si="218"/>
        <v>0</v>
      </c>
      <c r="N1272" s="137">
        <f t="shared" ca="1" si="219"/>
        <v>0</v>
      </c>
      <c r="O1272" s="137"/>
      <c r="P1272" s="138"/>
      <c r="Q1272" s="138"/>
      <c r="R1272" s="138"/>
      <c r="S1272" s="138"/>
      <c r="T1272" s="138"/>
      <c r="U1272" s="139">
        <f t="shared" si="220"/>
        <v>0</v>
      </c>
      <c r="V1272" s="140"/>
      <c r="W1272" s="43"/>
      <c r="X1272" s="59"/>
      <c r="Y1272" s="59"/>
      <c r="Z1272" s="59"/>
      <c r="AA1272" s="59"/>
      <c r="AB1272" s="59"/>
      <c r="AC1272" s="59"/>
      <c r="AD1272" s="59"/>
    </row>
    <row r="1273" ht="15.75" hidden="1" customHeight="1">
      <c r="B1273" s="145">
        <v>109</v>
      </c>
      <c r="C1273" s="146" t="str">
        <f t="shared" ca="1" si="210"/>
        <v>13.4</v>
      </c>
      <c r="D1273" s="147" t="str">
        <f t="shared" ca="1" si="211"/>
        <v>na</v>
      </c>
      <c r="E1273" s="147" t="s">
        <v>40</v>
      </c>
      <c r="F1273" s="148" t="str">
        <f t="shared" ca="1" si="212"/>
        <v>https://connexion-larochelle.test.entrouvert.org/login/?nonce=_0DC01D458CED32F23A64CDA251907A6D&amp;next=/idp/saml2/continue%3Fnonce%3D_0DC01D458CED32F23A64CDA251907A6D</v>
      </c>
      <c r="G1273" s="147" t="str">
        <f t="shared" ca="1" si="213"/>
        <v>A</v>
      </c>
      <c r="H1273" s="147" t="str">
        <f t="shared" ca="1" si="214"/>
        <v/>
      </c>
      <c r="I1273" s="147">
        <f t="shared" ca="1" si="215"/>
        <v>0</v>
      </c>
      <c r="J1273" s="149">
        <f t="shared" ca="1" si="216"/>
        <v>0</v>
      </c>
      <c r="K1273" s="79" t="str">
        <f t="shared" si="217"/>
        <v/>
      </c>
      <c r="L1273" s="136"/>
      <c r="M1273" s="136">
        <f t="shared" si="218"/>
        <v>0</v>
      </c>
      <c r="N1273" s="137">
        <f t="shared" ca="1" si="219"/>
        <v>0</v>
      </c>
      <c r="O1273" s="137"/>
      <c r="P1273" s="138"/>
      <c r="Q1273" s="138"/>
      <c r="R1273" s="138"/>
      <c r="S1273" s="138"/>
      <c r="T1273" s="138"/>
      <c r="U1273" s="139">
        <f t="shared" si="220"/>
        <v>0</v>
      </c>
      <c r="V1273" s="140"/>
      <c r="W1273" s="43"/>
      <c r="X1273" s="59"/>
      <c r="Y1273" s="59"/>
      <c r="Z1273" s="59"/>
      <c r="AA1273" s="59"/>
      <c r="AB1273" s="59"/>
      <c r="AC1273" s="59"/>
      <c r="AD1273" s="59"/>
    </row>
    <row r="1274" ht="15.75" hidden="1" customHeight="1">
      <c r="B1274" s="145">
        <v>109</v>
      </c>
      <c r="C1274" s="146" t="str">
        <f t="shared" ca="1" si="210"/>
        <v>13.4</v>
      </c>
      <c r="D1274" s="147" t="str">
        <f t="shared" ca="1" si="211"/>
        <v>na</v>
      </c>
      <c r="E1274" s="147" t="s">
        <v>43</v>
      </c>
      <c r="F1274" s="148" t="str">
        <f t="shared" ca="1" si="212"/>
        <v>https://portail-larochelle.test.entrouvert.org/demarches/signalements/</v>
      </c>
      <c r="G1274" s="147" t="str">
        <f t="shared" ca="1" si="213"/>
        <v>A</v>
      </c>
      <c r="H1274" s="147" t="str">
        <f t="shared" ca="1" si="214"/>
        <v/>
      </c>
      <c r="I1274" s="147">
        <f t="shared" ca="1" si="215"/>
        <v>0</v>
      </c>
      <c r="J1274" s="149">
        <f t="shared" ca="1" si="216"/>
        <v>0</v>
      </c>
      <c r="K1274" s="79" t="str">
        <f t="shared" si="217"/>
        <v/>
      </c>
      <c r="L1274" s="136"/>
      <c r="M1274" s="136">
        <f t="shared" si="218"/>
        <v>0</v>
      </c>
      <c r="N1274" s="137">
        <f t="shared" ca="1" si="219"/>
        <v>0</v>
      </c>
      <c r="O1274" s="137"/>
      <c r="P1274" s="138"/>
      <c r="Q1274" s="138"/>
      <c r="R1274" s="138"/>
      <c r="S1274" s="138"/>
      <c r="T1274" s="138"/>
      <c r="U1274" s="139">
        <f t="shared" si="220"/>
        <v>0</v>
      </c>
      <c r="V1274" s="140"/>
      <c r="W1274" s="43"/>
      <c r="X1274" s="59"/>
      <c r="Y1274" s="59"/>
      <c r="Z1274" s="59"/>
      <c r="AA1274" s="59"/>
      <c r="AB1274" s="59"/>
      <c r="AC1274" s="59"/>
      <c r="AD1274" s="59"/>
    </row>
    <row r="1275" ht="15.75" hidden="1" customHeight="1">
      <c r="B1275" s="145">
        <v>109</v>
      </c>
      <c r="C1275" s="146" t="str">
        <f t="shared" ca="1" si="210"/>
        <v>13.4</v>
      </c>
      <c r="D1275" s="147" t="str">
        <f t="shared" ca="1" si="211"/>
        <v>na</v>
      </c>
      <c r="E1275" s="147" t="s">
        <v>46</v>
      </c>
      <c r="F1275" s="148" t="str">
        <f t="shared" ca="1" si="212"/>
        <v>https://connexion-larochelle.test.entrouvert.org/accounts/</v>
      </c>
      <c r="G1275" s="147" t="str">
        <f t="shared" ca="1" si="213"/>
        <v>A</v>
      </c>
      <c r="H1275" s="147" t="str">
        <f t="shared" ca="1" si="214"/>
        <v/>
      </c>
      <c r="I1275" s="147">
        <f t="shared" ca="1" si="215"/>
        <v>0</v>
      </c>
      <c r="J1275" s="149">
        <f t="shared" ca="1" si="216"/>
        <v>0</v>
      </c>
      <c r="K1275" s="79" t="str">
        <f t="shared" si="217"/>
        <v/>
      </c>
      <c r="L1275" s="136"/>
      <c r="M1275" s="136">
        <f t="shared" si="218"/>
        <v>0</v>
      </c>
      <c r="N1275" s="137">
        <f t="shared" ca="1" si="219"/>
        <v>0</v>
      </c>
      <c r="O1275" s="137"/>
      <c r="P1275" s="138"/>
      <c r="Q1275" s="138"/>
      <c r="R1275" s="138"/>
      <c r="S1275" s="138"/>
      <c r="T1275" s="138"/>
      <c r="U1275" s="139">
        <f t="shared" si="220"/>
        <v>0</v>
      </c>
      <c r="V1275" s="140"/>
      <c r="W1275" s="43"/>
      <c r="X1275" s="59"/>
      <c r="Y1275" s="59"/>
      <c r="Z1275" s="59"/>
      <c r="AA1275" s="59"/>
      <c r="AB1275" s="59"/>
      <c r="AC1275" s="59"/>
      <c r="AD1275" s="59"/>
    </row>
    <row r="1276" ht="15.75" hidden="1" customHeight="1">
      <c r="B1276" s="145">
        <v>109</v>
      </c>
      <c r="C1276" s="146" t="str">
        <f t="shared" ca="1" si="210"/>
        <v>13.4</v>
      </c>
      <c r="D1276" s="147" t="str">
        <f t="shared" ca="1" si="211"/>
        <v>na</v>
      </c>
      <c r="E1276" s="147" t="s">
        <v>49</v>
      </c>
      <c r="F1276" s="148" t="str">
        <f t="shared" ca="1" si="212"/>
        <v>https://portail-larochelle.test.entrouvert.org/a-propos/page-editoriale-type/</v>
      </c>
      <c r="G1276" s="147" t="str">
        <f t="shared" ca="1" si="213"/>
        <v>A</v>
      </c>
      <c r="H1276" s="147" t="str">
        <f t="shared" ca="1" si="214"/>
        <v/>
      </c>
      <c r="I1276" s="147">
        <f t="shared" ca="1" si="215"/>
        <v>0</v>
      </c>
      <c r="J1276" s="149">
        <f t="shared" ca="1" si="216"/>
        <v>0</v>
      </c>
      <c r="K1276" s="79" t="str">
        <f t="shared" si="217"/>
        <v/>
      </c>
      <c r="L1276" s="136"/>
      <c r="M1276" s="136">
        <f t="shared" si="218"/>
        <v>0</v>
      </c>
      <c r="N1276" s="137">
        <f t="shared" ca="1" si="219"/>
        <v>0</v>
      </c>
      <c r="O1276" s="137"/>
      <c r="P1276" s="138"/>
      <c r="Q1276" s="138"/>
      <c r="R1276" s="138"/>
      <c r="S1276" s="138"/>
      <c r="T1276" s="138"/>
      <c r="U1276" s="139">
        <f t="shared" si="220"/>
        <v>0</v>
      </c>
      <c r="V1276" s="140"/>
      <c r="W1276" s="43"/>
      <c r="X1276" s="59"/>
      <c r="Y1276" s="59"/>
      <c r="Z1276" s="59"/>
      <c r="AA1276" s="59"/>
      <c r="AB1276" s="59"/>
      <c r="AC1276" s="59"/>
      <c r="AD1276" s="59"/>
    </row>
    <row r="1277" ht="15.75" hidden="1" customHeight="1">
      <c r="B1277" s="145">
        <v>109</v>
      </c>
      <c r="C1277" s="146" t="str">
        <f t="shared" ca="1" si="210"/>
        <v>13.4</v>
      </c>
      <c r="D1277" s="147" t="str">
        <f t="shared" ca="1" si="211"/>
        <v>na</v>
      </c>
      <c r="E1277" s="147" t="s">
        <v>52</v>
      </c>
      <c r="F1277" s="148" t="str">
        <f t="shared" ca="1" si="212"/>
        <v>https://demarches-larochelle.test.entrouvert.org/old-temp/modele-de-formulaire-avec-tous-les-champs/</v>
      </c>
      <c r="G1277" s="147" t="str">
        <f t="shared" ca="1" si="213"/>
        <v>A</v>
      </c>
      <c r="H1277" s="147" t="str">
        <f t="shared" ca="1" si="214"/>
        <v/>
      </c>
      <c r="I1277" s="147">
        <f t="shared" ca="1" si="215"/>
        <v>0</v>
      </c>
      <c r="J1277" s="149">
        <f t="shared" ca="1" si="216"/>
        <v>0</v>
      </c>
      <c r="K1277" s="79" t="str">
        <f t="shared" si="217"/>
        <v/>
      </c>
      <c r="L1277" s="136"/>
      <c r="M1277" s="136">
        <f t="shared" si="218"/>
        <v>0</v>
      </c>
      <c r="N1277" s="137">
        <f t="shared" ca="1" si="219"/>
        <v>0</v>
      </c>
      <c r="O1277" s="137"/>
      <c r="P1277" s="138"/>
      <c r="Q1277" s="138"/>
      <c r="R1277" s="138"/>
      <c r="S1277" s="138"/>
      <c r="T1277" s="138"/>
      <c r="U1277" s="139">
        <f t="shared" si="220"/>
        <v>0</v>
      </c>
      <c r="V1277" s="140"/>
      <c r="W1277" s="43"/>
      <c r="X1277" s="59"/>
      <c r="Y1277" s="59"/>
      <c r="Z1277" s="59"/>
      <c r="AA1277" s="59"/>
      <c r="AB1277" s="59"/>
      <c r="AC1277" s="59"/>
      <c r="AD1277" s="59"/>
    </row>
    <row r="1278" ht="15.75" hidden="1" customHeight="1">
      <c r="B1278" s="145">
        <v>109</v>
      </c>
      <c r="C1278" s="146" t="str">
        <f t="shared" ca="1" si="210"/>
        <v>13.4</v>
      </c>
      <c r="D1278" s="147" t="str">
        <f t="shared" ca="1" si="211"/>
        <v>na</v>
      </c>
      <c r="E1278" s="147" t="s">
        <v>55</v>
      </c>
      <c r="F1278" s="148" t="str">
        <f t="shared" ca="1" si="212"/>
        <v>https://portail-larochelle.test.entrouvert.org/mon-espace/mes-demandes/</v>
      </c>
      <c r="G1278" s="147" t="str">
        <f t="shared" ca="1" si="213"/>
        <v>A</v>
      </c>
      <c r="H1278" s="147" t="str">
        <f t="shared" ca="1" si="214"/>
        <v/>
      </c>
      <c r="I1278" s="147">
        <f t="shared" ca="1" si="215"/>
        <v>0</v>
      </c>
      <c r="J1278" s="149">
        <f t="shared" ca="1" si="216"/>
        <v>0</v>
      </c>
      <c r="K1278" s="79" t="str">
        <f t="shared" si="217"/>
        <v/>
      </c>
      <c r="L1278" s="136"/>
      <c r="M1278" s="136">
        <f t="shared" si="218"/>
        <v>0</v>
      </c>
      <c r="N1278" s="137">
        <f t="shared" ca="1" si="219"/>
        <v>0</v>
      </c>
      <c r="O1278" s="137"/>
      <c r="P1278" s="138"/>
      <c r="Q1278" s="138"/>
      <c r="R1278" s="138"/>
      <c r="S1278" s="138"/>
      <c r="T1278" s="138"/>
      <c r="U1278" s="139">
        <f t="shared" si="220"/>
        <v>0</v>
      </c>
      <c r="V1278" s="140"/>
      <c r="W1278" s="43"/>
      <c r="X1278" s="59"/>
      <c r="Y1278" s="59"/>
      <c r="Z1278" s="59"/>
      <c r="AA1278" s="59"/>
      <c r="AB1278" s="59"/>
      <c r="AC1278" s="59"/>
      <c r="AD1278" s="59"/>
    </row>
    <row r="1279" ht="15.75" hidden="1" customHeight="1">
      <c r="B1279" s="145">
        <v>109</v>
      </c>
      <c r="C1279" s="146" t="str">
        <f t="shared" ca="1" si="210"/>
        <v>13.4</v>
      </c>
      <c r="D1279" s="147" t="str">
        <f t="shared" ca="1" si="211"/>
        <v>na</v>
      </c>
      <c r="E1279" s="147" t="s">
        <v>58</v>
      </c>
      <c r="F1279" s="148" t="str">
        <f t="shared" ca="1" si="212"/>
        <v>https://demarches-larochelle.test.entrouvert.org/signalements/arbres-espaces-verts-naturels-aires-de-jeux/?cancelurl=https%3A//portail-larochelle.test.entrouvert.org/demarches/signalements/</v>
      </c>
      <c r="G1279" s="147" t="str">
        <f t="shared" ca="1" si="213"/>
        <v>A</v>
      </c>
      <c r="H1279" s="147" t="str">
        <f t="shared" ca="1" si="214"/>
        <v/>
      </c>
      <c r="I1279" s="147">
        <f t="shared" ca="1" si="215"/>
        <v>0</v>
      </c>
      <c r="J1279" s="149">
        <f t="shared" ca="1" si="216"/>
        <v>0</v>
      </c>
      <c r="K1279" s="79" t="str">
        <f t="shared" si="217"/>
        <v/>
      </c>
      <c r="L1279" s="136"/>
      <c r="M1279" s="136">
        <f t="shared" si="218"/>
        <v>0</v>
      </c>
      <c r="N1279" s="137">
        <f t="shared" ca="1" si="219"/>
        <v>0</v>
      </c>
      <c r="O1279" s="137"/>
      <c r="P1279" s="138"/>
      <c r="Q1279" s="138"/>
      <c r="R1279" s="138"/>
      <c r="S1279" s="138"/>
      <c r="T1279" s="138"/>
      <c r="U1279" s="139">
        <f t="shared" si="220"/>
        <v>0</v>
      </c>
      <c r="V1279" s="140"/>
      <c r="W1279" s="43"/>
      <c r="X1279" s="59"/>
      <c r="Y1279" s="59"/>
      <c r="Z1279" s="59"/>
      <c r="AA1279" s="59"/>
      <c r="AB1279" s="59"/>
      <c r="AC1279" s="59"/>
      <c r="AD1279" s="59"/>
    </row>
    <row r="1280" ht="15.75" hidden="1" customHeight="1">
      <c r="B1280" s="145">
        <v>109</v>
      </c>
      <c r="C1280" s="146" t="str">
        <f t="shared" ca="1" si="210"/>
        <v>13.4</v>
      </c>
      <c r="D1280" s="147" t="str">
        <f t="shared" ca="1" si="211"/>
        <v>na</v>
      </c>
      <c r="E1280" s="147" t="s">
        <v>61</v>
      </c>
      <c r="F1280" s="148" t="str">
        <f t="shared" ca="1" si="212"/>
        <v>https://demarches-larochelle.test.entrouvert.org/signalements/proprete-urbaine/118/</v>
      </c>
      <c r="G1280" s="147" t="str">
        <f t="shared" ca="1" si="213"/>
        <v>A</v>
      </c>
      <c r="H1280" s="147" t="str">
        <f t="shared" ca="1" si="214"/>
        <v/>
      </c>
      <c r="I1280" s="147">
        <f t="shared" ca="1" si="215"/>
        <v>0</v>
      </c>
      <c r="J1280" s="149">
        <f t="shared" ca="1" si="216"/>
        <v>0</v>
      </c>
      <c r="K1280" s="79" t="str">
        <f t="shared" si="217"/>
        <v/>
      </c>
      <c r="L1280" s="136"/>
      <c r="M1280" s="136">
        <f t="shared" si="218"/>
        <v>0</v>
      </c>
      <c r="N1280" s="137">
        <f t="shared" ca="1" si="219"/>
        <v>0</v>
      </c>
      <c r="O1280" s="137"/>
      <c r="P1280" s="138"/>
      <c r="Q1280" s="138"/>
      <c r="R1280" s="138"/>
      <c r="S1280" s="138"/>
      <c r="T1280" s="138"/>
      <c r="U1280" s="139">
        <f t="shared" si="220"/>
        <v>0</v>
      </c>
      <c r="V1280" s="140"/>
      <c r="W1280" s="43"/>
      <c r="X1280" s="59"/>
      <c r="Y1280" s="59"/>
      <c r="Z1280" s="59"/>
      <c r="AA1280" s="59"/>
      <c r="AB1280" s="59"/>
      <c r="AC1280" s="59"/>
      <c r="AD1280" s="59"/>
    </row>
    <row r="1281" ht="15.75" hidden="1" customHeight="1">
      <c r="B1281" s="145">
        <v>109</v>
      </c>
      <c r="C1281" s="146" t="str">
        <f t="shared" ca="1" si="210"/>
        <v>13.4</v>
      </c>
      <c r="D1281" s="147" t="str">
        <f t="shared" ca="1" si="211"/>
        <v>na</v>
      </c>
      <c r="E1281" s="147" t="s">
        <v>64</v>
      </c>
      <c r="F1281" s="148" t="str">
        <f t="shared" ca="1" si="212"/>
        <v>https://connexion-larochelle.test.entrouvert.org/accounts/password/change/</v>
      </c>
      <c r="G1281" s="147" t="str">
        <f t="shared" ca="1" si="213"/>
        <v>A</v>
      </c>
      <c r="H1281" s="147" t="str">
        <f t="shared" ca="1" si="214"/>
        <v/>
      </c>
      <c r="I1281" s="147">
        <f t="shared" ca="1" si="215"/>
        <v>0</v>
      </c>
      <c r="J1281" s="149">
        <f t="shared" ca="1" si="216"/>
        <v>0</v>
      </c>
      <c r="K1281" s="79" t="str">
        <f t="shared" si="217"/>
        <v/>
      </c>
      <c r="L1281" s="136"/>
      <c r="M1281" s="136">
        <f t="shared" si="218"/>
        <v>0</v>
      </c>
      <c r="N1281" s="137">
        <f t="shared" ca="1" si="219"/>
        <v>0</v>
      </c>
      <c r="O1281" s="137"/>
      <c r="P1281" s="138"/>
      <c r="Q1281" s="138"/>
      <c r="R1281" s="138"/>
      <c r="S1281" s="138"/>
      <c r="T1281" s="138"/>
      <c r="U1281" s="139">
        <f t="shared" si="220"/>
        <v>0</v>
      </c>
      <c r="V1281" s="140"/>
      <c r="W1281" s="43"/>
      <c r="X1281" s="59"/>
      <c r="Y1281" s="59"/>
      <c r="Z1281" s="59"/>
      <c r="AA1281" s="59"/>
      <c r="AB1281" s="59"/>
      <c r="AC1281" s="59"/>
      <c r="AD1281" s="59"/>
    </row>
    <row r="1282" ht="15.75" hidden="1" customHeight="1">
      <c r="B1282" s="145">
        <v>110</v>
      </c>
      <c r="C1282" s="146" t="str">
        <f t="shared" ca="1" si="210"/>
        <v>13.5</v>
      </c>
      <c r="D1282" s="147" t="str">
        <f t="shared" ca="1" si="211"/>
        <v>na</v>
      </c>
      <c r="E1282" s="147" t="s">
        <v>28</v>
      </c>
      <c r="F1282" s="148" t="str">
        <f t="shared" ca="1" si="212"/>
        <v>https://portail-larochelle.test.entrouvert.org/demarches/</v>
      </c>
      <c r="G1282" s="147" t="str">
        <f t="shared" ca="1" si="213"/>
        <v>A</v>
      </c>
      <c r="H1282" s="147" t="str">
        <f t="shared" ca="1" si="214"/>
        <v/>
      </c>
      <c r="I1282" s="147">
        <f t="shared" ca="1" si="215"/>
        <v>0</v>
      </c>
      <c r="J1282" s="149">
        <f t="shared" ca="1" si="216"/>
        <v>0</v>
      </c>
      <c r="K1282" s="79" t="str">
        <f t="shared" si="217"/>
        <v/>
      </c>
      <c r="L1282" s="136"/>
      <c r="M1282" s="136">
        <f t="shared" si="218"/>
        <v>0</v>
      </c>
      <c r="N1282" s="137">
        <f t="shared" ca="1" si="219"/>
        <v>0</v>
      </c>
      <c r="O1282" s="137"/>
      <c r="P1282" s="138"/>
      <c r="Q1282" s="138"/>
      <c r="R1282" s="138"/>
      <c r="S1282" s="138"/>
      <c r="T1282" s="138"/>
      <c r="U1282" s="139">
        <f t="shared" si="220"/>
        <v>0</v>
      </c>
      <c r="V1282" s="140"/>
      <c r="W1282" s="43"/>
      <c r="X1282" s="59"/>
      <c r="Y1282" s="59"/>
      <c r="Z1282" s="59"/>
      <c r="AA1282" s="59"/>
      <c r="AB1282" s="59"/>
      <c r="AC1282" s="59"/>
      <c r="AD1282" s="59"/>
    </row>
    <row r="1283" ht="15.75" hidden="1" customHeight="1">
      <c r="B1283" s="145">
        <v>110</v>
      </c>
      <c r="C1283" s="146" t="str">
        <f t="shared" ca="1" si="210"/>
        <v>13.5</v>
      </c>
      <c r="D1283" s="147" t="str">
        <f t="shared" ca="1" si="211"/>
        <v>na</v>
      </c>
      <c r="E1283" s="147" t="s">
        <v>31</v>
      </c>
      <c r="F1283" s="148" t="str">
        <f t="shared" ca="1" si="212"/>
        <v>https://portail-larochelle.test.entrouvert.org/liens-footer/accessibilite/</v>
      </c>
      <c r="G1283" s="147" t="str">
        <f t="shared" ca="1" si="213"/>
        <v>A</v>
      </c>
      <c r="H1283" s="147" t="str">
        <f t="shared" ca="1" si="214"/>
        <v/>
      </c>
      <c r="I1283" s="147">
        <f t="shared" ca="1" si="215"/>
        <v>0</v>
      </c>
      <c r="J1283" s="149">
        <f t="shared" ca="1" si="216"/>
        <v>0</v>
      </c>
      <c r="K1283" s="79" t="str">
        <f t="shared" si="217"/>
        <v/>
      </c>
      <c r="L1283" s="136"/>
      <c r="M1283" s="136">
        <f t="shared" si="218"/>
        <v>0</v>
      </c>
      <c r="N1283" s="137">
        <f t="shared" ca="1" si="219"/>
        <v>0</v>
      </c>
      <c r="O1283" s="137"/>
      <c r="P1283" s="138"/>
      <c r="Q1283" s="138"/>
      <c r="R1283" s="138"/>
      <c r="S1283" s="138"/>
      <c r="T1283" s="138"/>
      <c r="U1283" s="139">
        <f t="shared" si="220"/>
        <v>0</v>
      </c>
      <c r="V1283" s="140"/>
      <c r="W1283" s="43"/>
      <c r="X1283" s="59"/>
      <c r="Y1283" s="59"/>
      <c r="Z1283" s="59"/>
      <c r="AA1283" s="59"/>
      <c r="AB1283" s="59"/>
      <c r="AC1283" s="59"/>
      <c r="AD1283" s="59"/>
    </row>
    <row r="1284" ht="15.75" hidden="1" customHeight="1">
      <c r="B1284" s="145">
        <v>110</v>
      </c>
      <c r="C1284" s="146" t="str">
        <f t="shared" ca="1" si="210"/>
        <v>13.5</v>
      </c>
      <c r="D1284" s="147" t="str">
        <f t="shared" ca="1" si="211"/>
        <v>na</v>
      </c>
      <c r="E1284" s="147" t="s">
        <v>34</v>
      </c>
      <c r="F1284" s="148" t="str">
        <f t="shared" ca="1" si="212"/>
        <v>https://portail-larochelle.test.entrouvert.org/liens-footer/mentions-legales/</v>
      </c>
      <c r="G1284" s="147" t="str">
        <f t="shared" ca="1" si="213"/>
        <v>A</v>
      </c>
      <c r="H1284" s="147" t="str">
        <f t="shared" ca="1" si="214"/>
        <v/>
      </c>
      <c r="I1284" s="147">
        <f t="shared" ca="1" si="215"/>
        <v>0</v>
      </c>
      <c r="J1284" s="149">
        <f t="shared" ca="1" si="216"/>
        <v>0</v>
      </c>
      <c r="K1284" s="79" t="str">
        <f t="shared" si="217"/>
        <v/>
      </c>
      <c r="L1284" s="136"/>
      <c r="M1284" s="136">
        <f t="shared" si="218"/>
        <v>0</v>
      </c>
      <c r="N1284" s="137">
        <f t="shared" ca="1" si="219"/>
        <v>0</v>
      </c>
      <c r="O1284" s="137"/>
      <c r="P1284" s="138"/>
      <c r="Q1284" s="138"/>
      <c r="R1284" s="138"/>
      <c r="S1284" s="138"/>
      <c r="T1284" s="138"/>
      <c r="U1284" s="139">
        <f t="shared" si="220"/>
        <v>0</v>
      </c>
      <c r="V1284" s="140"/>
      <c r="W1284" s="43"/>
      <c r="X1284" s="59"/>
      <c r="Y1284" s="59"/>
      <c r="Z1284" s="59"/>
      <c r="AA1284" s="59"/>
      <c r="AB1284" s="59"/>
      <c r="AC1284" s="59"/>
      <c r="AD1284" s="59"/>
    </row>
    <row r="1285" ht="15.75" hidden="1" customHeight="1">
      <c r="B1285" s="145">
        <v>110</v>
      </c>
      <c r="C1285" s="146" t="str">
        <f t="shared" ca="1" si="210"/>
        <v>13.5</v>
      </c>
      <c r="D1285" s="147" t="str">
        <f t="shared" ca="1" si="211"/>
        <v>na</v>
      </c>
      <c r="E1285" s="147" t="s">
        <v>37</v>
      </c>
      <c r="F1285" s="148" t="str">
        <f t="shared" ca="1" si="212"/>
        <v>https://portail-larochelle.test.entrouvert.org/aide/</v>
      </c>
      <c r="G1285" s="147" t="str">
        <f t="shared" ca="1" si="213"/>
        <v>A</v>
      </c>
      <c r="H1285" s="147" t="str">
        <f t="shared" ca="1" si="214"/>
        <v/>
      </c>
      <c r="I1285" s="147">
        <f t="shared" ca="1" si="215"/>
        <v>0</v>
      </c>
      <c r="J1285" s="149">
        <f t="shared" ca="1" si="216"/>
        <v>0</v>
      </c>
      <c r="K1285" s="79" t="str">
        <f t="shared" si="217"/>
        <v/>
      </c>
      <c r="L1285" s="136"/>
      <c r="M1285" s="136">
        <f t="shared" si="218"/>
        <v>0</v>
      </c>
      <c r="N1285" s="137">
        <f t="shared" ca="1" si="219"/>
        <v>0</v>
      </c>
      <c r="O1285" s="137"/>
      <c r="P1285" s="138"/>
      <c r="Q1285" s="138"/>
      <c r="R1285" s="138"/>
      <c r="S1285" s="138"/>
      <c r="T1285" s="138"/>
      <c r="U1285" s="139">
        <f t="shared" si="220"/>
        <v>0</v>
      </c>
      <c r="V1285" s="140"/>
      <c r="W1285" s="43"/>
      <c r="X1285" s="59"/>
      <c r="Y1285" s="59"/>
      <c r="Z1285" s="59"/>
      <c r="AA1285" s="59"/>
      <c r="AB1285" s="59"/>
      <c r="AC1285" s="59"/>
      <c r="AD1285" s="59"/>
    </row>
    <row r="1286" ht="15.75" hidden="1" customHeight="1">
      <c r="B1286" s="145">
        <v>110</v>
      </c>
      <c r="C1286" s="146" t="str">
        <f t="shared" ca="1" si="210"/>
        <v>13.5</v>
      </c>
      <c r="D1286" s="147" t="str">
        <f t="shared" ca="1" si="211"/>
        <v>na</v>
      </c>
      <c r="E1286" s="147" t="s">
        <v>40</v>
      </c>
      <c r="F1286" s="148" t="str">
        <f t="shared" ca="1" si="212"/>
        <v>https://connexion-larochelle.test.entrouvert.org/login/?nonce=_0DC01D458CED32F23A64CDA251907A6D&amp;next=/idp/saml2/continue%3Fnonce%3D_0DC01D458CED32F23A64CDA251907A6D</v>
      </c>
      <c r="G1286" s="147" t="str">
        <f t="shared" ca="1" si="213"/>
        <v>A</v>
      </c>
      <c r="H1286" s="147" t="str">
        <f t="shared" ca="1" si="214"/>
        <v/>
      </c>
      <c r="I1286" s="147">
        <f t="shared" ca="1" si="215"/>
        <v>0</v>
      </c>
      <c r="J1286" s="149">
        <f t="shared" ca="1" si="216"/>
        <v>0</v>
      </c>
      <c r="K1286" s="79" t="str">
        <f t="shared" si="217"/>
        <v/>
      </c>
      <c r="L1286" s="136"/>
      <c r="M1286" s="136">
        <f t="shared" si="218"/>
        <v>0</v>
      </c>
      <c r="N1286" s="137">
        <f t="shared" ca="1" si="219"/>
        <v>0</v>
      </c>
      <c r="O1286" s="137"/>
      <c r="P1286" s="138"/>
      <c r="Q1286" s="138"/>
      <c r="R1286" s="138"/>
      <c r="S1286" s="138"/>
      <c r="T1286" s="138"/>
      <c r="U1286" s="139">
        <f t="shared" si="220"/>
        <v>0</v>
      </c>
      <c r="V1286" s="140"/>
      <c r="W1286" s="43"/>
      <c r="X1286" s="59"/>
      <c r="Y1286" s="59"/>
      <c r="Z1286" s="59"/>
      <c r="AA1286" s="59"/>
      <c r="AB1286" s="59"/>
      <c r="AC1286" s="59"/>
      <c r="AD1286" s="59"/>
    </row>
    <row r="1287" ht="15.75" hidden="1" customHeight="1">
      <c r="B1287" s="145">
        <v>110</v>
      </c>
      <c r="C1287" s="146" t="str">
        <f t="shared" ca="1" si="210"/>
        <v>13.5</v>
      </c>
      <c r="D1287" s="147" t="str">
        <f t="shared" ca="1" si="211"/>
        <v>na</v>
      </c>
      <c r="E1287" s="147" t="s">
        <v>43</v>
      </c>
      <c r="F1287" s="148" t="str">
        <f t="shared" ca="1" si="212"/>
        <v>https://portail-larochelle.test.entrouvert.org/demarches/signalements/</v>
      </c>
      <c r="G1287" s="147" t="str">
        <f t="shared" ca="1" si="213"/>
        <v>A</v>
      </c>
      <c r="H1287" s="147" t="str">
        <f t="shared" ca="1" si="214"/>
        <v/>
      </c>
      <c r="I1287" s="147">
        <f t="shared" ca="1" si="215"/>
        <v>0</v>
      </c>
      <c r="J1287" s="149">
        <f t="shared" ca="1" si="216"/>
        <v>0</v>
      </c>
      <c r="K1287" s="79" t="str">
        <f t="shared" si="217"/>
        <v/>
      </c>
      <c r="L1287" s="136"/>
      <c r="M1287" s="136">
        <f t="shared" si="218"/>
        <v>0</v>
      </c>
      <c r="N1287" s="137">
        <f t="shared" ca="1" si="219"/>
        <v>0</v>
      </c>
      <c r="O1287" s="137"/>
      <c r="P1287" s="138"/>
      <c r="Q1287" s="138"/>
      <c r="R1287" s="138"/>
      <c r="S1287" s="138"/>
      <c r="T1287" s="138"/>
      <c r="U1287" s="139">
        <f t="shared" si="220"/>
        <v>0</v>
      </c>
      <c r="V1287" s="140"/>
      <c r="W1287" s="43"/>
      <c r="X1287" s="59"/>
      <c r="Y1287" s="59"/>
      <c r="Z1287" s="59"/>
      <c r="AA1287" s="59"/>
      <c r="AB1287" s="59"/>
      <c r="AC1287" s="59"/>
      <c r="AD1287" s="59"/>
    </row>
    <row r="1288" ht="15.75" hidden="1" customHeight="1">
      <c r="B1288" s="145">
        <v>110</v>
      </c>
      <c r="C1288" s="146" t="str">
        <f t="shared" ref="C1288:C1351" ca="1" si="221">INDIRECT($E1288&amp;"!B"&amp;$B1288)</f>
        <v>13.5</v>
      </c>
      <c r="D1288" s="147" t="str">
        <f t="shared" ref="D1288:D1351" ca="1" si="222">INDIRECT($E1288&amp;"!F"&amp;$B1288)</f>
        <v>na</v>
      </c>
      <c r="E1288" s="147" t="s">
        <v>46</v>
      </c>
      <c r="F1288" s="148" t="str">
        <f t="shared" ref="F1288:F1351" ca="1" si="223">INDIRECT($E1288&amp;"!C3")</f>
        <v>https://connexion-larochelle.test.entrouvert.org/accounts/</v>
      </c>
      <c r="G1288" s="147" t="str">
        <f t="shared" ref="G1288:G1351" ca="1" si="224">INDIRECT($E1288&amp;"!C"&amp;$B1288)</f>
        <v>A</v>
      </c>
      <c r="H1288" s="147" t="str">
        <f t="shared" ref="H1288:H1351" ca="1" si="225">INDIRECT($E1288&amp;"!D"&amp;$B1288)</f>
        <v/>
      </c>
      <c r="I1288" s="147">
        <f t="shared" ref="I1288:I1351" ca="1" si="226">INDIRECT($E1288&amp;"!H"&amp;$B1288)</f>
        <v>0</v>
      </c>
      <c r="J1288" s="149">
        <f t="shared" ref="J1288:J1351" ca="1" si="227">INDIRECT($E1288&amp;"!I"&amp;$B1288)</f>
        <v>0</v>
      </c>
      <c r="K1288" s="79" t="str">
        <f t="shared" ref="K1288:K1351" si="228">IFERROR(VLOOKUP($J1288,$W$1:$AA$4,(MATCH($I1288,$X$5:$AA$5,0))+1,FALSE),"")</f>
        <v/>
      </c>
      <c r="L1288" s="136"/>
      <c r="M1288" s="136">
        <f t="shared" ref="M1288:M1351" si="229">COUNTIFS($C$7:$C$1378,$C1288,$D$7:$D$1378,"nc")</f>
        <v>0</v>
      </c>
      <c r="N1288" s="137">
        <f t="shared" ref="N1288:N1351" ca="1" si="230">INDIRECT($E1288&amp;"!J"&amp;$B1288)</f>
        <v>0</v>
      </c>
      <c r="O1288" s="137"/>
      <c r="P1288" s="138"/>
      <c r="Q1288" s="138"/>
      <c r="R1288" s="138"/>
      <c r="S1288" s="138"/>
      <c r="T1288" s="138"/>
      <c r="U1288" s="139">
        <f t="shared" ref="U1288:U1351" si="231">SUM($P1288:$T1288)</f>
        <v>0</v>
      </c>
      <c r="V1288" s="140"/>
      <c r="W1288" s="43"/>
      <c r="X1288" s="59"/>
      <c r="Y1288" s="59"/>
      <c r="Z1288" s="59"/>
      <c r="AA1288" s="59"/>
      <c r="AB1288" s="59"/>
      <c r="AC1288" s="59"/>
      <c r="AD1288" s="59"/>
    </row>
    <row r="1289" ht="15.75" hidden="1" customHeight="1">
      <c r="B1289" s="145">
        <v>110</v>
      </c>
      <c r="C1289" s="146" t="str">
        <f t="shared" ca="1" si="221"/>
        <v>13.5</v>
      </c>
      <c r="D1289" s="147" t="str">
        <f t="shared" ca="1" si="222"/>
        <v>na</v>
      </c>
      <c r="E1289" s="147" t="s">
        <v>49</v>
      </c>
      <c r="F1289" s="148" t="str">
        <f t="shared" ca="1" si="223"/>
        <v>https://portail-larochelle.test.entrouvert.org/a-propos/page-editoriale-type/</v>
      </c>
      <c r="G1289" s="147" t="str">
        <f t="shared" ca="1" si="224"/>
        <v>A</v>
      </c>
      <c r="H1289" s="147" t="str">
        <f t="shared" ca="1" si="225"/>
        <v/>
      </c>
      <c r="I1289" s="147">
        <f t="shared" ca="1" si="226"/>
        <v>0</v>
      </c>
      <c r="J1289" s="149">
        <f t="shared" ca="1" si="227"/>
        <v>0</v>
      </c>
      <c r="K1289" s="79" t="str">
        <f t="shared" si="228"/>
        <v/>
      </c>
      <c r="L1289" s="136"/>
      <c r="M1289" s="136">
        <f t="shared" si="229"/>
        <v>0</v>
      </c>
      <c r="N1289" s="137">
        <f t="shared" ca="1" si="230"/>
        <v>0</v>
      </c>
      <c r="O1289" s="137"/>
      <c r="P1289" s="138"/>
      <c r="Q1289" s="138"/>
      <c r="R1289" s="138"/>
      <c r="S1289" s="138"/>
      <c r="T1289" s="138"/>
      <c r="U1289" s="139">
        <f t="shared" si="231"/>
        <v>0</v>
      </c>
      <c r="V1289" s="140"/>
      <c r="W1289" s="43"/>
      <c r="X1289" s="59"/>
      <c r="Y1289" s="59"/>
      <c r="Z1289" s="59"/>
      <c r="AA1289" s="59"/>
      <c r="AB1289" s="59"/>
      <c r="AC1289" s="59"/>
      <c r="AD1289" s="59"/>
    </row>
    <row r="1290" ht="15.75" hidden="1" customHeight="1">
      <c r="B1290" s="145">
        <v>110</v>
      </c>
      <c r="C1290" s="146" t="str">
        <f t="shared" ca="1" si="221"/>
        <v>13.5</v>
      </c>
      <c r="D1290" s="147" t="str">
        <f t="shared" ca="1" si="222"/>
        <v>na</v>
      </c>
      <c r="E1290" s="147" t="s">
        <v>52</v>
      </c>
      <c r="F1290" s="148" t="str">
        <f t="shared" ca="1" si="223"/>
        <v>https://demarches-larochelle.test.entrouvert.org/old-temp/modele-de-formulaire-avec-tous-les-champs/</v>
      </c>
      <c r="G1290" s="147" t="str">
        <f t="shared" ca="1" si="224"/>
        <v>A</v>
      </c>
      <c r="H1290" s="147" t="str">
        <f t="shared" ca="1" si="225"/>
        <v/>
      </c>
      <c r="I1290" s="147">
        <f t="shared" ca="1" si="226"/>
        <v>0</v>
      </c>
      <c r="J1290" s="149">
        <f t="shared" ca="1" si="227"/>
        <v>0</v>
      </c>
      <c r="K1290" s="79" t="str">
        <f t="shared" si="228"/>
        <v/>
      </c>
      <c r="L1290" s="136"/>
      <c r="M1290" s="136">
        <f t="shared" si="229"/>
        <v>0</v>
      </c>
      <c r="N1290" s="137">
        <f t="shared" ca="1" si="230"/>
        <v>0</v>
      </c>
      <c r="O1290" s="137"/>
      <c r="P1290" s="138"/>
      <c r="Q1290" s="138"/>
      <c r="R1290" s="138"/>
      <c r="S1290" s="138"/>
      <c r="T1290" s="138"/>
      <c r="U1290" s="139">
        <f t="shared" si="231"/>
        <v>0</v>
      </c>
      <c r="V1290" s="140"/>
      <c r="W1290" s="43"/>
      <c r="X1290" s="59"/>
      <c r="Y1290" s="59"/>
      <c r="Z1290" s="59"/>
      <c r="AA1290" s="59"/>
      <c r="AB1290" s="59"/>
      <c r="AC1290" s="59"/>
      <c r="AD1290" s="59"/>
    </row>
    <row r="1291" ht="15.75" hidden="1" customHeight="1">
      <c r="B1291" s="145">
        <v>110</v>
      </c>
      <c r="C1291" s="146" t="str">
        <f t="shared" ca="1" si="221"/>
        <v>13.5</v>
      </c>
      <c r="D1291" s="147" t="str">
        <f t="shared" ca="1" si="222"/>
        <v>na</v>
      </c>
      <c r="E1291" s="147" t="s">
        <v>55</v>
      </c>
      <c r="F1291" s="148" t="str">
        <f t="shared" ca="1" si="223"/>
        <v>https://portail-larochelle.test.entrouvert.org/mon-espace/mes-demandes/</v>
      </c>
      <c r="G1291" s="147" t="str">
        <f t="shared" ca="1" si="224"/>
        <v>A</v>
      </c>
      <c r="H1291" s="147" t="str">
        <f t="shared" ca="1" si="225"/>
        <v/>
      </c>
      <c r="I1291" s="147">
        <f t="shared" ca="1" si="226"/>
        <v>0</v>
      </c>
      <c r="J1291" s="149">
        <f t="shared" ca="1" si="227"/>
        <v>0</v>
      </c>
      <c r="K1291" s="79" t="str">
        <f t="shared" si="228"/>
        <v/>
      </c>
      <c r="L1291" s="136"/>
      <c r="M1291" s="136">
        <f t="shared" si="229"/>
        <v>0</v>
      </c>
      <c r="N1291" s="137">
        <f t="shared" ca="1" si="230"/>
        <v>0</v>
      </c>
      <c r="O1291" s="137"/>
      <c r="P1291" s="138"/>
      <c r="Q1291" s="138"/>
      <c r="R1291" s="138"/>
      <c r="S1291" s="138"/>
      <c r="T1291" s="138"/>
      <c r="U1291" s="139">
        <f t="shared" si="231"/>
        <v>0</v>
      </c>
      <c r="V1291" s="140"/>
      <c r="W1291" s="43"/>
      <c r="X1291" s="59"/>
      <c r="Y1291" s="59"/>
      <c r="Z1291" s="59"/>
      <c r="AA1291" s="59"/>
      <c r="AB1291" s="59"/>
      <c r="AC1291" s="59"/>
      <c r="AD1291" s="59"/>
    </row>
    <row r="1292" ht="15.75" hidden="1" customHeight="1">
      <c r="B1292" s="145">
        <v>110</v>
      </c>
      <c r="C1292" s="146" t="str">
        <f t="shared" ca="1" si="221"/>
        <v>13.5</v>
      </c>
      <c r="D1292" s="147" t="str">
        <f t="shared" ca="1" si="222"/>
        <v>na</v>
      </c>
      <c r="E1292" s="147" t="s">
        <v>58</v>
      </c>
      <c r="F1292" s="148" t="str">
        <f t="shared" ca="1" si="223"/>
        <v>https://demarches-larochelle.test.entrouvert.org/signalements/arbres-espaces-verts-naturels-aires-de-jeux/?cancelurl=https%3A//portail-larochelle.test.entrouvert.org/demarches/signalements/</v>
      </c>
      <c r="G1292" s="147" t="str">
        <f t="shared" ca="1" si="224"/>
        <v>A</v>
      </c>
      <c r="H1292" s="147" t="str">
        <f t="shared" ca="1" si="225"/>
        <v/>
      </c>
      <c r="I1292" s="147">
        <f t="shared" ca="1" si="226"/>
        <v>0</v>
      </c>
      <c r="J1292" s="149">
        <f t="shared" ca="1" si="227"/>
        <v>0</v>
      </c>
      <c r="K1292" s="79" t="str">
        <f t="shared" si="228"/>
        <v/>
      </c>
      <c r="L1292" s="136"/>
      <c r="M1292" s="136">
        <f t="shared" si="229"/>
        <v>0</v>
      </c>
      <c r="N1292" s="137">
        <f t="shared" ca="1" si="230"/>
        <v>0</v>
      </c>
      <c r="O1292" s="137"/>
      <c r="P1292" s="138"/>
      <c r="Q1292" s="138"/>
      <c r="R1292" s="138"/>
      <c r="S1292" s="138"/>
      <c r="T1292" s="138"/>
      <c r="U1292" s="139">
        <f t="shared" si="231"/>
        <v>0</v>
      </c>
      <c r="V1292" s="140"/>
      <c r="W1292" s="43"/>
      <c r="X1292" s="59"/>
      <c r="Y1292" s="59"/>
      <c r="Z1292" s="59"/>
      <c r="AA1292" s="59"/>
      <c r="AB1292" s="59"/>
      <c r="AC1292" s="59"/>
      <c r="AD1292" s="59"/>
    </row>
    <row r="1293" ht="15.75" hidden="1" customHeight="1">
      <c r="B1293" s="145">
        <v>110</v>
      </c>
      <c r="C1293" s="146" t="str">
        <f t="shared" ca="1" si="221"/>
        <v>13.5</v>
      </c>
      <c r="D1293" s="147" t="str">
        <f t="shared" ca="1" si="222"/>
        <v>na</v>
      </c>
      <c r="E1293" s="147" t="s">
        <v>61</v>
      </c>
      <c r="F1293" s="148" t="str">
        <f t="shared" ca="1" si="223"/>
        <v>https://demarches-larochelle.test.entrouvert.org/signalements/proprete-urbaine/118/</v>
      </c>
      <c r="G1293" s="147" t="str">
        <f t="shared" ca="1" si="224"/>
        <v>A</v>
      </c>
      <c r="H1293" s="147" t="str">
        <f t="shared" ca="1" si="225"/>
        <v/>
      </c>
      <c r="I1293" s="147">
        <f t="shared" ca="1" si="226"/>
        <v>0</v>
      </c>
      <c r="J1293" s="149">
        <f t="shared" ca="1" si="227"/>
        <v>0</v>
      </c>
      <c r="K1293" s="79" t="str">
        <f t="shared" si="228"/>
        <v/>
      </c>
      <c r="L1293" s="136"/>
      <c r="M1293" s="136">
        <f t="shared" si="229"/>
        <v>0</v>
      </c>
      <c r="N1293" s="137">
        <f t="shared" ca="1" si="230"/>
        <v>0</v>
      </c>
      <c r="O1293" s="137"/>
      <c r="P1293" s="138"/>
      <c r="Q1293" s="138"/>
      <c r="R1293" s="138"/>
      <c r="S1293" s="138"/>
      <c r="T1293" s="138"/>
      <c r="U1293" s="139">
        <f t="shared" si="231"/>
        <v>0</v>
      </c>
      <c r="V1293" s="140"/>
      <c r="W1293" s="43"/>
      <c r="X1293" s="59"/>
      <c r="Y1293" s="59"/>
      <c r="Z1293" s="59"/>
      <c r="AA1293" s="59"/>
      <c r="AB1293" s="59"/>
      <c r="AC1293" s="59"/>
      <c r="AD1293" s="59"/>
    </row>
    <row r="1294" ht="15.75" hidden="1" customHeight="1">
      <c r="B1294" s="145">
        <v>110</v>
      </c>
      <c r="C1294" s="146" t="str">
        <f t="shared" ca="1" si="221"/>
        <v>13.5</v>
      </c>
      <c r="D1294" s="147" t="str">
        <f t="shared" ca="1" si="222"/>
        <v>na</v>
      </c>
      <c r="E1294" s="147" t="s">
        <v>64</v>
      </c>
      <c r="F1294" s="148" t="str">
        <f t="shared" ca="1" si="223"/>
        <v>https://connexion-larochelle.test.entrouvert.org/accounts/password/change/</v>
      </c>
      <c r="G1294" s="147" t="str">
        <f t="shared" ca="1" si="224"/>
        <v>A</v>
      </c>
      <c r="H1294" s="147" t="str">
        <f t="shared" ca="1" si="225"/>
        <v/>
      </c>
      <c r="I1294" s="147">
        <f t="shared" ca="1" si="226"/>
        <v>0</v>
      </c>
      <c r="J1294" s="149">
        <f t="shared" ca="1" si="227"/>
        <v>0</v>
      </c>
      <c r="K1294" s="79" t="str">
        <f t="shared" si="228"/>
        <v/>
      </c>
      <c r="L1294" s="136"/>
      <c r="M1294" s="136">
        <f t="shared" si="229"/>
        <v>0</v>
      </c>
      <c r="N1294" s="137">
        <f t="shared" ca="1" si="230"/>
        <v>0</v>
      </c>
      <c r="O1294" s="137"/>
      <c r="P1294" s="138"/>
      <c r="Q1294" s="138"/>
      <c r="R1294" s="138"/>
      <c r="S1294" s="138"/>
      <c r="T1294" s="138"/>
      <c r="U1294" s="139">
        <f t="shared" si="231"/>
        <v>0</v>
      </c>
      <c r="V1294" s="140"/>
      <c r="W1294" s="43"/>
      <c r="X1294" s="59"/>
      <c r="Y1294" s="59"/>
      <c r="Z1294" s="59"/>
      <c r="AA1294" s="59"/>
      <c r="AB1294" s="59"/>
      <c r="AC1294" s="59"/>
      <c r="AD1294" s="59"/>
    </row>
    <row r="1295" ht="15.75" hidden="1" customHeight="1">
      <c r="B1295" s="145">
        <v>111</v>
      </c>
      <c r="C1295" s="146" t="str">
        <f t="shared" ca="1" si="221"/>
        <v>13.6</v>
      </c>
      <c r="D1295" s="147" t="str">
        <f t="shared" ca="1" si="222"/>
        <v>na</v>
      </c>
      <c r="E1295" s="147" t="s">
        <v>28</v>
      </c>
      <c r="F1295" s="148" t="str">
        <f t="shared" ca="1" si="223"/>
        <v>https://portail-larochelle.test.entrouvert.org/demarches/</v>
      </c>
      <c r="G1295" s="147" t="str">
        <f t="shared" ca="1" si="224"/>
        <v>A</v>
      </c>
      <c r="H1295" s="147" t="str">
        <f t="shared" ca="1" si="225"/>
        <v/>
      </c>
      <c r="I1295" s="147">
        <f t="shared" ca="1" si="226"/>
        <v>0</v>
      </c>
      <c r="J1295" s="149">
        <f t="shared" ca="1" si="227"/>
        <v>0</v>
      </c>
      <c r="K1295" s="79" t="str">
        <f t="shared" si="228"/>
        <v/>
      </c>
      <c r="L1295" s="136"/>
      <c r="M1295" s="136">
        <f t="shared" si="229"/>
        <v>0</v>
      </c>
      <c r="N1295" s="137">
        <f t="shared" ca="1" si="230"/>
        <v>0</v>
      </c>
      <c r="O1295" s="137"/>
      <c r="P1295" s="138"/>
      <c r="Q1295" s="138"/>
      <c r="R1295" s="138"/>
      <c r="S1295" s="138"/>
      <c r="T1295" s="138"/>
      <c r="U1295" s="139">
        <f t="shared" si="231"/>
        <v>0</v>
      </c>
      <c r="V1295" s="140"/>
      <c r="W1295" s="43"/>
      <c r="X1295" s="59"/>
      <c r="Y1295" s="59"/>
      <c r="Z1295" s="59"/>
      <c r="AA1295" s="59"/>
      <c r="AB1295" s="59"/>
      <c r="AC1295" s="59"/>
      <c r="AD1295" s="59"/>
    </row>
    <row r="1296" ht="15.75" hidden="1" customHeight="1">
      <c r="B1296" s="145">
        <v>111</v>
      </c>
      <c r="C1296" s="146" t="str">
        <f t="shared" ca="1" si="221"/>
        <v>13.6</v>
      </c>
      <c r="D1296" s="147" t="str">
        <f t="shared" ca="1" si="222"/>
        <v>na</v>
      </c>
      <c r="E1296" s="147" t="s">
        <v>31</v>
      </c>
      <c r="F1296" s="148" t="str">
        <f t="shared" ca="1" si="223"/>
        <v>https://portail-larochelle.test.entrouvert.org/liens-footer/accessibilite/</v>
      </c>
      <c r="G1296" s="147" t="str">
        <f t="shared" ca="1" si="224"/>
        <v>A</v>
      </c>
      <c r="H1296" s="147" t="str">
        <f t="shared" ca="1" si="225"/>
        <v/>
      </c>
      <c r="I1296" s="147">
        <f t="shared" ca="1" si="226"/>
        <v>0</v>
      </c>
      <c r="J1296" s="149">
        <f t="shared" ca="1" si="227"/>
        <v>0</v>
      </c>
      <c r="K1296" s="79" t="str">
        <f t="shared" si="228"/>
        <v/>
      </c>
      <c r="L1296" s="136"/>
      <c r="M1296" s="136">
        <f t="shared" si="229"/>
        <v>0</v>
      </c>
      <c r="N1296" s="137">
        <f t="shared" ca="1" si="230"/>
        <v>0</v>
      </c>
      <c r="O1296" s="137"/>
      <c r="P1296" s="138"/>
      <c r="Q1296" s="138"/>
      <c r="R1296" s="138"/>
      <c r="S1296" s="138"/>
      <c r="T1296" s="138"/>
      <c r="U1296" s="139">
        <f t="shared" si="231"/>
        <v>0</v>
      </c>
      <c r="V1296" s="140"/>
      <c r="W1296" s="43"/>
      <c r="X1296" s="59"/>
      <c r="Y1296" s="59"/>
      <c r="Z1296" s="59"/>
      <c r="AA1296" s="59"/>
      <c r="AB1296" s="59"/>
      <c r="AC1296" s="59"/>
      <c r="AD1296" s="59"/>
    </row>
    <row r="1297" ht="15.75" hidden="1" customHeight="1">
      <c r="B1297" s="145">
        <v>111</v>
      </c>
      <c r="C1297" s="146" t="str">
        <f t="shared" ca="1" si="221"/>
        <v>13.6</v>
      </c>
      <c r="D1297" s="147" t="str">
        <f t="shared" ca="1" si="222"/>
        <v>na</v>
      </c>
      <c r="E1297" s="147" t="s">
        <v>34</v>
      </c>
      <c r="F1297" s="148" t="str">
        <f t="shared" ca="1" si="223"/>
        <v>https://portail-larochelle.test.entrouvert.org/liens-footer/mentions-legales/</v>
      </c>
      <c r="G1297" s="147" t="str">
        <f t="shared" ca="1" si="224"/>
        <v>A</v>
      </c>
      <c r="H1297" s="147" t="str">
        <f t="shared" ca="1" si="225"/>
        <v/>
      </c>
      <c r="I1297" s="147">
        <f t="shared" ca="1" si="226"/>
        <v>0</v>
      </c>
      <c r="J1297" s="149">
        <f t="shared" ca="1" si="227"/>
        <v>0</v>
      </c>
      <c r="K1297" s="79" t="str">
        <f t="shared" si="228"/>
        <v/>
      </c>
      <c r="L1297" s="136"/>
      <c r="M1297" s="136">
        <f t="shared" si="229"/>
        <v>0</v>
      </c>
      <c r="N1297" s="137">
        <f t="shared" ca="1" si="230"/>
        <v>0</v>
      </c>
      <c r="O1297" s="137"/>
      <c r="P1297" s="138"/>
      <c r="Q1297" s="138"/>
      <c r="R1297" s="138"/>
      <c r="S1297" s="138"/>
      <c r="T1297" s="138"/>
      <c r="U1297" s="139">
        <f t="shared" si="231"/>
        <v>0</v>
      </c>
      <c r="V1297" s="140"/>
      <c r="W1297" s="43"/>
      <c r="X1297" s="59"/>
      <c r="Y1297" s="59"/>
      <c r="Z1297" s="59"/>
      <c r="AA1297" s="59"/>
      <c r="AB1297" s="59"/>
      <c r="AC1297" s="59"/>
      <c r="AD1297" s="59"/>
    </row>
    <row r="1298" ht="15.75" hidden="1" customHeight="1">
      <c r="B1298" s="145">
        <v>111</v>
      </c>
      <c r="C1298" s="146" t="str">
        <f t="shared" ca="1" si="221"/>
        <v>13.6</v>
      </c>
      <c r="D1298" s="147" t="str">
        <f t="shared" ca="1" si="222"/>
        <v>na</v>
      </c>
      <c r="E1298" s="147" t="s">
        <v>37</v>
      </c>
      <c r="F1298" s="148" t="str">
        <f t="shared" ca="1" si="223"/>
        <v>https://portail-larochelle.test.entrouvert.org/aide/</v>
      </c>
      <c r="G1298" s="147" t="str">
        <f t="shared" ca="1" si="224"/>
        <v>A</v>
      </c>
      <c r="H1298" s="147" t="str">
        <f t="shared" ca="1" si="225"/>
        <v/>
      </c>
      <c r="I1298" s="147">
        <f t="shared" ca="1" si="226"/>
        <v>0</v>
      </c>
      <c r="J1298" s="149">
        <f t="shared" ca="1" si="227"/>
        <v>0</v>
      </c>
      <c r="K1298" s="79" t="str">
        <f t="shared" si="228"/>
        <v/>
      </c>
      <c r="L1298" s="136"/>
      <c r="M1298" s="136">
        <f t="shared" si="229"/>
        <v>0</v>
      </c>
      <c r="N1298" s="137">
        <f t="shared" ca="1" si="230"/>
        <v>0</v>
      </c>
      <c r="O1298" s="137"/>
      <c r="P1298" s="138"/>
      <c r="Q1298" s="138"/>
      <c r="R1298" s="138"/>
      <c r="S1298" s="138"/>
      <c r="T1298" s="138"/>
      <c r="U1298" s="139">
        <f t="shared" si="231"/>
        <v>0</v>
      </c>
      <c r="V1298" s="140"/>
      <c r="W1298" s="43"/>
      <c r="X1298" s="59"/>
      <c r="Y1298" s="59"/>
      <c r="Z1298" s="59"/>
      <c r="AA1298" s="59"/>
      <c r="AB1298" s="59"/>
      <c r="AC1298" s="59"/>
      <c r="AD1298" s="59"/>
    </row>
    <row r="1299" ht="15.75" hidden="1" customHeight="1">
      <c r="B1299" s="145">
        <v>111</v>
      </c>
      <c r="C1299" s="146" t="str">
        <f t="shared" ca="1" si="221"/>
        <v>13.6</v>
      </c>
      <c r="D1299" s="147" t="str">
        <f t="shared" ca="1" si="222"/>
        <v>na</v>
      </c>
      <c r="E1299" s="147" t="s">
        <v>40</v>
      </c>
      <c r="F1299" s="148" t="str">
        <f t="shared" ca="1" si="223"/>
        <v>https://connexion-larochelle.test.entrouvert.org/login/?nonce=_0DC01D458CED32F23A64CDA251907A6D&amp;next=/idp/saml2/continue%3Fnonce%3D_0DC01D458CED32F23A64CDA251907A6D</v>
      </c>
      <c r="G1299" s="147" t="str">
        <f t="shared" ca="1" si="224"/>
        <v>A</v>
      </c>
      <c r="H1299" s="147" t="str">
        <f t="shared" ca="1" si="225"/>
        <v/>
      </c>
      <c r="I1299" s="147">
        <f t="shared" ca="1" si="226"/>
        <v>0</v>
      </c>
      <c r="J1299" s="149">
        <f t="shared" ca="1" si="227"/>
        <v>0</v>
      </c>
      <c r="K1299" s="79" t="str">
        <f t="shared" si="228"/>
        <v/>
      </c>
      <c r="L1299" s="136"/>
      <c r="M1299" s="136">
        <f t="shared" si="229"/>
        <v>0</v>
      </c>
      <c r="N1299" s="137">
        <f t="shared" ca="1" si="230"/>
        <v>0</v>
      </c>
      <c r="O1299" s="137"/>
      <c r="P1299" s="138"/>
      <c r="Q1299" s="138"/>
      <c r="R1299" s="138"/>
      <c r="S1299" s="138"/>
      <c r="T1299" s="138"/>
      <c r="U1299" s="139">
        <f t="shared" si="231"/>
        <v>0</v>
      </c>
      <c r="V1299" s="140"/>
      <c r="W1299" s="43"/>
      <c r="X1299" s="59"/>
      <c r="Y1299" s="59"/>
      <c r="Z1299" s="59"/>
      <c r="AA1299" s="59"/>
      <c r="AB1299" s="59"/>
      <c r="AC1299" s="59"/>
      <c r="AD1299" s="59"/>
    </row>
    <row r="1300" ht="15.75" hidden="1" customHeight="1">
      <c r="B1300" s="145">
        <v>111</v>
      </c>
      <c r="C1300" s="146" t="str">
        <f t="shared" ca="1" si="221"/>
        <v>13.6</v>
      </c>
      <c r="D1300" s="147" t="str">
        <f t="shared" ca="1" si="222"/>
        <v>na</v>
      </c>
      <c r="E1300" s="147" t="s">
        <v>43</v>
      </c>
      <c r="F1300" s="148" t="str">
        <f t="shared" ca="1" si="223"/>
        <v>https://portail-larochelle.test.entrouvert.org/demarches/signalements/</v>
      </c>
      <c r="G1300" s="147" t="str">
        <f t="shared" ca="1" si="224"/>
        <v>A</v>
      </c>
      <c r="H1300" s="147" t="str">
        <f t="shared" ca="1" si="225"/>
        <v/>
      </c>
      <c r="I1300" s="147">
        <f t="shared" ca="1" si="226"/>
        <v>0</v>
      </c>
      <c r="J1300" s="149">
        <f t="shared" ca="1" si="227"/>
        <v>0</v>
      </c>
      <c r="K1300" s="79" t="str">
        <f t="shared" si="228"/>
        <v/>
      </c>
      <c r="L1300" s="136"/>
      <c r="M1300" s="136">
        <f t="shared" si="229"/>
        <v>0</v>
      </c>
      <c r="N1300" s="137">
        <f t="shared" ca="1" si="230"/>
        <v>0</v>
      </c>
      <c r="O1300" s="137"/>
      <c r="P1300" s="138"/>
      <c r="Q1300" s="138"/>
      <c r="R1300" s="138"/>
      <c r="S1300" s="138"/>
      <c r="T1300" s="138"/>
      <c r="U1300" s="139">
        <f t="shared" si="231"/>
        <v>0</v>
      </c>
      <c r="V1300" s="140"/>
      <c r="W1300" s="43"/>
      <c r="X1300" s="59"/>
      <c r="Y1300" s="59"/>
      <c r="Z1300" s="59"/>
      <c r="AA1300" s="59"/>
      <c r="AB1300" s="59"/>
      <c r="AC1300" s="59"/>
      <c r="AD1300" s="59"/>
    </row>
    <row r="1301" ht="15.75" hidden="1" customHeight="1">
      <c r="B1301" s="145">
        <v>111</v>
      </c>
      <c r="C1301" s="146" t="str">
        <f t="shared" ca="1" si="221"/>
        <v>13.6</v>
      </c>
      <c r="D1301" s="147" t="str">
        <f t="shared" ca="1" si="222"/>
        <v>na</v>
      </c>
      <c r="E1301" s="147" t="s">
        <v>46</v>
      </c>
      <c r="F1301" s="148" t="str">
        <f t="shared" ca="1" si="223"/>
        <v>https://connexion-larochelle.test.entrouvert.org/accounts/</v>
      </c>
      <c r="G1301" s="147" t="str">
        <f t="shared" ca="1" si="224"/>
        <v>A</v>
      </c>
      <c r="H1301" s="147" t="str">
        <f t="shared" ca="1" si="225"/>
        <v/>
      </c>
      <c r="I1301" s="147">
        <f t="shared" ca="1" si="226"/>
        <v>0</v>
      </c>
      <c r="J1301" s="149">
        <f t="shared" ca="1" si="227"/>
        <v>0</v>
      </c>
      <c r="K1301" s="79" t="str">
        <f t="shared" si="228"/>
        <v/>
      </c>
      <c r="L1301" s="136"/>
      <c r="M1301" s="136">
        <f t="shared" si="229"/>
        <v>0</v>
      </c>
      <c r="N1301" s="137">
        <f t="shared" ca="1" si="230"/>
        <v>0</v>
      </c>
      <c r="O1301" s="137"/>
      <c r="P1301" s="138"/>
      <c r="Q1301" s="138"/>
      <c r="R1301" s="138"/>
      <c r="S1301" s="138"/>
      <c r="T1301" s="138"/>
      <c r="U1301" s="139">
        <f t="shared" si="231"/>
        <v>0</v>
      </c>
      <c r="V1301" s="140"/>
      <c r="W1301" s="43"/>
      <c r="X1301" s="59"/>
      <c r="Y1301" s="59"/>
      <c r="Z1301" s="59"/>
      <c r="AA1301" s="59"/>
      <c r="AB1301" s="59"/>
      <c r="AC1301" s="59"/>
      <c r="AD1301" s="59"/>
    </row>
    <row r="1302" ht="15.75" hidden="1" customHeight="1">
      <c r="B1302" s="145">
        <v>111</v>
      </c>
      <c r="C1302" s="146" t="str">
        <f t="shared" ca="1" si="221"/>
        <v>13.6</v>
      </c>
      <c r="D1302" s="147" t="str">
        <f t="shared" ca="1" si="222"/>
        <v>na</v>
      </c>
      <c r="E1302" s="147" t="s">
        <v>49</v>
      </c>
      <c r="F1302" s="148" t="str">
        <f t="shared" ca="1" si="223"/>
        <v>https://portail-larochelle.test.entrouvert.org/a-propos/page-editoriale-type/</v>
      </c>
      <c r="G1302" s="147" t="str">
        <f t="shared" ca="1" si="224"/>
        <v>A</v>
      </c>
      <c r="H1302" s="147" t="str">
        <f t="shared" ca="1" si="225"/>
        <v/>
      </c>
      <c r="I1302" s="147">
        <f t="shared" ca="1" si="226"/>
        <v>0</v>
      </c>
      <c r="J1302" s="149">
        <f t="shared" ca="1" si="227"/>
        <v>0</v>
      </c>
      <c r="K1302" s="79" t="str">
        <f t="shared" si="228"/>
        <v/>
      </c>
      <c r="L1302" s="136"/>
      <c r="M1302" s="136">
        <f t="shared" si="229"/>
        <v>0</v>
      </c>
      <c r="N1302" s="137">
        <f t="shared" ca="1" si="230"/>
        <v>0</v>
      </c>
      <c r="O1302" s="137"/>
      <c r="P1302" s="138"/>
      <c r="Q1302" s="138"/>
      <c r="R1302" s="138"/>
      <c r="S1302" s="138"/>
      <c r="T1302" s="138"/>
      <c r="U1302" s="139">
        <f t="shared" si="231"/>
        <v>0</v>
      </c>
      <c r="V1302" s="140"/>
      <c r="W1302" s="43"/>
      <c r="X1302" s="59"/>
      <c r="Y1302" s="59"/>
      <c r="Z1302" s="59"/>
      <c r="AA1302" s="59"/>
      <c r="AB1302" s="59"/>
      <c r="AC1302" s="59"/>
      <c r="AD1302" s="59"/>
    </row>
    <row r="1303" ht="15.75" hidden="1" customHeight="1">
      <c r="B1303" s="145">
        <v>111</v>
      </c>
      <c r="C1303" s="146" t="str">
        <f t="shared" ca="1" si="221"/>
        <v>13.6</v>
      </c>
      <c r="D1303" s="147" t="str">
        <f t="shared" ca="1" si="222"/>
        <v>na</v>
      </c>
      <c r="E1303" s="147" t="s">
        <v>52</v>
      </c>
      <c r="F1303" s="148" t="str">
        <f t="shared" ca="1" si="223"/>
        <v>https://demarches-larochelle.test.entrouvert.org/old-temp/modele-de-formulaire-avec-tous-les-champs/</v>
      </c>
      <c r="G1303" s="147" t="str">
        <f t="shared" ca="1" si="224"/>
        <v>A</v>
      </c>
      <c r="H1303" s="147" t="str">
        <f t="shared" ca="1" si="225"/>
        <v/>
      </c>
      <c r="I1303" s="147">
        <f t="shared" ca="1" si="226"/>
        <v>0</v>
      </c>
      <c r="J1303" s="149">
        <f t="shared" ca="1" si="227"/>
        <v>0</v>
      </c>
      <c r="K1303" s="79" t="str">
        <f t="shared" si="228"/>
        <v/>
      </c>
      <c r="L1303" s="136"/>
      <c r="M1303" s="136">
        <f t="shared" si="229"/>
        <v>0</v>
      </c>
      <c r="N1303" s="137">
        <f t="shared" ca="1" si="230"/>
        <v>0</v>
      </c>
      <c r="O1303" s="137"/>
      <c r="P1303" s="138"/>
      <c r="Q1303" s="138"/>
      <c r="R1303" s="138"/>
      <c r="S1303" s="138"/>
      <c r="T1303" s="138"/>
      <c r="U1303" s="139">
        <f t="shared" si="231"/>
        <v>0</v>
      </c>
      <c r="V1303" s="140"/>
      <c r="W1303" s="43"/>
      <c r="X1303" s="59"/>
      <c r="Y1303" s="59"/>
      <c r="Z1303" s="59"/>
      <c r="AA1303" s="59"/>
      <c r="AB1303" s="59"/>
      <c r="AC1303" s="59"/>
      <c r="AD1303" s="59"/>
    </row>
    <row r="1304" ht="15.75" hidden="1" customHeight="1">
      <c r="B1304" s="145">
        <v>111</v>
      </c>
      <c r="C1304" s="146" t="str">
        <f t="shared" ca="1" si="221"/>
        <v>13.6</v>
      </c>
      <c r="D1304" s="147" t="str">
        <f t="shared" ca="1" si="222"/>
        <v>na</v>
      </c>
      <c r="E1304" s="147" t="s">
        <v>55</v>
      </c>
      <c r="F1304" s="148" t="str">
        <f t="shared" ca="1" si="223"/>
        <v>https://portail-larochelle.test.entrouvert.org/mon-espace/mes-demandes/</v>
      </c>
      <c r="G1304" s="147" t="str">
        <f t="shared" ca="1" si="224"/>
        <v>A</v>
      </c>
      <c r="H1304" s="147" t="str">
        <f t="shared" ca="1" si="225"/>
        <v/>
      </c>
      <c r="I1304" s="147">
        <f t="shared" ca="1" si="226"/>
        <v>0</v>
      </c>
      <c r="J1304" s="149">
        <f t="shared" ca="1" si="227"/>
        <v>0</v>
      </c>
      <c r="K1304" s="79" t="str">
        <f t="shared" si="228"/>
        <v/>
      </c>
      <c r="L1304" s="136"/>
      <c r="M1304" s="136">
        <f t="shared" si="229"/>
        <v>0</v>
      </c>
      <c r="N1304" s="137">
        <f t="shared" ca="1" si="230"/>
        <v>0</v>
      </c>
      <c r="O1304" s="137"/>
      <c r="P1304" s="138"/>
      <c r="Q1304" s="138"/>
      <c r="R1304" s="138"/>
      <c r="S1304" s="138"/>
      <c r="T1304" s="138"/>
      <c r="U1304" s="139">
        <f t="shared" si="231"/>
        <v>0</v>
      </c>
      <c r="V1304" s="140"/>
      <c r="W1304" s="43"/>
      <c r="X1304" s="59"/>
      <c r="Y1304" s="59"/>
      <c r="Z1304" s="59"/>
      <c r="AA1304" s="59"/>
      <c r="AB1304" s="59"/>
      <c r="AC1304" s="59"/>
      <c r="AD1304" s="59"/>
    </row>
    <row r="1305" ht="15.75" hidden="1" customHeight="1">
      <c r="B1305" s="145">
        <v>111</v>
      </c>
      <c r="C1305" s="146" t="str">
        <f t="shared" ca="1" si="221"/>
        <v>13.6</v>
      </c>
      <c r="D1305" s="147" t="str">
        <f t="shared" ca="1" si="222"/>
        <v>na</v>
      </c>
      <c r="E1305" s="147" t="s">
        <v>58</v>
      </c>
      <c r="F1305" s="148" t="str">
        <f t="shared" ca="1" si="223"/>
        <v>https://demarches-larochelle.test.entrouvert.org/signalements/arbres-espaces-verts-naturels-aires-de-jeux/?cancelurl=https%3A//portail-larochelle.test.entrouvert.org/demarches/signalements/</v>
      </c>
      <c r="G1305" s="147" t="str">
        <f t="shared" ca="1" si="224"/>
        <v>A</v>
      </c>
      <c r="H1305" s="147" t="str">
        <f t="shared" ca="1" si="225"/>
        <v/>
      </c>
      <c r="I1305" s="147">
        <f t="shared" ca="1" si="226"/>
        <v>0</v>
      </c>
      <c r="J1305" s="149">
        <f t="shared" ca="1" si="227"/>
        <v>0</v>
      </c>
      <c r="K1305" s="79" t="str">
        <f t="shared" si="228"/>
        <v/>
      </c>
      <c r="L1305" s="136"/>
      <c r="M1305" s="136">
        <f t="shared" si="229"/>
        <v>0</v>
      </c>
      <c r="N1305" s="137">
        <f t="shared" ca="1" si="230"/>
        <v>0</v>
      </c>
      <c r="O1305" s="137"/>
      <c r="P1305" s="138"/>
      <c r="Q1305" s="138"/>
      <c r="R1305" s="138"/>
      <c r="S1305" s="138"/>
      <c r="T1305" s="138"/>
      <c r="U1305" s="139">
        <f t="shared" si="231"/>
        <v>0</v>
      </c>
      <c r="V1305" s="140"/>
      <c r="W1305" s="43"/>
      <c r="X1305" s="59"/>
      <c r="Y1305" s="59"/>
      <c r="Z1305" s="59"/>
      <c r="AA1305" s="59"/>
      <c r="AB1305" s="59"/>
      <c r="AC1305" s="59"/>
      <c r="AD1305" s="59"/>
    </row>
    <row r="1306" ht="15.75" hidden="1" customHeight="1">
      <c r="B1306" s="145">
        <v>111</v>
      </c>
      <c r="C1306" s="146" t="str">
        <f t="shared" ca="1" si="221"/>
        <v>13.6</v>
      </c>
      <c r="D1306" s="147" t="str">
        <f t="shared" ca="1" si="222"/>
        <v>na</v>
      </c>
      <c r="E1306" s="147" t="s">
        <v>61</v>
      </c>
      <c r="F1306" s="148" t="str">
        <f t="shared" ca="1" si="223"/>
        <v>https://demarches-larochelle.test.entrouvert.org/signalements/proprete-urbaine/118/</v>
      </c>
      <c r="G1306" s="147" t="str">
        <f t="shared" ca="1" si="224"/>
        <v>A</v>
      </c>
      <c r="H1306" s="147" t="str">
        <f t="shared" ca="1" si="225"/>
        <v/>
      </c>
      <c r="I1306" s="147">
        <f t="shared" ca="1" si="226"/>
        <v>0</v>
      </c>
      <c r="J1306" s="149">
        <f t="shared" ca="1" si="227"/>
        <v>0</v>
      </c>
      <c r="K1306" s="79" t="str">
        <f t="shared" si="228"/>
        <v/>
      </c>
      <c r="L1306" s="136"/>
      <c r="M1306" s="136">
        <f t="shared" si="229"/>
        <v>0</v>
      </c>
      <c r="N1306" s="137">
        <f t="shared" ca="1" si="230"/>
        <v>0</v>
      </c>
      <c r="O1306" s="137"/>
      <c r="P1306" s="138"/>
      <c r="Q1306" s="138"/>
      <c r="R1306" s="138"/>
      <c r="S1306" s="138"/>
      <c r="T1306" s="138"/>
      <c r="U1306" s="139">
        <f t="shared" si="231"/>
        <v>0</v>
      </c>
      <c r="V1306" s="140"/>
      <c r="W1306" s="43"/>
      <c r="X1306" s="59"/>
      <c r="Y1306" s="59"/>
      <c r="Z1306" s="59"/>
      <c r="AA1306" s="59"/>
      <c r="AB1306" s="59"/>
      <c r="AC1306" s="59"/>
      <c r="AD1306" s="59"/>
    </row>
    <row r="1307" ht="15.75" hidden="1" customHeight="1">
      <c r="B1307" s="145">
        <v>111</v>
      </c>
      <c r="C1307" s="146" t="str">
        <f t="shared" ca="1" si="221"/>
        <v>13.6</v>
      </c>
      <c r="D1307" s="147" t="str">
        <f t="shared" ca="1" si="222"/>
        <v>na</v>
      </c>
      <c r="E1307" s="147" t="s">
        <v>64</v>
      </c>
      <c r="F1307" s="148" t="str">
        <f t="shared" ca="1" si="223"/>
        <v>https://connexion-larochelle.test.entrouvert.org/accounts/password/change/</v>
      </c>
      <c r="G1307" s="147" t="str">
        <f t="shared" ca="1" si="224"/>
        <v>A</v>
      </c>
      <c r="H1307" s="147" t="str">
        <f t="shared" ca="1" si="225"/>
        <v/>
      </c>
      <c r="I1307" s="147">
        <f t="shared" ca="1" si="226"/>
        <v>0</v>
      </c>
      <c r="J1307" s="149">
        <f t="shared" ca="1" si="227"/>
        <v>0</v>
      </c>
      <c r="K1307" s="79" t="str">
        <f t="shared" si="228"/>
        <v/>
      </c>
      <c r="L1307" s="136"/>
      <c r="M1307" s="136">
        <f t="shared" si="229"/>
        <v>0</v>
      </c>
      <c r="N1307" s="137">
        <f t="shared" ca="1" si="230"/>
        <v>0</v>
      </c>
      <c r="O1307" s="137"/>
      <c r="P1307" s="138"/>
      <c r="Q1307" s="138"/>
      <c r="R1307" s="138"/>
      <c r="S1307" s="138"/>
      <c r="T1307" s="138"/>
      <c r="U1307" s="139">
        <f t="shared" si="231"/>
        <v>0</v>
      </c>
      <c r="V1307" s="140"/>
      <c r="W1307" s="43"/>
      <c r="X1307" s="59"/>
      <c r="Y1307" s="59"/>
      <c r="Z1307" s="59"/>
      <c r="AA1307" s="59"/>
      <c r="AB1307" s="59"/>
      <c r="AC1307" s="59"/>
      <c r="AD1307" s="59"/>
    </row>
    <row r="1308" ht="15.75" hidden="1" customHeight="1">
      <c r="B1308" s="145">
        <v>112</v>
      </c>
      <c r="C1308" s="146" t="str">
        <f t="shared" ca="1" si="221"/>
        <v>13.7</v>
      </c>
      <c r="D1308" s="147" t="str">
        <f t="shared" ca="1" si="222"/>
        <v>na</v>
      </c>
      <c r="E1308" s="147" t="s">
        <v>28</v>
      </c>
      <c r="F1308" s="148" t="str">
        <f t="shared" ca="1" si="223"/>
        <v>https://portail-larochelle.test.entrouvert.org/demarches/</v>
      </c>
      <c r="G1308" s="147" t="str">
        <f t="shared" ca="1" si="224"/>
        <v>A</v>
      </c>
      <c r="H1308" s="147" t="str">
        <f t="shared" ca="1" si="225"/>
        <v/>
      </c>
      <c r="I1308" s="147">
        <f t="shared" ca="1" si="226"/>
        <v>0</v>
      </c>
      <c r="J1308" s="149">
        <f t="shared" ca="1" si="227"/>
        <v>0</v>
      </c>
      <c r="K1308" s="79" t="str">
        <f t="shared" si="228"/>
        <v/>
      </c>
      <c r="L1308" s="136"/>
      <c r="M1308" s="136">
        <f t="shared" si="229"/>
        <v>0</v>
      </c>
      <c r="N1308" s="137">
        <f t="shared" ca="1" si="230"/>
        <v>0</v>
      </c>
      <c r="O1308" s="137"/>
      <c r="P1308" s="138"/>
      <c r="Q1308" s="138"/>
      <c r="R1308" s="138"/>
      <c r="S1308" s="138"/>
      <c r="T1308" s="138"/>
      <c r="U1308" s="139">
        <f t="shared" si="231"/>
        <v>0</v>
      </c>
      <c r="V1308" s="140"/>
      <c r="W1308" s="43"/>
      <c r="X1308" s="59"/>
      <c r="Y1308" s="59"/>
      <c r="Z1308" s="59"/>
      <c r="AA1308" s="59"/>
      <c r="AB1308" s="59"/>
      <c r="AC1308" s="59"/>
      <c r="AD1308" s="59"/>
    </row>
    <row r="1309" ht="15.75" hidden="1" customHeight="1">
      <c r="B1309" s="145">
        <v>112</v>
      </c>
      <c r="C1309" s="146" t="str">
        <f t="shared" ca="1" si="221"/>
        <v>13.7</v>
      </c>
      <c r="D1309" s="147" t="str">
        <f t="shared" ca="1" si="222"/>
        <v>na</v>
      </c>
      <c r="E1309" s="147" t="s">
        <v>31</v>
      </c>
      <c r="F1309" s="148" t="str">
        <f t="shared" ca="1" si="223"/>
        <v>https://portail-larochelle.test.entrouvert.org/liens-footer/accessibilite/</v>
      </c>
      <c r="G1309" s="147" t="str">
        <f t="shared" ca="1" si="224"/>
        <v>A</v>
      </c>
      <c r="H1309" s="147" t="str">
        <f t="shared" ca="1" si="225"/>
        <v/>
      </c>
      <c r="I1309" s="147">
        <f t="shared" ca="1" si="226"/>
        <v>0</v>
      </c>
      <c r="J1309" s="149">
        <f t="shared" ca="1" si="227"/>
        <v>0</v>
      </c>
      <c r="K1309" s="79" t="str">
        <f t="shared" si="228"/>
        <v/>
      </c>
      <c r="L1309" s="136"/>
      <c r="M1309" s="136">
        <f t="shared" si="229"/>
        <v>0</v>
      </c>
      <c r="N1309" s="137">
        <f t="shared" ca="1" si="230"/>
        <v>0</v>
      </c>
      <c r="O1309" s="137"/>
      <c r="P1309" s="138"/>
      <c r="Q1309" s="138"/>
      <c r="R1309" s="138"/>
      <c r="S1309" s="138"/>
      <c r="T1309" s="138"/>
      <c r="U1309" s="139">
        <f t="shared" si="231"/>
        <v>0</v>
      </c>
      <c r="V1309" s="140"/>
      <c r="W1309" s="43"/>
      <c r="X1309" s="59"/>
      <c r="Y1309" s="59"/>
      <c r="Z1309" s="59"/>
      <c r="AA1309" s="59"/>
      <c r="AB1309" s="59"/>
      <c r="AC1309" s="59"/>
      <c r="AD1309" s="59"/>
    </row>
    <row r="1310" ht="15.75" hidden="1" customHeight="1">
      <c r="B1310" s="145">
        <v>112</v>
      </c>
      <c r="C1310" s="146" t="str">
        <f t="shared" ca="1" si="221"/>
        <v>13.7</v>
      </c>
      <c r="D1310" s="147" t="str">
        <f t="shared" ca="1" si="222"/>
        <v>na</v>
      </c>
      <c r="E1310" s="147" t="s">
        <v>34</v>
      </c>
      <c r="F1310" s="148" t="str">
        <f t="shared" ca="1" si="223"/>
        <v>https://portail-larochelle.test.entrouvert.org/liens-footer/mentions-legales/</v>
      </c>
      <c r="G1310" s="147" t="str">
        <f t="shared" ca="1" si="224"/>
        <v>A</v>
      </c>
      <c r="H1310" s="147" t="str">
        <f t="shared" ca="1" si="225"/>
        <v/>
      </c>
      <c r="I1310" s="147">
        <f t="shared" ca="1" si="226"/>
        <v>0</v>
      </c>
      <c r="J1310" s="149">
        <f t="shared" ca="1" si="227"/>
        <v>0</v>
      </c>
      <c r="K1310" s="79" t="str">
        <f t="shared" si="228"/>
        <v/>
      </c>
      <c r="L1310" s="136"/>
      <c r="M1310" s="136">
        <f t="shared" si="229"/>
        <v>0</v>
      </c>
      <c r="N1310" s="137">
        <f t="shared" ca="1" si="230"/>
        <v>0</v>
      </c>
      <c r="O1310" s="137"/>
      <c r="P1310" s="138"/>
      <c r="Q1310" s="138"/>
      <c r="R1310" s="138"/>
      <c r="S1310" s="138"/>
      <c r="T1310" s="138"/>
      <c r="U1310" s="139">
        <f t="shared" si="231"/>
        <v>0</v>
      </c>
      <c r="V1310" s="140"/>
      <c r="W1310" s="43"/>
      <c r="X1310" s="59"/>
      <c r="Y1310" s="59"/>
      <c r="Z1310" s="59"/>
      <c r="AA1310" s="59"/>
      <c r="AB1310" s="59"/>
      <c r="AC1310" s="59"/>
      <c r="AD1310" s="59"/>
    </row>
    <row r="1311" ht="15.75" hidden="1" customHeight="1">
      <c r="B1311" s="145">
        <v>112</v>
      </c>
      <c r="C1311" s="146" t="str">
        <f t="shared" ca="1" si="221"/>
        <v>13.7</v>
      </c>
      <c r="D1311" s="147" t="str">
        <f t="shared" ca="1" si="222"/>
        <v>na</v>
      </c>
      <c r="E1311" s="147" t="s">
        <v>37</v>
      </c>
      <c r="F1311" s="148" t="str">
        <f t="shared" ca="1" si="223"/>
        <v>https://portail-larochelle.test.entrouvert.org/aide/</v>
      </c>
      <c r="G1311" s="147" t="str">
        <f t="shared" ca="1" si="224"/>
        <v>A</v>
      </c>
      <c r="H1311" s="147" t="str">
        <f t="shared" ca="1" si="225"/>
        <v/>
      </c>
      <c r="I1311" s="147">
        <f t="shared" ca="1" si="226"/>
        <v>0</v>
      </c>
      <c r="J1311" s="149">
        <f t="shared" ca="1" si="227"/>
        <v>0</v>
      </c>
      <c r="K1311" s="79" t="str">
        <f t="shared" si="228"/>
        <v/>
      </c>
      <c r="L1311" s="136"/>
      <c r="M1311" s="136">
        <f t="shared" si="229"/>
        <v>0</v>
      </c>
      <c r="N1311" s="137">
        <f t="shared" ca="1" si="230"/>
        <v>0</v>
      </c>
      <c r="O1311" s="137"/>
      <c r="P1311" s="138"/>
      <c r="Q1311" s="138"/>
      <c r="R1311" s="138"/>
      <c r="S1311" s="138"/>
      <c r="T1311" s="138"/>
      <c r="U1311" s="139">
        <f t="shared" si="231"/>
        <v>0</v>
      </c>
      <c r="V1311" s="140"/>
      <c r="W1311" s="43"/>
      <c r="X1311" s="59"/>
      <c r="Y1311" s="59"/>
      <c r="Z1311" s="59"/>
      <c r="AA1311" s="59"/>
      <c r="AB1311" s="59"/>
      <c r="AC1311" s="59"/>
      <c r="AD1311" s="59"/>
    </row>
    <row r="1312" ht="15.75" hidden="1" customHeight="1">
      <c r="B1312" s="145">
        <v>112</v>
      </c>
      <c r="C1312" s="146" t="str">
        <f t="shared" ca="1" si="221"/>
        <v>13.7</v>
      </c>
      <c r="D1312" s="147" t="str">
        <f t="shared" ca="1" si="222"/>
        <v>na</v>
      </c>
      <c r="E1312" s="147" t="s">
        <v>40</v>
      </c>
      <c r="F1312" s="148" t="str">
        <f t="shared" ca="1" si="223"/>
        <v>https://connexion-larochelle.test.entrouvert.org/login/?nonce=_0DC01D458CED32F23A64CDA251907A6D&amp;next=/idp/saml2/continue%3Fnonce%3D_0DC01D458CED32F23A64CDA251907A6D</v>
      </c>
      <c r="G1312" s="147" t="str">
        <f t="shared" ca="1" si="224"/>
        <v>A</v>
      </c>
      <c r="H1312" s="147" t="str">
        <f t="shared" ca="1" si="225"/>
        <v/>
      </c>
      <c r="I1312" s="147">
        <f t="shared" ca="1" si="226"/>
        <v>0</v>
      </c>
      <c r="J1312" s="149">
        <f t="shared" ca="1" si="227"/>
        <v>0</v>
      </c>
      <c r="K1312" s="79" t="str">
        <f t="shared" si="228"/>
        <v/>
      </c>
      <c r="L1312" s="136"/>
      <c r="M1312" s="136">
        <f t="shared" si="229"/>
        <v>0</v>
      </c>
      <c r="N1312" s="137">
        <f t="shared" ca="1" si="230"/>
        <v>0</v>
      </c>
      <c r="O1312" s="137"/>
      <c r="P1312" s="138"/>
      <c r="Q1312" s="138"/>
      <c r="R1312" s="138"/>
      <c r="S1312" s="138"/>
      <c r="T1312" s="138"/>
      <c r="U1312" s="139">
        <f t="shared" si="231"/>
        <v>0</v>
      </c>
      <c r="V1312" s="140"/>
      <c r="W1312" s="43"/>
      <c r="X1312" s="59"/>
      <c r="Y1312" s="59"/>
      <c r="Z1312" s="59"/>
      <c r="AA1312" s="59"/>
      <c r="AB1312" s="59"/>
      <c r="AC1312" s="59"/>
      <c r="AD1312" s="59"/>
    </row>
    <row r="1313" ht="15.75" hidden="1" customHeight="1">
      <c r="B1313" s="145">
        <v>112</v>
      </c>
      <c r="C1313" s="146" t="str">
        <f t="shared" ca="1" si="221"/>
        <v>13.7</v>
      </c>
      <c r="D1313" s="147" t="str">
        <f t="shared" ca="1" si="222"/>
        <v>na</v>
      </c>
      <c r="E1313" s="147" t="s">
        <v>43</v>
      </c>
      <c r="F1313" s="148" t="str">
        <f t="shared" ca="1" si="223"/>
        <v>https://portail-larochelle.test.entrouvert.org/demarches/signalements/</v>
      </c>
      <c r="G1313" s="147" t="str">
        <f t="shared" ca="1" si="224"/>
        <v>A</v>
      </c>
      <c r="H1313" s="147" t="str">
        <f t="shared" ca="1" si="225"/>
        <v/>
      </c>
      <c r="I1313" s="147">
        <f t="shared" ca="1" si="226"/>
        <v>0</v>
      </c>
      <c r="J1313" s="149">
        <f t="shared" ca="1" si="227"/>
        <v>0</v>
      </c>
      <c r="K1313" s="79" t="str">
        <f t="shared" si="228"/>
        <v/>
      </c>
      <c r="L1313" s="136"/>
      <c r="M1313" s="136">
        <f t="shared" si="229"/>
        <v>0</v>
      </c>
      <c r="N1313" s="137">
        <f t="shared" ca="1" si="230"/>
        <v>0</v>
      </c>
      <c r="O1313" s="137"/>
      <c r="P1313" s="138"/>
      <c r="Q1313" s="138"/>
      <c r="R1313" s="138"/>
      <c r="S1313" s="138"/>
      <c r="T1313" s="138"/>
      <c r="U1313" s="139">
        <f t="shared" si="231"/>
        <v>0</v>
      </c>
      <c r="V1313" s="140"/>
      <c r="W1313" s="43"/>
      <c r="X1313" s="59"/>
      <c r="Y1313" s="59"/>
      <c r="Z1313" s="59"/>
      <c r="AA1313" s="59"/>
      <c r="AB1313" s="59"/>
      <c r="AC1313" s="59"/>
      <c r="AD1313" s="59"/>
    </row>
    <row r="1314" ht="15.75" hidden="1" customHeight="1">
      <c r="B1314" s="145">
        <v>112</v>
      </c>
      <c r="C1314" s="146" t="str">
        <f t="shared" ca="1" si="221"/>
        <v>13.7</v>
      </c>
      <c r="D1314" s="147" t="str">
        <f t="shared" ca="1" si="222"/>
        <v>na</v>
      </c>
      <c r="E1314" s="147" t="s">
        <v>46</v>
      </c>
      <c r="F1314" s="148" t="str">
        <f t="shared" ca="1" si="223"/>
        <v>https://connexion-larochelle.test.entrouvert.org/accounts/</v>
      </c>
      <c r="G1314" s="147" t="str">
        <f t="shared" ca="1" si="224"/>
        <v>A</v>
      </c>
      <c r="H1314" s="147" t="str">
        <f t="shared" ca="1" si="225"/>
        <v/>
      </c>
      <c r="I1314" s="147">
        <f t="shared" ca="1" si="226"/>
        <v>0</v>
      </c>
      <c r="J1314" s="149">
        <f t="shared" ca="1" si="227"/>
        <v>0</v>
      </c>
      <c r="K1314" s="79" t="str">
        <f t="shared" si="228"/>
        <v/>
      </c>
      <c r="L1314" s="136"/>
      <c r="M1314" s="136">
        <f t="shared" si="229"/>
        <v>0</v>
      </c>
      <c r="N1314" s="137">
        <f t="shared" ca="1" si="230"/>
        <v>0</v>
      </c>
      <c r="O1314" s="137"/>
      <c r="P1314" s="138"/>
      <c r="Q1314" s="138"/>
      <c r="R1314" s="138"/>
      <c r="S1314" s="138"/>
      <c r="T1314" s="138"/>
      <c r="U1314" s="139">
        <f t="shared" si="231"/>
        <v>0</v>
      </c>
      <c r="V1314" s="140"/>
      <c r="W1314" s="43"/>
      <c r="X1314" s="59"/>
      <c r="Y1314" s="59"/>
      <c r="Z1314" s="59"/>
      <c r="AA1314" s="59"/>
      <c r="AB1314" s="59"/>
      <c r="AC1314" s="59"/>
      <c r="AD1314" s="59"/>
    </row>
    <row r="1315" ht="15.75" hidden="1" customHeight="1">
      <c r="B1315" s="145">
        <v>112</v>
      </c>
      <c r="C1315" s="146" t="str">
        <f t="shared" ca="1" si="221"/>
        <v>13.7</v>
      </c>
      <c r="D1315" s="147" t="str">
        <f t="shared" ca="1" si="222"/>
        <v>na</v>
      </c>
      <c r="E1315" s="147" t="s">
        <v>49</v>
      </c>
      <c r="F1315" s="148" t="str">
        <f t="shared" ca="1" si="223"/>
        <v>https://portail-larochelle.test.entrouvert.org/a-propos/page-editoriale-type/</v>
      </c>
      <c r="G1315" s="147" t="str">
        <f t="shared" ca="1" si="224"/>
        <v>A</v>
      </c>
      <c r="H1315" s="147" t="str">
        <f t="shared" ca="1" si="225"/>
        <v/>
      </c>
      <c r="I1315" s="147">
        <f t="shared" ca="1" si="226"/>
        <v>0</v>
      </c>
      <c r="J1315" s="149">
        <f t="shared" ca="1" si="227"/>
        <v>0</v>
      </c>
      <c r="K1315" s="79" t="str">
        <f t="shared" si="228"/>
        <v/>
      </c>
      <c r="L1315" s="136"/>
      <c r="M1315" s="136">
        <f t="shared" si="229"/>
        <v>0</v>
      </c>
      <c r="N1315" s="137">
        <f t="shared" ca="1" si="230"/>
        <v>0</v>
      </c>
      <c r="O1315" s="137"/>
      <c r="P1315" s="138"/>
      <c r="Q1315" s="138"/>
      <c r="R1315" s="138"/>
      <c r="S1315" s="138"/>
      <c r="T1315" s="138"/>
      <c r="U1315" s="139">
        <f t="shared" si="231"/>
        <v>0</v>
      </c>
      <c r="V1315" s="140"/>
      <c r="W1315" s="43"/>
      <c r="X1315" s="59"/>
      <c r="Y1315" s="59"/>
      <c r="Z1315" s="59"/>
      <c r="AA1315" s="59"/>
      <c r="AB1315" s="59"/>
      <c r="AC1315" s="59"/>
      <c r="AD1315" s="59"/>
    </row>
    <row r="1316" ht="15.75" hidden="1" customHeight="1">
      <c r="B1316" s="145">
        <v>112</v>
      </c>
      <c r="C1316" s="146" t="str">
        <f t="shared" ca="1" si="221"/>
        <v>13.7</v>
      </c>
      <c r="D1316" s="147" t="str">
        <f t="shared" ca="1" si="222"/>
        <v>na</v>
      </c>
      <c r="E1316" s="147" t="s">
        <v>52</v>
      </c>
      <c r="F1316" s="148" t="str">
        <f t="shared" ca="1" si="223"/>
        <v>https://demarches-larochelle.test.entrouvert.org/old-temp/modele-de-formulaire-avec-tous-les-champs/</v>
      </c>
      <c r="G1316" s="147" t="str">
        <f t="shared" ca="1" si="224"/>
        <v>A</v>
      </c>
      <c r="H1316" s="147" t="str">
        <f t="shared" ca="1" si="225"/>
        <v/>
      </c>
      <c r="I1316" s="147">
        <f t="shared" ca="1" si="226"/>
        <v>0</v>
      </c>
      <c r="J1316" s="149">
        <f t="shared" ca="1" si="227"/>
        <v>0</v>
      </c>
      <c r="K1316" s="79" t="str">
        <f t="shared" si="228"/>
        <v/>
      </c>
      <c r="L1316" s="136"/>
      <c r="M1316" s="136">
        <f t="shared" si="229"/>
        <v>0</v>
      </c>
      <c r="N1316" s="137">
        <f t="shared" ca="1" si="230"/>
        <v>0</v>
      </c>
      <c r="O1316" s="137"/>
      <c r="P1316" s="138"/>
      <c r="Q1316" s="138"/>
      <c r="R1316" s="138"/>
      <c r="S1316" s="138"/>
      <c r="T1316" s="138"/>
      <c r="U1316" s="139">
        <f t="shared" si="231"/>
        <v>0</v>
      </c>
      <c r="V1316" s="140"/>
      <c r="W1316" s="43"/>
      <c r="X1316" s="59"/>
      <c r="Y1316" s="59"/>
      <c r="Z1316" s="59"/>
      <c r="AA1316" s="59"/>
      <c r="AB1316" s="59"/>
      <c r="AC1316" s="59"/>
      <c r="AD1316" s="59"/>
    </row>
    <row r="1317" ht="15.75" hidden="1" customHeight="1">
      <c r="B1317" s="145">
        <v>112</v>
      </c>
      <c r="C1317" s="146" t="str">
        <f t="shared" ca="1" si="221"/>
        <v>13.7</v>
      </c>
      <c r="D1317" s="147" t="str">
        <f t="shared" ca="1" si="222"/>
        <v>na</v>
      </c>
      <c r="E1317" s="147" t="s">
        <v>55</v>
      </c>
      <c r="F1317" s="148" t="str">
        <f t="shared" ca="1" si="223"/>
        <v>https://portail-larochelle.test.entrouvert.org/mon-espace/mes-demandes/</v>
      </c>
      <c r="G1317" s="147" t="str">
        <f t="shared" ca="1" si="224"/>
        <v>A</v>
      </c>
      <c r="H1317" s="147" t="str">
        <f t="shared" ca="1" si="225"/>
        <v/>
      </c>
      <c r="I1317" s="147">
        <f t="shared" ca="1" si="226"/>
        <v>0</v>
      </c>
      <c r="J1317" s="149">
        <f t="shared" ca="1" si="227"/>
        <v>0</v>
      </c>
      <c r="K1317" s="79" t="str">
        <f t="shared" si="228"/>
        <v/>
      </c>
      <c r="L1317" s="136"/>
      <c r="M1317" s="136">
        <f t="shared" si="229"/>
        <v>0</v>
      </c>
      <c r="N1317" s="137">
        <f t="shared" ca="1" si="230"/>
        <v>0</v>
      </c>
      <c r="O1317" s="137"/>
      <c r="P1317" s="138"/>
      <c r="Q1317" s="138"/>
      <c r="R1317" s="138"/>
      <c r="S1317" s="138"/>
      <c r="T1317" s="138"/>
      <c r="U1317" s="139">
        <f t="shared" si="231"/>
        <v>0</v>
      </c>
      <c r="V1317" s="140"/>
      <c r="W1317" s="43"/>
      <c r="X1317" s="59"/>
      <c r="Y1317" s="59"/>
      <c r="Z1317" s="59"/>
      <c r="AA1317" s="59"/>
      <c r="AB1317" s="59"/>
      <c r="AC1317" s="59"/>
      <c r="AD1317" s="59"/>
    </row>
    <row r="1318" ht="15.75" hidden="1" customHeight="1">
      <c r="B1318" s="145">
        <v>112</v>
      </c>
      <c r="C1318" s="146" t="str">
        <f t="shared" ca="1" si="221"/>
        <v>13.7</v>
      </c>
      <c r="D1318" s="147" t="str">
        <f t="shared" ca="1" si="222"/>
        <v>na</v>
      </c>
      <c r="E1318" s="147" t="s">
        <v>58</v>
      </c>
      <c r="F1318" s="148" t="str">
        <f t="shared" ca="1" si="223"/>
        <v>https://demarches-larochelle.test.entrouvert.org/signalements/arbres-espaces-verts-naturels-aires-de-jeux/?cancelurl=https%3A//portail-larochelle.test.entrouvert.org/demarches/signalements/</v>
      </c>
      <c r="G1318" s="147" t="str">
        <f t="shared" ca="1" si="224"/>
        <v>A</v>
      </c>
      <c r="H1318" s="147" t="str">
        <f t="shared" ca="1" si="225"/>
        <v/>
      </c>
      <c r="I1318" s="147">
        <f t="shared" ca="1" si="226"/>
        <v>0</v>
      </c>
      <c r="J1318" s="149">
        <f t="shared" ca="1" si="227"/>
        <v>0</v>
      </c>
      <c r="K1318" s="79" t="str">
        <f t="shared" si="228"/>
        <v/>
      </c>
      <c r="L1318" s="136"/>
      <c r="M1318" s="136">
        <f t="shared" si="229"/>
        <v>0</v>
      </c>
      <c r="N1318" s="137">
        <f t="shared" ca="1" si="230"/>
        <v>0</v>
      </c>
      <c r="O1318" s="137"/>
      <c r="P1318" s="138"/>
      <c r="Q1318" s="138"/>
      <c r="R1318" s="138"/>
      <c r="S1318" s="138"/>
      <c r="T1318" s="138"/>
      <c r="U1318" s="139">
        <f t="shared" si="231"/>
        <v>0</v>
      </c>
      <c r="V1318" s="140"/>
      <c r="W1318" s="43"/>
      <c r="X1318" s="59"/>
      <c r="Y1318" s="59"/>
      <c r="Z1318" s="59"/>
      <c r="AA1318" s="59"/>
      <c r="AB1318" s="59"/>
      <c r="AC1318" s="59"/>
      <c r="AD1318" s="59"/>
    </row>
    <row r="1319" ht="15.75" hidden="1" customHeight="1">
      <c r="B1319" s="145">
        <v>112</v>
      </c>
      <c r="C1319" s="146" t="str">
        <f t="shared" ca="1" si="221"/>
        <v>13.7</v>
      </c>
      <c r="D1319" s="147" t="str">
        <f t="shared" ca="1" si="222"/>
        <v>na</v>
      </c>
      <c r="E1319" s="147" t="s">
        <v>61</v>
      </c>
      <c r="F1319" s="148" t="str">
        <f t="shared" ca="1" si="223"/>
        <v>https://demarches-larochelle.test.entrouvert.org/signalements/proprete-urbaine/118/</v>
      </c>
      <c r="G1319" s="147" t="str">
        <f t="shared" ca="1" si="224"/>
        <v>A</v>
      </c>
      <c r="H1319" s="147" t="str">
        <f t="shared" ca="1" si="225"/>
        <v/>
      </c>
      <c r="I1319" s="147">
        <f t="shared" ca="1" si="226"/>
        <v>0</v>
      </c>
      <c r="J1319" s="149">
        <f t="shared" ca="1" si="227"/>
        <v>0</v>
      </c>
      <c r="K1319" s="79" t="str">
        <f t="shared" si="228"/>
        <v/>
      </c>
      <c r="L1319" s="136"/>
      <c r="M1319" s="136">
        <f t="shared" si="229"/>
        <v>0</v>
      </c>
      <c r="N1319" s="137">
        <f t="shared" ca="1" si="230"/>
        <v>0</v>
      </c>
      <c r="O1319" s="137"/>
      <c r="P1319" s="138"/>
      <c r="Q1319" s="138"/>
      <c r="R1319" s="138"/>
      <c r="S1319" s="138"/>
      <c r="T1319" s="138"/>
      <c r="U1319" s="139">
        <f t="shared" si="231"/>
        <v>0</v>
      </c>
      <c r="V1319" s="140"/>
      <c r="W1319" s="43"/>
      <c r="X1319" s="59"/>
      <c r="Y1319" s="59"/>
      <c r="Z1319" s="59"/>
      <c r="AA1319" s="59"/>
      <c r="AB1319" s="59"/>
      <c r="AC1319" s="59"/>
      <c r="AD1319" s="59"/>
    </row>
    <row r="1320" ht="15.75" hidden="1" customHeight="1">
      <c r="B1320" s="145">
        <v>112</v>
      </c>
      <c r="C1320" s="146" t="str">
        <f t="shared" ca="1" si="221"/>
        <v>13.7</v>
      </c>
      <c r="D1320" s="147" t="str">
        <f t="shared" ca="1" si="222"/>
        <v>na</v>
      </c>
      <c r="E1320" s="147" t="s">
        <v>64</v>
      </c>
      <c r="F1320" s="148" t="str">
        <f t="shared" ca="1" si="223"/>
        <v>https://connexion-larochelle.test.entrouvert.org/accounts/password/change/</v>
      </c>
      <c r="G1320" s="147" t="str">
        <f t="shared" ca="1" si="224"/>
        <v>A</v>
      </c>
      <c r="H1320" s="147" t="str">
        <f t="shared" ca="1" si="225"/>
        <v/>
      </c>
      <c r="I1320" s="147">
        <f t="shared" ca="1" si="226"/>
        <v>0</v>
      </c>
      <c r="J1320" s="149">
        <f t="shared" ca="1" si="227"/>
        <v>0</v>
      </c>
      <c r="K1320" s="79" t="str">
        <f t="shared" si="228"/>
        <v/>
      </c>
      <c r="L1320" s="136"/>
      <c r="M1320" s="136">
        <f t="shared" si="229"/>
        <v>0</v>
      </c>
      <c r="N1320" s="137">
        <f t="shared" ca="1" si="230"/>
        <v>0</v>
      </c>
      <c r="O1320" s="137"/>
      <c r="P1320" s="138"/>
      <c r="Q1320" s="138"/>
      <c r="R1320" s="138"/>
      <c r="S1320" s="138"/>
      <c r="T1320" s="138"/>
      <c r="U1320" s="139">
        <f t="shared" si="231"/>
        <v>0</v>
      </c>
      <c r="V1320" s="140"/>
      <c r="W1320" s="43"/>
      <c r="X1320" s="59"/>
      <c r="Y1320" s="59"/>
      <c r="Z1320" s="59"/>
      <c r="AA1320" s="59"/>
      <c r="AB1320" s="59"/>
      <c r="AC1320" s="59"/>
      <c r="AD1320" s="59"/>
    </row>
    <row r="1321" ht="15.75" hidden="1" customHeight="1">
      <c r="B1321" s="145">
        <v>113</v>
      </c>
      <c r="C1321" s="146" t="str">
        <f t="shared" ca="1" si="221"/>
        <v>13.8</v>
      </c>
      <c r="D1321" s="147" t="str">
        <f t="shared" ca="1" si="222"/>
        <v>na</v>
      </c>
      <c r="E1321" s="147" t="s">
        <v>28</v>
      </c>
      <c r="F1321" s="148" t="str">
        <f t="shared" ca="1" si="223"/>
        <v>https://portail-larochelle.test.entrouvert.org/demarches/</v>
      </c>
      <c r="G1321" s="147" t="str">
        <f t="shared" ca="1" si="224"/>
        <v>A</v>
      </c>
      <c r="H1321" s="147" t="str">
        <f t="shared" ca="1" si="225"/>
        <v/>
      </c>
      <c r="I1321" s="147">
        <f t="shared" ca="1" si="226"/>
        <v>0</v>
      </c>
      <c r="J1321" s="149">
        <f t="shared" ca="1" si="227"/>
        <v>0</v>
      </c>
      <c r="K1321" s="79" t="str">
        <f t="shared" si="228"/>
        <v/>
      </c>
      <c r="L1321" s="136"/>
      <c r="M1321" s="136">
        <f t="shared" si="229"/>
        <v>0</v>
      </c>
      <c r="N1321" s="137">
        <f t="shared" ca="1" si="230"/>
        <v>0</v>
      </c>
      <c r="O1321" s="137"/>
      <c r="P1321" s="138"/>
      <c r="Q1321" s="138"/>
      <c r="R1321" s="138"/>
      <c r="S1321" s="138"/>
      <c r="T1321" s="138"/>
      <c r="U1321" s="139">
        <f t="shared" si="231"/>
        <v>0</v>
      </c>
      <c r="V1321" s="140"/>
      <c r="W1321" s="43"/>
      <c r="X1321" s="59"/>
      <c r="Y1321" s="59"/>
      <c r="Z1321" s="59"/>
      <c r="AA1321" s="59"/>
      <c r="AB1321" s="59"/>
      <c r="AC1321" s="59"/>
      <c r="AD1321" s="59"/>
    </row>
    <row r="1322" ht="15.75" hidden="1" customHeight="1">
      <c r="B1322" s="145">
        <v>113</v>
      </c>
      <c r="C1322" s="146" t="str">
        <f t="shared" ca="1" si="221"/>
        <v>13.8</v>
      </c>
      <c r="D1322" s="147" t="str">
        <f t="shared" ca="1" si="222"/>
        <v>na</v>
      </c>
      <c r="E1322" s="147" t="s">
        <v>31</v>
      </c>
      <c r="F1322" s="148" t="str">
        <f t="shared" ca="1" si="223"/>
        <v>https://portail-larochelle.test.entrouvert.org/liens-footer/accessibilite/</v>
      </c>
      <c r="G1322" s="147" t="str">
        <f t="shared" ca="1" si="224"/>
        <v>A</v>
      </c>
      <c r="H1322" s="147" t="str">
        <f t="shared" ca="1" si="225"/>
        <v/>
      </c>
      <c r="I1322" s="147">
        <f t="shared" ca="1" si="226"/>
        <v>0</v>
      </c>
      <c r="J1322" s="149">
        <f t="shared" ca="1" si="227"/>
        <v>0</v>
      </c>
      <c r="K1322" s="79" t="str">
        <f t="shared" si="228"/>
        <v/>
      </c>
      <c r="L1322" s="136"/>
      <c r="M1322" s="136">
        <f t="shared" si="229"/>
        <v>0</v>
      </c>
      <c r="N1322" s="137">
        <f t="shared" ca="1" si="230"/>
        <v>0</v>
      </c>
      <c r="O1322" s="137"/>
      <c r="P1322" s="138"/>
      <c r="Q1322" s="138"/>
      <c r="R1322" s="138"/>
      <c r="S1322" s="138"/>
      <c r="T1322" s="138"/>
      <c r="U1322" s="139">
        <f t="shared" si="231"/>
        <v>0</v>
      </c>
      <c r="V1322" s="140"/>
      <c r="W1322" s="43"/>
      <c r="X1322" s="59"/>
      <c r="Y1322" s="59"/>
      <c r="Z1322" s="59"/>
      <c r="AA1322" s="59"/>
      <c r="AB1322" s="59"/>
      <c r="AC1322" s="59"/>
      <c r="AD1322" s="59"/>
    </row>
    <row r="1323" ht="15.75" hidden="1" customHeight="1">
      <c r="B1323" s="145">
        <v>113</v>
      </c>
      <c r="C1323" s="146" t="str">
        <f t="shared" ca="1" si="221"/>
        <v>13.8</v>
      </c>
      <c r="D1323" s="147" t="str">
        <f t="shared" ca="1" si="222"/>
        <v>na</v>
      </c>
      <c r="E1323" s="147" t="s">
        <v>34</v>
      </c>
      <c r="F1323" s="148" t="str">
        <f t="shared" ca="1" si="223"/>
        <v>https://portail-larochelle.test.entrouvert.org/liens-footer/mentions-legales/</v>
      </c>
      <c r="G1323" s="147" t="str">
        <f t="shared" ca="1" si="224"/>
        <v>A</v>
      </c>
      <c r="H1323" s="147" t="str">
        <f t="shared" ca="1" si="225"/>
        <v/>
      </c>
      <c r="I1323" s="147">
        <f t="shared" ca="1" si="226"/>
        <v>0</v>
      </c>
      <c r="J1323" s="149">
        <f t="shared" ca="1" si="227"/>
        <v>0</v>
      </c>
      <c r="K1323" s="79" t="str">
        <f t="shared" si="228"/>
        <v/>
      </c>
      <c r="L1323" s="136"/>
      <c r="M1323" s="136">
        <f t="shared" si="229"/>
        <v>0</v>
      </c>
      <c r="N1323" s="137">
        <f t="shared" ca="1" si="230"/>
        <v>0</v>
      </c>
      <c r="O1323" s="137"/>
      <c r="P1323" s="138"/>
      <c r="Q1323" s="138"/>
      <c r="R1323" s="138"/>
      <c r="S1323" s="138"/>
      <c r="T1323" s="138"/>
      <c r="U1323" s="139">
        <f t="shared" si="231"/>
        <v>0</v>
      </c>
      <c r="V1323" s="140"/>
      <c r="W1323" s="43"/>
      <c r="X1323" s="59"/>
      <c r="Y1323" s="59"/>
      <c r="Z1323" s="59"/>
      <c r="AA1323" s="59"/>
      <c r="AB1323" s="59"/>
      <c r="AC1323" s="59"/>
      <c r="AD1323" s="59"/>
    </row>
    <row r="1324" ht="15.75" hidden="1" customHeight="1">
      <c r="B1324" s="145">
        <v>113</v>
      </c>
      <c r="C1324" s="146" t="str">
        <f t="shared" ca="1" si="221"/>
        <v>13.8</v>
      </c>
      <c r="D1324" s="147" t="str">
        <f t="shared" ca="1" si="222"/>
        <v>na</v>
      </c>
      <c r="E1324" s="147" t="s">
        <v>37</v>
      </c>
      <c r="F1324" s="148" t="str">
        <f t="shared" ca="1" si="223"/>
        <v>https://portail-larochelle.test.entrouvert.org/aide/</v>
      </c>
      <c r="G1324" s="147" t="str">
        <f t="shared" ca="1" si="224"/>
        <v>A</v>
      </c>
      <c r="H1324" s="147" t="str">
        <f t="shared" ca="1" si="225"/>
        <v/>
      </c>
      <c r="I1324" s="147">
        <f t="shared" ca="1" si="226"/>
        <v>0</v>
      </c>
      <c r="J1324" s="149">
        <f t="shared" ca="1" si="227"/>
        <v>0</v>
      </c>
      <c r="K1324" s="79" t="str">
        <f t="shared" si="228"/>
        <v/>
      </c>
      <c r="L1324" s="136"/>
      <c r="M1324" s="136">
        <f t="shared" si="229"/>
        <v>0</v>
      </c>
      <c r="N1324" s="137">
        <f t="shared" ca="1" si="230"/>
        <v>0</v>
      </c>
      <c r="O1324" s="137"/>
      <c r="P1324" s="138"/>
      <c r="Q1324" s="138"/>
      <c r="R1324" s="138"/>
      <c r="S1324" s="138"/>
      <c r="T1324" s="138"/>
      <c r="U1324" s="139">
        <f t="shared" si="231"/>
        <v>0</v>
      </c>
      <c r="V1324" s="140"/>
      <c r="W1324" s="43"/>
      <c r="X1324" s="59"/>
      <c r="Y1324" s="59"/>
      <c r="Z1324" s="59"/>
      <c r="AA1324" s="59"/>
      <c r="AB1324" s="59"/>
      <c r="AC1324" s="59"/>
      <c r="AD1324" s="59"/>
    </row>
    <row r="1325" ht="15.75" hidden="1" customHeight="1">
      <c r="B1325" s="145">
        <v>113</v>
      </c>
      <c r="C1325" s="146" t="str">
        <f t="shared" ca="1" si="221"/>
        <v>13.8</v>
      </c>
      <c r="D1325" s="147" t="str">
        <f t="shared" ca="1" si="222"/>
        <v>na</v>
      </c>
      <c r="E1325" s="147" t="s">
        <v>40</v>
      </c>
      <c r="F1325" s="148" t="str">
        <f t="shared" ca="1" si="223"/>
        <v>https://connexion-larochelle.test.entrouvert.org/login/?nonce=_0DC01D458CED32F23A64CDA251907A6D&amp;next=/idp/saml2/continue%3Fnonce%3D_0DC01D458CED32F23A64CDA251907A6D</v>
      </c>
      <c r="G1325" s="147" t="str">
        <f t="shared" ca="1" si="224"/>
        <v>A</v>
      </c>
      <c r="H1325" s="147" t="str">
        <f t="shared" ca="1" si="225"/>
        <v/>
      </c>
      <c r="I1325" s="147">
        <f t="shared" ca="1" si="226"/>
        <v>0</v>
      </c>
      <c r="J1325" s="149">
        <f t="shared" ca="1" si="227"/>
        <v>0</v>
      </c>
      <c r="K1325" s="79" t="str">
        <f t="shared" si="228"/>
        <v/>
      </c>
      <c r="L1325" s="136"/>
      <c r="M1325" s="136">
        <f t="shared" si="229"/>
        <v>0</v>
      </c>
      <c r="N1325" s="137">
        <f t="shared" ca="1" si="230"/>
        <v>0</v>
      </c>
      <c r="O1325" s="137"/>
      <c r="P1325" s="138"/>
      <c r="Q1325" s="138"/>
      <c r="R1325" s="138"/>
      <c r="S1325" s="138"/>
      <c r="T1325" s="138"/>
      <c r="U1325" s="139">
        <f t="shared" si="231"/>
        <v>0</v>
      </c>
      <c r="V1325" s="140"/>
      <c r="W1325" s="43"/>
      <c r="X1325" s="59"/>
      <c r="Y1325" s="59"/>
      <c r="Z1325" s="59"/>
      <c r="AA1325" s="59"/>
      <c r="AB1325" s="59"/>
      <c r="AC1325" s="59"/>
      <c r="AD1325" s="59"/>
    </row>
    <row r="1326" ht="15.75" hidden="1" customHeight="1">
      <c r="B1326" s="145">
        <v>113</v>
      </c>
      <c r="C1326" s="146" t="str">
        <f t="shared" ca="1" si="221"/>
        <v>13.8</v>
      </c>
      <c r="D1326" s="147" t="str">
        <f t="shared" ca="1" si="222"/>
        <v>na</v>
      </c>
      <c r="E1326" s="147" t="s">
        <v>43</v>
      </c>
      <c r="F1326" s="148" t="str">
        <f t="shared" ca="1" si="223"/>
        <v>https://portail-larochelle.test.entrouvert.org/demarches/signalements/</v>
      </c>
      <c r="G1326" s="147" t="str">
        <f t="shared" ca="1" si="224"/>
        <v>A</v>
      </c>
      <c r="H1326" s="147" t="str">
        <f t="shared" ca="1" si="225"/>
        <v/>
      </c>
      <c r="I1326" s="147">
        <f t="shared" ca="1" si="226"/>
        <v>0</v>
      </c>
      <c r="J1326" s="149">
        <f t="shared" ca="1" si="227"/>
        <v>0</v>
      </c>
      <c r="K1326" s="79" t="str">
        <f t="shared" si="228"/>
        <v/>
      </c>
      <c r="L1326" s="136"/>
      <c r="M1326" s="136">
        <f t="shared" si="229"/>
        <v>0</v>
      </c>
      <c r="N1326" s="137">
        <f t="shared" ca="1" si="230"/>
        <v>0</v>
      </c>
      <c r="O1326" s="137"/>
      <c r="P1326" s="138"/>
      <c r="Q1326" s="138"/>
      <c r="R1326" s="138"/>
      <c r="S1326" s="138"/>
      <c r="T1326" s="138"/>
      <c r="U1326" s="139">
        <f t="shared" si="231"/>
        <v>0</v>
      </c>
      <c r="V1326" s="140"/>
      <c r="W1326" s="43"/>
      <c r="X1326" s="59"/>
      <c r="Y1326" s="59"/>
      <c r="Z1326" s="59"/>
      <c r="AA1326" s="59"/>
      <c r="AB1326" s="59"/>
      <c r="AC1326" s="59"/>
      <c r="AD1326" s="59"/>
    </row>
    <row r="1327" ht="15.75" hidden="1" customHeight="1">
      <c r="B1327" s="145">
        <v>113</v>
      </c>
      <c r="C1327" s="146" t="str">
        <f t="shared" ca="1" si="221"/>
        <v>13.8</v>
      </c>
      <c r="D1327" s="147" t="str">
        <f t="shared" ca="1" si="222"/>
        <v>na</v>
      </c>
      <c r="E1327" s="147" t="s">
        <v>46</v>
      </c>
      <c r="F1327" s="148" t="str">
        <f t="shared" ca="1" si="223"/>
        <v>https://connexion-larochelle.test.entrouvert.org/accounts/</v>
      </c>
      <c r="G1327" s="147" t="str">
        <f t="shared" ca="1" si="224"/>
        <v>A</v>
      </c>
      <c r="H1327" s="147" t="str">
        <f t="shared" ca="1" si="225"/>
        <v/>
      </c>
      <c r="I1327" s="147">
        <f t="shared" ca="1" si="226"/>
        <v>0</v>
      </c>
      <c r="J1327" s="149">
        <f t="shared" ca="1" si="227"/>
        <v>0</v>
      </c>
      <c r="K1327" s="79" t="str">
        <f t="shared" si="228"/>
        <v/>
      </c>
      <c r="L1327" s="136"/>
      <c r="M1327" s="136">
        <f t="shared" si="229"/>
        <v>0</v>
      </c>
      <c r="N1327" s="137">
        <f t="shared" ca="1" si="230"/>
        <v>0</v>
      </c>
      <c r="O1327" s="137"/>
      <c r="P1327" s="138"/>
      <c r="Q1327" s="138"/>
      <c r="R1327" s="138"/>
      <c r="S1327" s="138"/>
      <c r="T1327" s="138"/>
      <c r="U1327" s="139">
        <f t="shared" si="231"/>
        <v>0</v>
      </c>
      <c r="V1327" s="140"/>
      <c r="W1327" s="43"/>
      <c r="X1327" s="59"/>
      <c r="Y1327" s="59"/>
      <c r="Z1327" s="59"/>
      <c r="AA1327" s="59"/>
      <c r="AB1327" s="59"/>
      <c r="AC1327" s="59"/>
      <c r="AD1327" s="59"/>
    </row>
    <row r="1328" ht="15.75" hidden="1" customHeight="1">
      <c r="B1328" s="145">
        <v>113</v>
      </c>
      <c r="C1328" s="146" t="str">
        <f t="shared" ca="1" si="221"/>
        <v>13.8</v>
      </c>
      <c r="D1328" s="147" t="str">
        <f t="shared" ca="1" si="222"/>
        <v>na</v>
      </c>
      <c r="E1328" s="147" t="s">
        <v>49</v>
      </c>
      <c r="F1328" s="148" t="str">
        <f t="shared" ca="1" si="223"/>
        <v>https://portail-larochelle.test.entrouvert.org/a-propos/page-editoriale-type/</v>
      </c>
      <c r="G1328" s="147" t="str">
        <f t="shared" ca="1" si="224"/>
        <v>A</v>
      </c>
      <c r="H1328" s="147" t="str">
        <f t="shared" ca="1" si="225"/>
        <v/>
      </c>
      <c r="I1328" s="147">
        <f t="shared" ca="1" si="226"/>
        <v>0</v>
      </c>
      <c r="J1328" s="149">
        <f t="shared" ca="1" si="227"/>
        <v>0</v>
      </c>
      <c r="K1328" s="79" t="str">
        <f t="shared" si="228"/>
        <v/>
      </c>
      <c r="L1328" s="136"/>
      <c r="M1328" s="136">
        <f t="shared" si="229"/>
        <v>0</v>
      </c>
      <c r="N1328" s="137">
        <f t="shared" ca="1" si="230"/>
        <v>0</v>
      </c>
      <c r="O1328" s="137"/>
      <c r="P1328" s="138"/>
      <c r="Q1328" s="138"/>
      <c r="R1328" s="138"/>
      <c r="S1328" s="138"/>
      <c r="T1328" s="138"/>
      <c r="U1328" s="139">
        <f t="shared" si="231"/>
        <v>0</v>
      </c>
      <c r="V1328" s="140"/>
      <c r="W1328" s="43"/>
      <c r="X1328" s="59"/>
      <c r="Y1328" s="59"/>
      <c r="Z1328" s="59"/>
      <c r="AA1328" s="59"/>
      <c r="AB1328" s="59"/>
      <c r="AC1328" s="59"/>
      <c r="AD1328" s="59"/>
    </row>
    <row r="1329" ht="15.75" hidden="1" customHeight="1">
      <c r="B1329" s="145">
        <v>113</v>
      </c>
      <c r="C1329" s="146" t="str">
        <f t="shared" ca="1" si="221"/>
        <v>13.8</v>
      </c>
      <c r="D1329" s="147" t="str">
        <f t="shared" ca="1" si="222"/>
        <v>na</v>
      </c>
      <c r="E1329" s="147" t="s">
        <v>52</v>
      </c>
      <c r="F1329" s="148" t="str">
        <f t="shared" ca="1" si="223"/>
        <v>https://demarches-larochelle.test.entrouvert.org/old-temp/modele-de-formulaire-avec-tous-les-champs/</v>
      </c>
      <c r="G1329" s="147" t="str">
        <f t="shared" ca="1" si="224"/>
        <v>A</v>
      </c>
      <c r="H1329" s="147" t="str">
        <f t="shared" ca="1" si="225"/>
        <v/>
      </c>
      <c r="I1329" s="147">
        <f t="shared" ca="1" si="226"/>
        <v>0</v>
      </c>
      <c r="J1329" s="149">
        <f t="shared" ca="1" si="227"/>
        <v>0</v>
      </c>
      <c r="K1329" s="79" t="str">
        <f t="shared" si="228"/>
        <v/>
      </c>
      <c r="L1329" s="136"/>
      <c r="M1329" s="136">
        <f t="shared" si="229"/>
        <v>0</v>
      </c>
      <c r="N1329" s="137">
        <f t="shared" ca="1" si="230"/>
        <v>0</v>
      </c>
      <c r="O1329" s="137"/>
      <c r="P1329" s="138"/>
      <c r="Q1329" s="138"/>
      <c r="R1329" s="138"/>
      <c r="S1329" s="138"/>
      <c r="T1329" s="138"/>
      <c r="U1329" s="139">
        <f t="shared" si="231"/>
        <v>0</v>
      </c>
      <c r="V1329" s="140"/>
      <c r="W1329" s="43"/>
      <c r="X1329" s="59"/>
      <c r="Y1329" s="59"/>
      <c r="Z1329" s="59"/>
      <c r="AA1329" s="59"/>
      <c r="AB1329" s="59"/>
      <c r="AC1329" s="59"/>
      <c r="AD1329" s="59"/>
    </row>
    <row r="1330" ht="15.75" hidden="1" customHeight="1">
      <c r="B1330" s="145">
        <v>113</v>
      </c>
      <c r="C1330" s="146" t="str">
        <f t="shared" ca="1" si="221"/>
        <v>13.8</v>
      </c>
      <c r="D1330" s="147" t="str">
        <f t="shared" ca="1" si="222"/>
        <v>na</v>
      </c>
      <c r="E1330" s="147" t="s">
        <v>55</v>
      </c>
      <c r="F1330" s="148" t="str">
        <f t="shared" ca="1" si="223"/>
        <v>https://portail-larochelle.test.entrouvert.org/mon-espace/mes-demandes/</v>
      </c>
      <c r="G1330" s="147" t="str">
        <f t="shared" ca="1" si="224"/>
        <v>A</v>
      </c>
      <c r="H1330" s="147" t="str">
        <f t="shared" ca="1" si="225"/>
        <v/>
      </c>
      <c r="I1330" s="147">
        <f t="shared" ca="1" si="226"/>
        <v>0</v>
      </c>
      <c r="J1330" s="149">
        <f t="shared" ca="1" si="227"/>
        <v>0</v>
      </c>
      <c r="K1330" s="79" t="str">
        <f t="shared" si="228"/>
        <v/>
      </c>
      <c r="L1330" s="136"/>
      <c r="M1330" s="136">
        <f t="shared" si="229"/>
        <v>0</v>
      </c>
      <c r="N1330" s="137">
        <f t="shared" ca="1" si="230"/>
        <v>0</v>
      </c>
      <c r="O1330" s="137"/>
      <c r="P1330" s="138"/>
      <c r="Q1330" s="138"/>
      <c r="R1330" s="138"/>
      <c r="S1330" s="138"/>
      <c r="T1330" s="138"/>
      <c r="U1330" s="139">
        <f t="shared" si="231"/>
        <v>0</v>
      </c>
      <c r="V1330" s="140"/>
      <c r="W1330" s="43"/>
      <c r="X1330" s="59"/>
      <c r="Y1330" s="59"/>
      <c r="Z1330" s="59"/>
      <c r="AA1330" s="59"/>
      <c r="AB1330" s="59"/>
      <c r="AC1330" s="59"/>
      <c r="AD1330" s="59"/>
    </row>
    <row r="1331" ht="15.75" hidden="1" customHeight="1">
      <c r="B1331" s="145">
        <v>113</v>
      </c>
      <c r="C1331" s="146" t="str">
        <f t="shared" ca="1" si="221"/>
        <v>13.8</v>
      </c>
      <c r="D1331" s="147" t="str">
        <f t="shared" ca="1" si="222"/>
        <v>na</v>
      </c>
      <c r="E1331" s="147" t="s">
        <v>58</v>
      </c>
      <c r="F1331" s="148" t="str">
        <f t="shared" ca="1" si="223"/>
        <v>https://demarches-larochelle.test.entrouvert.org/signalements/arbres-espaces-verts-naturels-aires-de-jeux/?cancelurl=https%3A//portail-larochelle.test.entrouvert.org/demarches/signalements/</v>
      </c>
      <c r="G1331" s="147" t="str">
        <f t="shared" ca="1" si="224"/>
        <v>A</v>
      </c>
      <c r="H1331" s="147" t="str">
        <f t="shared" ca="1" si="225"/>
        <v/>
      </c>
      <c r="I1331" s="147">
        <f t="shared" ca="1" si="226"/>
        <v>0</v>
      </c>
      <c r="J1331" s="149">
        <f t="shared" ca="1" si="227"/>
        <v>0</v>
      </c>
      <c r="K1331" s="79" t="str">
        <f t="shared" si="228"/>
        <v/>
      </c>
      <c r="L1331" s="136"/>
      <c r="M1331" s="136">
        <f t="shared" si="229"/>
        <v>0</v>
      </c>
      <c r="N1331" s="137">
        <f t="shared" ca="1" si="230"/>
        <v>0</v>
      </c>
      <c r="O1331" s="137"/>
      <c r="P1331" s="138"/>
      <c r="Q1331" s="138"/>
      <c r="R1331" s="138"/>
      <c r="S1331" s="138"/>
      <c r="T1331" s="138"/>
      <c r="U1331" s="139">
        <f t="shared" si="231"/>
        <v>0</v>
      </c>
      <c r="V1331" s="140"/>
      <c r="W1331" s="43"/>
      <c r="X1331" s="59"/>
      <c r="Y1331" s="59"/>
      <c r="Z1331" s="59"/>
      <c r="AA1331" s="59"/>
      <c r="AB1331" s="59"/>
      <c r="AC1331" s="59"/>
      <c r="AD1331" s="59"/>
    </row>
    <row r="1332" ht="15.75" hidden="1" customHeight="1">
      <c r="B1332" s="145">
        <v>113</v>
      </c>
      <c r="C1332" s="146" t="str">
        <f t="shared" ca="1" si="221"/>
        <v>13.8</v>
      </c>
      <c r="D1332" s="147" t="str">
        <f t="shared" ca="1" si="222"/>
        <v>na</v>
      </c>
      <c r="E1332" s="147" t="s">
        <v>61</v>
      </c>
      <c r="F1332" s="148" t="str">
        <f t="shared" ca="1" si="223"/>
        <v>https://demarches-larochelle.test.entrouvert.org/signalements/proprete-urbaine/118/</v>
      </c>
      <c r="G1332" s="147" t="str">
        <f t="shared" ca="1" si="224"/>
        <v>A</v>
      </c>
      <c r="H1332" s="147" t="str">
        <f t="shared" ca="1" si="225"/>
        <v/>
      </c>
      <c r="I1332" s="147">
        <f t="shared" ca="1" si="226"/>
        <v>0</v>
      </c>
      <c r="J1332" s="149">
        <f t="shared" ca="1" si="227"/>
        <v>0</v>
      </c>
      <c r="K1332" s="79" t="str">
        <f t="shared" si="228"/>
        <v/>
      </c>
      <c r="L1332" s="136"/>
      <c r="M1332" s="136">
        <f t="shared" si="229"/>
        <v>0</v>
      </c>
      <c r="N1332" s="137">
        <f t="shared" ca="1" si="230"/>
        <v>0</v>
      </c>
      <c r="O1332" s="137"/>
      <c r="P1332" s="138"/>
      <c r="Q1332" s="138"/>
      <c r="R1332" s="138"/>
      <c r="S1332" s="138"/>
      <c r="T1332" s="138"/>
      <c r="U1332" s="139">
        <f t="shared" si="231"/>
        <v>0</v>
      </c>
      <c r="V1332" s="140"/>
      <c r="W1332" s="43"/>
      <c r="X1332" s="59"/>
      <c r="Y1332" s="59"/>
      <c r="Z1332" s="59"/>
      <c r="AA1332" s="59"/>
      <c r="AB1332" s="59"/>
      <c r="AC1332" s="59"/>
      <c r="AD1332" s="59"/>
    </row>
    <row r="1333" ht="15.75" hidden="1" customHeight="1">
      <c r="B1333" s="145">
        <v>113</v>
      </c>
      <c r="C1333" s="146" t="str">
        <f t="shared" ca="1" si="221"/>
        <v>13.8</v>
      </c>
      <c r="D1333" s="147" t="str">
        <f t="shared" ca="1" si="222"/>
        <v>na</v>
      </c>
      <c r="E1333" s="147" t="s">
        <v>64</v>
      </c>
      <c r="F1333" s="148" t="str">
        <f t="shared" ca="1" si="223"/>
        <v>https://connexion-larochelle.test.entrouvert.org/accounts/password/change/</v>
      </c>
      <c r="G1333" s="147" t="str">
        <f t="shared" ca="1" si="224"/>
        <v>A</v>
      </c>
      <c r="H1333" s="147" t="str">
        <f t="shared" ca="1" si="225"/>
        <v/>
      </c>
      <c r="I1333" s="147">
        <f t="shared" ca="1" si="226"/>
        <v>0</v>
      </c>
      <c r="J1333" s="149">
        <f t="shared" ca="1" si="227"/>
        <v>0</v>
      </c>
      <c r="K1333" s="79" t="str">
        <f t="shared" si="228"/>
        <v/>
      </c>
      <c r="L1333" s="136"/>
      <c r="M1333" s="136">
        <f t="shared" si="229"/>
        <v>0</v>
      </c>
      <c r="N1333" s="137">
        <f t="shared" ca="1" si="230"/>
        <v>0</v>
      </c>
      <c r="O1333" s="137"/>
      <c r="P1333" s="138"/>
      <c r="Q1333" s="138"/>
      <c r="R1333" s="138"/>
      <c r="S1333" s="138"/>
      <c r="T1333" s="138"/>
      <c r="U1333" s="139">
        <f t="shared" si="231"/>
        <v>0</v>
      </c>
      <c r="V1333" s="140"/>
      <c r="W1333" s="43"/>
      <c r="X1333" s="59"/>
      <c r="Y1333" s="59"/>
      <c r="Z1333" s="59"/>
      <c r="AA1333" s="59"/>
      <c r="AB1333" s="59"/>
      <c r="AC1333" s="59"/>
      <c r="AD1333" s="59"/>
    </row>
    <row r="1334" ht="15.75" hidden="1" customHeight="1">
      <c r="B1334" s="145">
        <v>114</v>
      </c>
      <c r="C1334" s="146" t="str">
        <f t="shared" ca="1" si="221"/>
        <v>13.9</v>
      </c>
      <c r="D1334" s="147" t="str">
        <f t="shared" ca="1" si="222"/>
        <v>c</v>
      </c>
      <c r="E1334" s="147" t="s">
        <v>28</v>
      </c>
      <c r="F1334" s="148" t="str">
        <f t="shared" ca="1" si="223"/>
        <v>https://portail-larochelle.test.entrouvert.org/demarches/</v>
      </c>
      <c r="G1334" s="147" t="str">
        <f t="shared" ca="1" si="224"/>
        <v>AA</v>
      </c>
      <c r="H1334" s="147" t="str">
        <f t="shared" ca="1" si="225"/>
        <v/>
      </c>
      <c r="I1334" s="147">
        <f t="shared" ca="1" si="226"/>
        <v>0</v>
      </c>
      <c r="J1334" s="149">
        <f t="shared" ca="1" si="227"/>
        <v>0</v>
      </c>
      <c r="K1334" s="79" t="str">
        <f t="shared" si="228"/>
        <v/>
      </c>
      <c r="L1334" s="136"/>
      <c r="M1334" s="136">
        <f t="shared" si="229"/>
        <v>0</v>
      </c>
      <c r="N1334" s="137">
        <f t="shared" ca="1" si="230"/>
        <v>0</v>
      </c>
      <c r="O1334" s="137"/>
      <c r="P1334" s="138"/>
      <c r="Q1334" s="138"/>
      <c r="R1334" s="138"/>
      <c r="S1334" s="138"/>
      <c r="T1334" s="138"/>
      <c r="U1334" s="139">
        <f t="shared" si="231"/>
        <v>0</v>
      </c>
      <c r="V1334" s="140"/>
      <c r="W1334" s="43"/>
      <c r="X1334" s="59"/>
      <c r="Y1334" s="59"/>
      <c r="Z1334" s="59"/>
      <c r="AA1334" s="59"/>
      <c r="AB1334" s="59"/>
      <c r="AC1334" s="59"/>
      <c r="AD1334" s="59"/>
    </row>
    <row r="1335" ht="15.75" hidden="1" customHeight="1">
      <c r="B1335" s="145">
        <v>114</v>
      </c>
      <c r="C1335" s="146" t="str">
        <f t="shared" ca="1" si="221"/>
        <v>13.9</v>
      </c>
      <c r="D1335" s="147" t="str">
        <f t="shared" ca="1" si="222"/>
        <v>c</v>
      </c>
      <c r="E1335" s="147" t="s">
        <v>31</v>
      </c>
      <c r="F1335" s="148" t="str">
        <f t="shared" ca="1" si="223"/>
        <v>https://portail-larochelle.test.entrouvert.org/liens-footer/accessibilite/</v>
      </c>
      <c r="G1335" s="147" t="str">
        <f t="shared" ca="1" si="224"/>
        <v>AA</v>
      </c>
      <c r="H1335" s="147" t="str">
        <f t="shared" ca="1" si="225"/>
        <v/>
      </c>
      <c r="I1335" s="147">
        <f t="shared" ca="1" si="226"/>
        <v>0</v>
      </c>
      <c r="J1335" s="149">
        <f t="shared" ca="1" si="227"/>
        <v>0</v>
      </c>
      <c r="K1335" s="79" t="str">
        <f t="shared" si="228"/>
        <v/>
      </c>
      <c r="L1335" s="136"/>
      <c r="M1335" s="136">
        <f t="shared" si="229"/>
        <v>0</v>
      </c>
      <c r="N1335" s="137">
        <f t="shared" ca="1" si="230"/>
        <v>0</v>
      </c>
      <c r="O1335" s="137"/>
      <c r="P1335" s="138"/>
      <c r="Q1335" s="138"/>
      <c r="R1335" s="138"/>
      <c r="S1335" s="138"/>
      <c r="T1335" s="138"/>
      <c r="U1335" s="139">
        <f t="shared" si="231"/>
        <v>0</v>
      </c>
      <c r="V1335" s="140"/>
      <c r="W1335" s="43"/>
      <c r="X1335" s="59"/>
      <c r="Y1335" s="59"/>
      <c r="Z1335" s="59"/>
      <c r="AA1335" s="59"/>
      <c r="AB1335" s="59"/>
      <c r="AC1335" s="59"/>
      <c r="AD1335" s="59"/>
    </row>
    <row r="1336" ht="15.75" hidden="1" customHeight="1">
      <c r="B1336" s="145">
        <v>114</v>
      </c>
      <c r="C1336" s="146" t="str">
        <f t="shared" ca="1" si="221"/>
        <v>13.9</v>
      </c>
      <c r="D1336" s="147" t="str">
        <f t="shared" ca="1" si="222"/>
        <v>c</v>
      </c>
      <c r="E1336" s="147" t="s">
        <v>34</v>
      </c>
      <c r="F1336" s="148" t="str">
        <f t="shared" ca="1" si="223"/>
        <v>https://portail-larochelle.test.entrouvert.org/liens-footer/mentions-legales/</v>
      </c>
      <c r="G1336" s="147" t="str">
        <f t="shared" ca="1" si="224"/>
        <v>AA</v>
      </c>
      <c r="H1336" s="147" t="str">
        <f t="shared" ca="1" si="225"/>
        <v/>
      </c>
      <c r="I1336" s="147">
        <f t="shared" ca="1" si="226"/>
        <v>0</v>
      </c>
      <c r="J1336" s="149">
        <f t="shared" ca="1" si="227"/>
        <v>0</v>
      </c>
      <c r="K1336" s="79" t="str">
        <f t="shared" si="228"/>
        <v/>
      </c>
      <c r="L1336" s="136"/>
      <c r="M1336" s="136">
        <f t="shared" si="229"/>
        <v>0</v>
      </c>
      <c r="N1336" s="137">
        <f t="shared" ca="1" si="230"/>
        <v>0</v>
      </c>
      <c r="O1336" s="137"/>
      <c r="P1336" s="138"/>
      <c r="Q1336" s="138"/>
      <c r="R1336" s="138"/>
      <c r="S1336" s="138"/>
      <c r="T1336" s="138"/>
      <c r="U1336" s="139">
        <f t="shared" si="231"/>
        <v>0</v>
      </c>
      <c r="V1336" s="140"/>
      <c r="W1336" s="43"/>
      <c r="X1336" s="59"/>
      <c r="Y1336" s="59"/>
      <c r="Z1336" s="59"/>
      <c r="AA1336" s="59"/>
      <c r="AB1336" s="59"/>
      <c r="AC1336" s="59"/>
      <c r="AD1336" s="59"/>
    </row>
    <row r="1337" ht="15.75" hidden="1" customHeight="1">
      <c r="B1337" s="145">
        <v>114</v>
      </c>
      <c r="C1337" s="146" t="str">
        <f t="shared" ca="1" si="221"/>
        <v>13.9</v>
      </c>
      <c r="D1337" s="147" t="str">
        <f t="shared" ca="1" si="222"/>
        <v>c</v>
      </c>
      <c r="E1337" s="147" t="s">
        <v>37</v>
      </c>
      <c r="F1337" s="148" t="str">
        <f t="shared" ca="1" si="223"/>
        <v>https://portail-larochelle.test.entrouvert.org/aide/</v>
      </c>
      <c r="G1337" s="147" t="str">
        <f t="shared" ca="1" si="224"/>
        <v>AA</v>
      </c>
      <c r="H1337" s="147" t="str">
        <f t="shared" ca="1" si="225"/>
        <v/>
      </c>
      <c r="I1337" s="147">
        <f t="shared" ca="1" si="226"/>
        <v>0</v>
      </c>
      <c r="J1337" s="149">
        <f t="shared" ca="1" si="227"/>
        <v>0</v>
      </c>
      <c r="K1337" s="79" t="str">
        <f t="shared" si="228"/>
        <v/>
      </c>
      <c r="L1337" s="136"/>
      <c r="M1337" s="136">
        <f t="shared" si="229"/>
        <v>0</v>
      </c>
      <c r="N1337" s="137">
        <f t="shared" ca="1" si="230"/>
        <v>0</v>
      </c>
      <c r="O1337" s="137"/>
      <c r="P1337" s="138"/>
      <c r="Q1337" s="138"/>
      <c r="R1337" s="138"/>
      <c r="S1337" s="138"/>
      <c r="T1337" s="138"/>
      <c r="U1337" s="139">
        <f t="shared" si="231"/>
        <v>0</v>
      </c>
      <c r="V1337" s="140"/>
      <c r="W1337" s="43"/>
      <c r="X1337" s="59"/>
      <c r="Y1337" s="59"/>
      <c r="Z1337" s="59"/>
      <c r="AA1337" s="59"/>
      <c r="AB1337" s="59"/>
      <c r="AC1337" s="59"/>
      <c r="AD1337" s="59"/>
    </row>
    <row r="1338" ht="15.75" hidden="1" customHeight="1">
      <c r="B1338" s="145">
        <v>114</v>
      </c>
      <c r="C1338" s="146" t="str">
        <f t="shared" ca="1" si="221"/>
        <v>13.9</v>
      </c>
      <c r="D1338" s="147" t="str">
        <f t="shared" ca="1" si="222"/>
        <v>c</v>
      </c>
      <c r="E1338" s="147" t="s">
        <v>40</v>
      </c>
      <c r="F1338" s="148" t="str">
        <f t="shared" ca="1" si="223"/>
        <v>https://connexion-larochelle.test.entrouvert.org/login/?nonce=_0DC01D458CED32F23A64CDA251907A6D&amp;next=/idp/saml2/continue%3Fnonce%3D_0DC01D458CED32F23A64CDA251907A6D</v>
      </c>
      <c r="G1338" s="147" t="str">
        <f t="shared" ca="1" si="224"/>
        <v>AA</v>
      </c>
      <c r="H1338" s="147" t="str">
        <f t="shared" ca="1" si="225"/>
        <v/>
      </c>
      <c r="I1338" s="147">
        <f t="shared" ca="1" si="226"/>
        <v>0</v>
      </c>
      <c r="J1338" s="149">
        <f t="shared" ca="1" si="227"/>
        <v>0</v>
      </c>
      <c r="K1338" s="79" t="str">
        <f t="shared" si="228"/>
        <v/>
      </c>
      <c r="L1338" s="136"/>
      <c r="M1338" s="136">
        <f t="shared" si="229"/>
        <v>0</v>
      </c>
      <c r="N1338" s="137">
        <f t="shared" ca="1" si="230"/>
        <v>0</v>
      </c>
      <c r="O1338" s="137"/>
      <c r="P1338" s="138"/>
      <c r="Q1338" s="138"/>
      <c r="R1338" s="138"/>
      <c r="S1338" s="138"/>
      <c r="T1338" s="138"/>
      <c r="U1338" s="139">
        <f t="shared" si="231"/>
        <v>0</v>
      </c>
      <c r="V1338" s="140"/>
      <c r="W1338" s="43"/>
      <c r="X1338" s="59"/>
      <c r="Y1338" s="59"/>
      <c r="Z1338" s="59"/>
      <c r="AA1338" s="59"/>
      <c r="AB1338" s="59"/>
      <c r="AC1338" s="59"/>
      <c r="AD1338" s="59"/>
    </row>
    <row r="1339" ht="15.75" hidden="1" customHeight="1">
      <c r="B1339" s="145">
        <v>114</v>
      </c>
      <c r="C1339" s="146" t="str">
        <f t="shared" ca="1" si="221"/>
        <v>13.9</v>
      </c>
      <c r="D1339" s="147" t="str">
        <f t="shared" ca="1" si="222"/>
        <v>c</v>
      </c>
      <c r="E1339" s="147" t="s">
        <v>43</v>
      </c>
      <c r="F1339" s="148" t="str">
        <f t="shared" ca="1" si="223"/>
        <v>https://portail-larochelle.test.entrouvert.org/demarches/signalements/</v>
      </c>
      <c r="G1339" s="147" t="str">
        <f t="shared" ca="1" si="224"/>
        <v>AA</v>
      </c>
      <c r="H1339" s="147" t="str">
        <f t="shared" ca="1" si="225"/>
        <v/>
      </c>
      <c r="I1339" s="147">
        <f t="shared" ca="1" si="226"/>
        <v>0</v>
      </c>
      <c r="J1339" s="149">
        <f t="shared" ca="1" si="227"/>
        <v>0</v>
      </c>
      <c r="K1339" s="79" t="str">
        <f t="shared" si="228"/>
        <v/>
      </c>
      <c r="L1339" s="136"/>
      <c r="M1339" s="136">
        <f t="shared" si="229"/>
        <v>0</v>
      </c>
      <c r="N1339" s="137">
        <f t="shared" ca="1" si="230"/>
        <v>0</v>
      </c>
      <c r="O1339" s="137"/>
      <c r="P1339" s="138"/>
      <c r="Q1339" s="138"/>
      <c r="R1339" s="138"/>
      <c r="S1339" s="138"/>
      <c r="T1339" s="138"/>
      <c r="U1339" s="139">
        <f t="shared" si="231"/>
        <v>0</v>
      </c>
      <c r="V1339" s="140"/>
      <c r="W1339" s="43"/>
      <c r="X1339" s="59"/>
      <c r="Y1339" s="59"/>
      <c r="Z1339" s="59"/>
      <c r="AA1339" s="59"/>
      <c r="AB1339" s="59"/>
      <c r="AC1339" s="59"/>
      <c r="AD1339" s="59"/>
    </row>
    <row r="1340" ht="15.75" hidden="1" customHeight="1">
      <c r="B1340" s="145">
        <v>114</v>
      </c>
      <c r="C1340" s="146" t="str">
        <f t="shared" ca="1" si="221"/>
        <v>13.9</v>
      </c>
      <c r="D1340" s="147" t="str">
        <f t="shared" ca="1" si="222"/>
        <v>c</v>
      </c>
      <c r="E1340" s="147" t="s">
        <v>46</v>
      </c>
      <c r="F1340" s="148" t="str">
        <f t="shared" ca="1" si="223"/>
        <v>https://connexion-larochelle.test.entrouvert.org/accounts/</v>
      </c>
      <c r="G1340" s="147" t="str">
        <f t="shared" ca="1" si="224"/>
        <v>AA</v>
      </c>
      <c r="H1340" s="147" t="str">
        <f t="shared" ca="1" si="225"/>
        <v/>
      </c>
      <c r="I1340" s="147">
        <f t="shared" ca="1" si="226"/>
        <v>0</v>
      </c>
      <c r="J1340" s="149">
        <f t="shared" ca="1" si="227"/>
        <v>0</v>
      </c>
      <c r="K1340" s="79" t="str">
        <f t="shared" si="228"/>
        <v/>
      </c>
      <c r="L1340" s="136"/>
      <c r="M1340" s="136">
        <f t="shared" si="229"/>
        <v>0</v>
      </c>
      <c r="N1340" s="137">
        <f t="shared" ca="1" si="230"/>
        <v>0</v>
      </c>
      <c r="O1340" s="137"/>
      <c r="P1340" s="138"/>
      <c r="Q1340" s="138"/>
      <c r="R1340" s="138"/>
      <c r="S1340" s="138"/>
      <c r="T1340" s="138"/>
      <c r="U1340" s="139">
        <f t="shared" si="231"/>
        <v>0</v>
      </c>
      <c r="V1340" s="140"/>
      <c r="W1340" s="43"/>
      <c r="X1340" s="59"/>
      <c r="Y1340" s="59"/>
      <c r="Z1340" s="59"/>
      <c r="AA1340" s="59"/>
      <c r="AB1340" s="59"/>
      <c r="AC1340" s="59"/>
      <c r="AD1340" s="59"/>
    </row>
    <row r="1341" ht="15.75" hidden="1" customHeight="1">
      <c r="B1341" s="145">
        <v>114</v>
      </c>
      <c r="C1341" s="146" t="str">
        <f t="shared" ca="1" si="221"/>
        <v>13.9</v>
      </c>
      <c r="D1341" s="147" t="str">
        <f t="shared" ca="1" si="222"/>
        <v>c</v>
      </c>
      <c r="E1341" s="147" t="s">
        <v>49</v>
      </c>
      <c r="F1341" s="148" t="str">
        <f t="shared" ca="1" si="223"/>
        <v>https://portail-larochelle.test.entrouvert.org/a-propos/page-editoriale-type/</v>
      </c>
      <c r="G1341" s="147" t="str">
        <f t="shared" ca="1" si="224"/>
        <v>AA</v>
      </c>
      <c r="H1341" s="147" t="str">
        <f t="shared" ca="1" si="225"/>
        <v/>
      </c>
      <c r="I1341" s="147">
        <f t="shared" ca="1" si="226"/>
        <v>0</v>
      </c>
      <c r="J1341" s="149">
        <f t="shared" ca="1" si="227"/>
        <v>0</v>
      </c>
      <c r="K1341" s="79" t="str">
        <f t="shared" si="228"/>
        <v/>
      </c>
      <c r="L1341" s="136"/>
      <c r="M1341" s="136">
        <f t="shared" si="229"/>
        <v>0</v>
      </c>
      <c r="N1341" s="137">
        <f t="shared" ca="1" si="230"/>
        <v>0</v>
      </c>
      <c r="O1341" s="137"/>
      <c r="P1341" s="138"/>
      <c r="Q1341" s="138"/>
      <c r="R1341" s="138"/>
      <c r="S1341" s="138"/>
      <c r="T1341" s="138"/>
      <c r="U1341" s="139">
        <f t="shared" si="231"/>
        <v>0</v>
      </c>
      <c r="V1341" s="140"/>
      <c r="W1341" s="43"/>
      <c r="X1341" s="59"/>
      <c r="Y1341" s="59"/>
      <c r="Z1341" s="59"/>
      <c r="AA1341" s="59"/>
      <c r="AB1341" s="59"/>
      <c r="AC1341" s="59"/>
      <c r="AD1341" s="59"/>
    </row>
    <row r="1342" ht="15.75" hidden="1" customHeight="1">
      <c r="B1342" s="145">
        <v>114</v>
      </c>
      <c r="C1342" s="146" t="str">
        <f t="shared" ca="1" si="221"/>
        <v>13.9</v>
      </c>
      <c r="D1342" s="147" t="str">
        <f t="shared" ca="1" si="222"/>
        <v>c</v>
      </c>
      <c r="E1342" s="147" t="s">
        <v>52</v>
      </c>
      <c r="F1342" s="148" t="str">
        <f t="shared" ca="1" si="223"/>
        <v>https://demarches-larochelle.test.entrouvert.org/old-temp/modele-de-formulaire-avec-tous-les-champs/</v>
      </c>
      <c r="G1342" s="147" t="str">
        <f t="shared" ca="1" si="224"/>
        <v>AA</v>
      </c>
      <c r="H1342" s="147" t="str">
        <f t="shared" ca="1" si="225"/>
        <v/>
      </c>
      <c r="I1342" s="147">
        <f t="shared" ca="1" si="226"/>
        <v>0</v>
      </c>
      <c r="J1342" s="149">
        <f t="shared" ca="1" si="227"/>
        <v>0</v>
      </c>
      <c r="K1342" s="79" t="str">
        <f t="shared" si="228"/>
        <v/>
      </c>
      <c r="L1342" s="136"/>
      <c r="M1342" s="136">
        <f t="shared" si="229"/>
        <v>0</v>
      </c>
      <c r="N1342" s="137">
        <f t="shared" ca="1" si="230"/>
        <v>0</v>
      </c>
      <c r="O1342" s="137"/>
      <c r="P1342" s="138"/>
      <c r="Q1342" s="138"/>
      <c r="R1342" s="138"/>
      <c r="S1342" s="138"/>
      <c r="T1342" s="138"/>
      <c r="U1342" s="139">
        <f t="shared" si="231"/>
        <v>0</v>
      </c>
      <c r="V1342" s="140"/>
      <c r="W1342" s="43"/>
      <c r="X1342" s="59"/>
      <c r="Y1342" s="59"/>
      <c r="Z1342" s="59"/>
      <c r="AA1342" s="59"/>
      <c r="AB1342" s="59"/>
      <c r="AC1342" s="59"/>
      <c r="AD1342" s="59"/>
    </row>
    <row r="1343" ht="15.75" hidden="1" customHeight="1">
      <c r="B1343" s="145">
        <v>114</v>
      </c>
      <c r="C1343" s="146" t="str">
        <f t="shared" ca="1" si="221"/>
        <v>13.9</v>
      </c>
      <c r="D1343" s="147" t="str">
        <f t="shared" ca="1" si="222"/>
        <v>c</v>
      </c>
      <c r="E1343" s="147" t="s">
        <v>55</v>
      </c>
      <c r="F1343" s="148" t="str">
        <f t="shared" ca="1" si="223"/>
        <v>https://portail-larochelle.test.entrouvert.org/mon-espace/mes-demandes/</v>
      </c>
      <c r="G1343" s="147" t="str">
        <f t="shared" ca="1" si="224"/>
        <v>AA</v>
      </c>
      <c r="H1343" s="147" t="str">
        <f t="shared" ca="1" si="225"/>
        <v/>
      </c>
      <c r="I1343" s="147">
        <f t="shared" ca="1" si="226"/>
        <v>0</v>
      </c>
      <c r="J1343" s="149">
        <f t="shared" ca="1" si="227"/>
        <v>0</v>
      </c>
      <c r="K1343" s="79" t="str">
        <f t="shared" si="228"/>
        <v/>
      </c>
      <c r="L1343" s="136"/>
      <c r="M1343" s="136">
        <f t="shared" si="229"/>
        <v>0</v>
      </c>
      <c r="N1343" s="137">
        <f t="shared" ca="1" si="230"/>
        <v>0</v>
      </c>
      <c r="O1343" s="137"/>
      <c r="P1343" s="138"/>
      <c r="Q1343" s="138"/>
      <c r="R1343" s="138"/>
      <c r="S1343" s="138"/>
      <c r="T1343" s="138"/>
      <c r="U1343" s="139">
        <f t="shared" si="231"/>
        <v>0</v>
      </c>
      <c r="V1343" s="140"/>
      <c r="W1343" s="43"/>
      <c r="X1343" s="59"/>
      <c r="Y1343" s="59"/>
      <c r="Z1343" s="59"/>
      <c r="AA1343" s="59"/>
      <c r="AB1343" s="59"/>
      <c r="AC1343" s="59"/>
      <c r="AD1343" s="59"/>
    </row>
    <row r="1344" ht="15.75" hidden="1" customHeight="1">
      <c r="B1344" s="145">
        <v>114</v>
      </c>
      <c r="C1344" s="146" t="str">
        <f t="shared" ca="1" si="221"/>
        <v>13.9</v>
      </c>
      <c r="D1344" s="147" t="str">
        <f t="shared" ca="1" si="222"/>
        <v>c</v>
      </c>
      <c r="E1344" s="147" t="s">
        <v>58</v>
      </c>
      <c r="F1344" s="148" t="str">
        <f t="shared" ca="1" si="223"/>
        <v>https://demarches-larochelle.test.entrouvert.org/signalements/arbres-espaces-verts-naturels-aires-de-jeux/?cancelurl=https%3A//portail-larochelle.test.entrouvert.org/demarches/signalements/</v>
      </c>
      <c r="G1344" s="147" t="str">
        <f t="shared" ca="1" si="224"/>
        <v>AA</v>
      </c>
      <c r="H1344" s="147" t="str">
        <f t="shared" ca="1" si="225"/>
        <v/>
      </c>
      <c r="I1344" s="147">
        <f t="shared" ca="1" si="226"/>
        <v>0</v>
      </c>
      <c r="J1344" s="149">
        <f t="shared" ca="1" si="227"/>
        <v>0</v>
      </c>
      <c r="K1344" s="79" t="str">
        <f t="shared" si="228"/>
        <v/>
      </c>
      <c r="L1344" s="136"/>
      <c r="M1344" s="136">
        <f t="shared" si="229"/>
        <v>0</v>
      </c>
      <c r="N1344" s="137">
        <f t="shared" ca="1" si="230"/>
        <v>0</v>
      </c>
      <c r="O1344" s="137"/>
      <c r="P1344" s="138"/>
      <c r="Q1344" s="138"/>
      <c r="R1344" s="138"/>
      <c r="S1344" s="138"/>
      <c r="T1344" s="138"/>
      <c r="U1344" s="139">
        <f t="shared" si="231"/>
        <v>0</v>
      </c>
      <c r="V1344" s="140"/>
      <c r="W1344" s="43"/>
      <c r="X1344" s="59"/>
      <c r="Y1344" s="59"/>
      <c r="Z1344" s="59"/>
      <c r="AA1344" s="59"/>
      <c r="AB1344" s="59"/>
      <c r="AC1344" s="59"/>
      <c r="AD1344" s="59"/>
    </row>
    <row r="1345" ht="15.75" hidden="1" customHeight="1">
      <c r="B1345" s="145">
        <v>114</v>
      </c>
      <c r="C1345" s="146" t="str">
        <f t="shared" ca="1" si="221"/>
        <v>13.9</v>
      </c>
      <c r="D1345" s="147" t="str">
        <f t="shared" ca="1" si="222"/>
        <v>c</v>
      </c>
      <c r="E1345" s="147" t="s">
        <v>61</v>
      </c>
      <c r="F1345" s="148" t="str">
        <f t="shared" ca="1" si="223"/>
        <v>https://demarches-larochelle.test.entrouvert.org/signalements/proprete-urbaine/118/</v>
      </c>
      <c r="G1345" s="147" t="str">
        <f t="shared" ca="1" si="224"/>
        <v>AA</v>
      </c>
      <c r="H1345" s="147" t="str">
        <f t="shared" ca="1" si="225"/>
        <v/>
      </c>
      <c r="I1345" s="147">
        <f t="shared" ca="1" si="226"/>
        <v>0</v>
      </c>
      <c r="J1345" s="149">
        <f t="shared" ca="1" si="227"/>
        <v>0</v>
      </c>
      <c r="K1345" s="79" t="str">
        <f t="shared" si="228"/>
        <v/>
      </c>
      <c r="L1345" s="136"/>
      <c r="M1345" s="136">
        <f t="shared" si="229"/>
        <v>0</v>
      </c>
      <c r="N1345" s="137">
        <f t="shared" ca="1" si="230"/>
        <v>0</v>
      </c>
      <c r="O1345" s="137"/>
      <c r="P1345" s="138"/>
      <c r="Q1345" s="138"/>
      <c r="R1345" s="138"/>
      <c r="S1345" s="138"/>
      <c r="T1345" s="138"/>
      <c r="U1345" s="139">
        <f t="shared" si="231"/>
        <v>0</v>
      </c>
      <c r="V1345" s="140"/>
      <c r="W1345" s="43"/>
      <c r="X1345" s="59"/>
      <c r="Y1345" s="59"/>
      <c r="Z1345" s="59"/>
      <c r="AA1345" s="59"/>
      <c r="AB1345" s="59"/>
      <c r="AC1345" s="59"/>
      <c r="AD1345" s="59"/>
    </row>
    <row r="1346" ht="15.75" hidden="1" customHeight="1">
      <c r="B1346" s="145">
        <v>114</v>
      </c>
      <c r="C1346" s="146" t="str">
        <f t="shared" ca="1" si="221"/>
        <v>13.9</v>
      </c>
      <c r="D1346" s="147" t="str">
        <f t="shared" ca="1" si="222"/>
        <v>c</v>
      </c>
      <c r="E1346" s="147" t="s">
        <v>64</v>
      </c>
      <c r="F1346" s="148" t="str">
        <f t="shared" ca="1" si="223"/>
        <v>https://connexion-larochelle.test.entrouvert.org/accounts/password/change/</v>
      </c>
      <c r="G1346" s="147" t="str">
        <f t="shared" ca="1" si="224"/>
        <v>AA</v>
      </c>
      <c r="H1346" s="147" t="str">
        <f t="shared" ca="1" si="225"/>
        <v/>
      </c>
      <c r="I1346" s="147">
        <f t="shared" ca="1" si="226"/>
        <v>0</v>
      </c>
      <c r="J1346" s="149">
        <f t="shared" ca="1" si="227"/>
        <v>0</v>
      </c>
      <c r="K1346" s="79" t="str">
        <f t="shared" si="228"/>
        <v/>
      </c>
      <c r="L1346" s="136"/>
      <c r="M1346" s="136">
        <f t="shared" si="229"/>
        <v>0</v>
      </c>
      <c r="N1346" s="137">
        <f t="shared" ca="1" si="230"/>
        <v>0</v>
      </c>
      <c r="O1346" s="137"/>
      <c r="P1346" s="138"/>
      <c r="Q1346" s="138"/>
      <c r="R1346" s="138"/>
      <c r="S1346" s="138"/>
      <c r="T1346" s="138"/>
      <c r="U1346" s="139">
        <f t="shared" si="231"/>
        <v>0</v>
      </c>
      <c r="V1346" s="140"/>
      <c r="W1346" s="43"/>
      <c r="X1346" s="59"/>
      <c r="Y1346" s="59"/>
      <c r="Z1346" s="59"/>
      <c r="AA1346" s="59"/>
      <c r="AB1346" s="59"/>
      <c r="AC1346" s="59"/>
      <c r="AD1346" s="59"/>
    </row>
    <row r="1347" ht="15.75" hidden="1" customHeight="1">
      <c r="B1347" s="145">
        <v>115</v>
      </c>
      <c r="C1347" s="146" t="str">
        <f t="shared" ca="1" si="221"/>
        <v>13.10</v>
      </c>
      <c r="D1347" s="147" t="str">
        <f t="shared" ca="1" si="222"/>
        <v>na</v>
      </c>
      <c r="E1347" s="147" t="s">
        <v>28</v>
      </c>
      <c r="F1347" s="148" t="str">
        <f t="shared" ca="1" si="223"/>
        <v>https://portail-larochelle.test.entrouvert.org/demarches/</v>
      </c>
      <c r="G1347" s="147" t="str">
        <f t="shared" ca="1" si="224"/>
        <v>A</v>
      </c>
      <c r="H1347" s="147" t="str">
        <f t="shared" ca="1" si="225"/>
        <v/>
      </c>
      <c r="I1347" s="147">
        <f t="shared" ca="1" si="226"/>
        <v>0</v>
      </c>
      <c r="J1347" s="149">
        <f t="shared" ca="1" si="227"/>
        <v>0</v>
      </c>
      <c r="K1347" s="79" t="str">
        <f t="shared" si="228"/>
        <v/>
      </c>
      <c r="L1347" s="136"/>
      <c r="M1347" s="136">
        <f t="shared" si="229"/>
        <v>0</v>
      </c>
      <c r="N1347" s="137">
        <f t="shared" ca="1" si="230"/>
        <v>0</v>
      </c>
      <c r="O1347" s="137"/>
      <c r="P1347" s="138"/>
      <c r="Q1347" s="138"/>
      <c r="R1347" s="138"/>
      <c r="S1347" s="138"/>
      <c r="T1347" s="138"/>
      <c r="U1347" s="139">
        <f t="shared" si="231"/>
        <v>0</v>
      </c>
      <c r="V1347" s="140"/>
      <c r="W1347" s="43"/>
      <c r="X1347" s="59"/>
      <c r="Y1347" s="59"/>
      <c r="Z1347" s="59"/>
      <c r="AA1347" s="59"/>
      <c r="AB1347" s="59"/>
      <c r="AC1347" s="59"/>
      <c r="AD1347" s="59"/>
    </row>
    <row r="1348" ht="15.75" hidden="1" customHeight="1">
      <c r="B1348" s="145">
        <v>115</v>
      </c>
      <c r="C1348" s="146" t="str">
        <f t="shared" ca="1" si="221"/>
        <v>13.10</v>
      </c>
      <c r="D1348" s="147" t="str">
        <f t="shared" ca="1" si="222"/>
        <v>na</v>
      </c>
      <c r="E1348" s="147" t="s">
        <v>31</v>
      </c>
      <c r="F1348" s="148" t="str">
        <f t="shared" ca="1" si="223"/>
        <v>https://portail-larochelle.test.entrouvert.org/liens-footer/accessibilite/</v>
      </c>
      <c r="G1348" s="147" t="str">
        <f t="shared" ca="1" si="224"/>
        <v>A</v>
      </c>
      <c r="H1348" s="147" t="str">
        <f t="shared" ca="1" si="225"/>
        <v/>
      </c>
      <c r="I1348" s="147">
        <f t="shared" ca="1" si="226"/>
        <v>0</v>
      </c>
      <c r="J1348" s="149">
        <f t="shared" ca="1" si="227"/>
        <v>0</v>
      </c>
      <c r="K1348" s="79" t="str">
        <f t="shared" si="228"/>
        <v/>
      </c>
      <c r="L1348" s="136"/>
      <c r="M1348" s="136">
        <f t="shared" si="229"/>
        <v>0</v>
      </c>
      <c r="N1348" s="137">
        <f t="shared" ca="1" si="230"/>
        <v>0</v>
      </c>
      <c r="O1348" s="137"/>
      <c r="P1348" s="138"/>
      <c r="Q1348" s="138"/>
      <c r="R1348" s="138"/>
      <c r="S1348" s="138"/>
      <c r="T1348" s="138"/>
      <c r="U1348" s="139">
        <f t="shared" si="231"/>
        <v>0</v>
      </c>
      <c r="V1348" s="140"/>
      <c r="W1348" s="43"/>
      <c r="X1348" s="59"/>
      <c r="Y1348" s="59"/>
      <c r="Z1348" s="59"/>
      <c r="AA1348" s="59"/>
      <c r="AB1348" s="59"/>
      <c r="AC1348" s="59"/>
      <c r="AD1348" s="59"/>
    </row>
    <row r="1349" ht="15.75" hidden="1" customHeight="1">
      <c r="B1349" s="145">
        <v>115</v>
      </c>
      <c r="C1349" s="146" t="str">
        <f t="shared" ca="1" si="221"/>
        <v>13.10</v>
      </c>
      <c r="D1349" s="147" t="str">
        <f t="shared" ca="1" si="222"/>
        <v>na</v>
      </c>
      <c r="E1349" s="147" t="s">
        <v>34</v>
      </c>
      <c r="F1349" s="148" t="str">
        <f t="shared" ca="1" si="223"/>
        <v>https://portail-larochelle.test.entrouvert.org/liens-footer/mentions-legales/</v>
      </c>
      <c r="G1349" s="147" t="str">
        <f t="shared" ca="1" si="224"/>
        <v>A</v>
      </c>
      <c r="H1349" s="147" t="str">
        <f t="shared" ca="1" si="225"/>
        <v/>
      </c>
      <c r="I1349" s="147">
        <f t="shared" ca="1" si="226"/>
        <v>0</v>
      </c>
      <c r="J1349" s="149">
        <f t="shared" ca="1" si="227"/>
        <v>0</v>
      </c>
      <c r="K1349" s="79" t="str">
        <f t="shared" si="228"/>
        <v/>
      </c>
      <c r="L1349" s="136"/>
      <c r="M1349" s="136">
        <f t="shared" si="229"/>
        <v>0</v>
      </c>
      <c r="N1349" s="137">
        <f t="shared" ca="1" si="230"/>
        <v>0</v>
      </c>
      <c r="O1349" s="137"/>
      <c r="P1349" s="138"/>
      <c r="Q1349" s="138"/>
      <c r="R1349" s="138"/>
      <c r="S1349" s="138"/>
      <c r="T1349" s="138"/>
      <c r="U1349" s="139">
        <f t="shared" si="231"/>
        <v>0</v>
      </c>
      <c r="V1349" s="140"/>
      <c r="W1349" s="43"/>
      <c r="X1349" s="59"/>
      <c r="Y1349" s="59"/>
      <c r="Z1349" s="59"/>
      <c r="AA1349" s="59"/>
      <c r="AB1349" s="59"/>
      <c r="AC1349" s="59"/>
      <c r="AD1349" s="59"/>
    </row>
    <row r="1350" ht="15.75" hidden="1" customHeight="1">
      <c r="B1350" s="145">
        <v>115</v>
      </c>
      <c r="C1350" s="146" t="str">
        <f t="shared" ca="1" si="221"/>
        <v>13.10</v>
      </c>
      <c r="D1350" s="147" t="str">
        <f t="shared" ca="1" si="222"/>
        <v>na</v>
      </c>
      <c r="E1350" s="147" t="s">
        <v>37</v>
      </c>
      <c r="F1350" s="148" t="str">
        <f t="shared" ca="1" si="223"/>
        <v>https://portail-larochelle.test.entrouvert.org/aide/</v>
      </c>
      <c r="G1350" s="147" t="str">
        <f t="shared" ca="1" si="224"/>
        <v>A</v>
      </c>
      <c r="H1350" s="147" t="str">
        <f t="shared" ca="1" si="225"/>
        <v/>
      </c>
      <c r="I1350" s="147">
        <f t="shared" ca="1" si="226"/>
        <v>0</v>
      </c>
      <c r="J1350" s="149">
        <f t="shared" ca="1" si="227"/>
        <v>0</v>
      </c>
      <c r="K1350" s="79" t="str">
        <f t="shared" si="228"/>
        <v/>
      </c>
      <c r="L1350" s="136"/>
      <c r="M1350" s="136">
        <f t="shared" si="229"/>
        <v>0</v>
      </c>
      <c r="N1350" s="137">
        <f t="shared" ca="1" si="230"/>
        <v>0</v>
      </c>
      <c r="O1350" s="137"/>
      <c r="P1350" s="138"/>
      <c r="Q1350" s="138"/>
      <c r="R1350" s="138"/>
      <c r="S1350" s="138"/>
      <c r="T1350" s="138"/>
      <c r="U1350" s="139">
        <f t="shared" si="231"/>
        <v>0</v>
      </c>
      <c r="V1350" s="140"/>
      <c r="W1350" s="43"/>
      <c r="X1350" s="59"/>
      <c r="Y1350" s="59"/>
      <c r="Z1350" s="59"/>
      <c r="AA1350" s="59"/>
      <c r="AB1350" s="59"/>
      <c r="AC1350" s="59"/>
      <c r="AD1350" s="59"/>
    </row>
    <row r="1351" ht="15.75" hidden="1" customHeight="1">
      <c r="B1351" s="145">
        <v>115</v>
      </c>
      <c r="C1351" s="146" t="str">
        <f t="shared" ca="1" si="221"/>
        <v>13.10</v>
      </c>
      <c r="D1351" s="147" t="str">
        <f t="shared" ca="1" si="222"/>
        <v>na</v>
      </c>
      <c r="E1351" s="147" t="s">
        <v>40</v>
      </c>
      <c r="F1351" s="148" t="str">
        <f t="shared" ca="1" si="223"/>
        <v>https://connexion-larochelle.test.entrouvert.org/login/?nonce=_0DC01D458CED32F23A64CDA251907A6D&amp;next=/idp/saml2/continue%3Fnonce%3D_0DC01D458CED32F23A64CDA251907A6D</v>
      </c>
      <c r="G1351" s="147" t="str">
        <f t="shared" ca="1" si="224"/>
        <v>A</v>
      </c>
      <c r="H1351" s="147" t="str">
        <f t="shared" ca="1" si="225"/>
        <v/>
      </c>
      <c r="I1351" s="147">
        <f t="shared" ca="1" si="226"/>
        <v>0</v>
      </c>
      <c r="J1351" s="149">
        <f t="shared" ca="1" si="227"/>
        <v>0</v>
      </c>
      <c r="K1351" s="79" t="str">
        <f t="shared" si="228"/>
        <v/>
      </c>
      <c r="L1351" s="136"/>
      <c r="M1351" s="136">
        <f t="shared" si="229"/>
        <v>0</v>
      </c>
      <c r="N1351" s="137">
        <f t="shared" ca="1" si="230"/>
        <v>0</v>
      </c>
      <c r="O1351" s="137"/>
      <c r="P1351" s="138"/>
      <c r="Q1351" s="138"/>
      <c r="R1351" s="138"/>
      <c r="S1351" s="138"/>
      <c r="T1351" s="138"/>
      <c r="U1351" s="139">
        <f t="shared" si="231"/>
        <v>0</v>
      </c>
      <c r="V1351" s="140"/>
      <c r="W1351" s="43"/>
      <c r="X1351" s="59"/>
      <c r="Y1351" s="59"/>
      <c r="Z1351" s="59"/>
      <c r="AA1351" s="59"/>
      <c r="AB1351" s="59"/>
      <c r="AC1351" s="59"/>
      <c r="AD1351" s="59"/>
    </row>
    <row r="1352" ht="15.75" hidden="1" customHeight="1">
      <c r="B1352" s="145">
        <v>115</v>
      </c>
      <c r="C1352" s="146" t="str">
        <f t="shared" ref="C1352:C1386" ca="1" si="232">INDIRECT($E1352&amp;"!B"&amp;$B1352)</f>
        <v>13.10</v>
      </c>
      <c r="D1352" s="147" t="str">
        <f t="shared" ref="D1352:D1386" ca="1" si="233">INDIRECT($E1352&amp;"!F"&amp;$B1352)</f>
        <v>na</v>
      </c>
      <c r="E1352" s="147" t="s">
        <v>43</v>
      </c>
      <c r="F1352" s="148" t="str">
        <f t="shared" ref="F1352:F1386" ca="1" si="234">INDIRECT($E1352&amp;"!C3")</f>
        <v>https://portail-larochelle.test.entrouvert.org/demarches/signalements/</v>
      </c>
      <c r="G1352" s="147" t="str">
        <f t="shared" ref="G1352:G1386" ca="1" si="235">INDIRECT($E1352&amp;"!C"&amp;$B1352)</f>
        <v>A</v>
      </c>
      <c r="H1352" s="147" t="str">
        <f t="shared" ref="H1352:H1386" ca="1" si="236">INDIRECT($E1352&amp;"!D"&amp;$B1352)</f>
        <v/>
      </c>
      <c r="I1352" s="147">
        <f t="shared" ref="I1352:I1386" ca="1" si="237">INDIRECT($E1352&amp;"!H"&amp;$B1352)</f>
        <v>0</v>
      </c>
      <c r="J1352" s="149">
        <f t="shared" ref="J1352:J1386" ca="1" si="238">INDIRECT($E1352&amp;"!I"&amp;$B1352)</f>
        <v>0</v>
      </c>
      <c r="K1352" s="79" t="str">
        <f t="shared" ref="K1352:K1386" si="239">IFERROR(VLOOKUP($J1352,$W$1:$AA$4,(MATCH($I1352,$X$5:$AA$5,0))+1,FALSE),"")</f>
        <v/>
      </c>
      <c r="L1352" s="136"/>
      <c r="M1352" s="136">
        <f t="shared" ref="M1352:M1386" si="240">COUNTIFS($C$7:$C$1378,$C1352,$D$7:$D$1378,"nc")</f>
        <v>0</v>
      </c>
      <c r="N1352" s="137">
        <f t="shared" ref="N1352:N1386" ca="1" si="241">INDIRECT($E1352&amp;"!J"&amp;$B1352)</f>
        <v>0</v>
      </c>
      <c r="O1352" s="137"/>
      <c r="P1352" s="138"/>
      <c r="Q1352" s="138"/>
      <c r="R1352" s="138"/>
      <c r="S1352" s="138"/>
      <c r="T1352" s="138"/>
      <c r="U1352" s="139">
        <f t="shared" ref="U1352:U1386" si="242">SUM($P1352:$T1352)</f>
        <v>0</v>
      </c>
      <c r="V1352" s="140"/>
      <c r="W1352" s="43"/>
      <c r="X1352" s="59"/>
      <c r="Y1352" s="59"/>
      <c r="Z1352" s="59"/>
      <c r="AA1352" s="59"/>
      <c r="AB1352" s="59"/>
      <c r="AC1352" s="59"/>
      <c r="AD1352" s="59"/>
    </row>
    <row r="1353" ht="15.75" hidden="1" customHeight="1">
      <c r="B1353" s="145">
        <v>115</v>
      </c>
      <c r="C1353" s="146" t="str">
        <f t="shared" ca="1" si="232"/>
        <v>13.10</v>
      </c>
      <c r="D1353" s="147" t="str">
        <f t="shared" ca="1" si="233"/>
        <v>na</v>
      </c>
      <c r="E1353" s="147" t="s">
        <v>46</v>
      </c>
      <c r="F1353" s="148" t="str">
        <f t="shared" ca="1" si="234"/>
        <v>https://connexion-larochelle.test.entrouvert.org/accounts/</v>
      </c>
      <c r="G1353" s="147" t="str">
        <f t="shared" ca="1" si="235"/>
        <v>A</v>
      </c>
      <c r="H1353" s="147" t="str">
        <f t="shared" ca="1" si="236"/>
        <v/>
      </c>
      <c r="I1353" s="147">
        <f t="shared" ca="1" si="237"/>
        <v>0</v>
      </c>
      <c r="J1353" s="149">
        <f t="shared" ca="1" si="238"/>
        <v>0</v>
      </c>
      <c r="K1353" s="79" t="str">
        <f t="shared" si="239"/>
        <v/>
      </c>
      <c r="L1353" s="136"/>
      <c r="M1353" s="136">
        <f t="shared" si="240"/>
        <v>0</v>
      </c>
      <c r="N1353" s="137">
        <f t="shared" ca="1" si="241"/>
        <v>0</v>
      </c>
      <c r="O1353" s="137"/>
      <c r="P1353" s="138"/>
      <c r="Q1353" s="138"/>
      <c r="R1353" s="138"/>
      <c r="S1353" s="138"/>
      <c r="T1353" s="138"/>
      <c r="U1353" s="139">
        <f t="shared" si="242"/>
        <v>0</v>
      </c>
      <c r="V1353" s="140"/>
      <c r="W1353" s="43"/>
      <c r="X1353" s="59"/>
      <c r="Y1353" s="59"/>
      <c r="Z1353" s="59"/>
      <c r="AA1353" s="59"/>
      <c r="AB1353" s="59"/>
      <c r="AC1353" s="59"/>
      <c r="AD1353" s="59"/>
    </row>
    <row r="1354" ht="15.75" hidden="1" customHeight="1">
      <c r="B1354" s="145">
        <v>115</v>
      </c>
      <c r="C1354" s="146" t="str">
        <f t="shared" ca="1" si="232"/>
        <v>13.10</v>
      </c>
      <c r="D1354" s="147" t="str">
        <f t="shared" ca="1" si="233"/>
        <v>na</v>
      </c>
      <c r="E1354" s="147" t="s">
        <v>49</v>
      </c>
      <c r="F1354" s="148" t="str">
        <f t="shared" ca="1" si="234"/>
        <v>https://portail-larochelle.test.entrouvert.org/a-propos/page-editoriale-type/</v>
      </c>
      <c r="G1354" s="147" t="str">
        <f t="shared" ca="1" si="235"/>
        <v>A</v>
      </c>
      <c r="H1354" s="147" t="str">
        <f t="shared" ca="1" si="236"/>
        <v/>
      </c>
      <c r="I1354" s="147">
        <f t="shared" ca="1" si="237"/>
        <v>0</v>
      </c>
      <c r="J1354" s="149">
        <f t="shared" ca="1" si="238"/>
        <v>0</v>
      </c>
      <c r="K1354" s="79" t="str">
        <f t="shared" si="239"/>
        <v/>
      </c>
      <c r="L1354" s="136"/>
      <c r="M1354" s="136">
        <f t="shared" si="240"/>
        <v>0</v>
      </c>
      <c r="N1354" s="137">
        <f t="shared" ca="1" si="241"/>
        <v>0</v>
      </c>
      <c r="O1354" s="137"/>
      <c r="P1354" s="138"/>
      <c r="Q1354" s="138"/>
      <c r="R1354" s="138"/>
      <c r="S1354" s="138"/>
      <c r="T1354" s="138"/>
      <c r="U1354" s="139">
        <f t="shared" si="242"/>
        <v>0</v>
      </c>
      <c r="V1354" s="140"/>
      <c r="W1354" s="43"/>
      <c r="X1354" s="59"/>
      <c r="Y1354" s="59"/>
      <c r="Z1354" s="59"/>
      <c r="AA1354" s="59"/>
      <c r="AB1354" s="59"/>
      <c r="AC1354" s="59"/>
      <c r="AD1354" s="59"/>
    </row>
    <row r="1355" ht="15.75" hidden="1" customHeight="1">
      <c r="B1355" s="145">
        <v>115</v>
      </c>
      <c r="C1355" s="146" t="str">
        <f t="shared" ca="1" si="232"/>
        <v>13.10</v>
      </c>
      <c r="D1355" s="147" t="str">
        <f t="shared" ca="1" si="233"/>
        <v>na</v>
      </c>
      <c r="E1355" s="147" t="s">
        <v>52</v>
      </c>
      <c r="F1355" s="148" t="str">
        <f t="shared" ca="1" si="234"/>
        <v>https://demarches-larochelle.test.entrouvert.org/old-temp/modele-de-formulaire-avec-tous-les-champs/</v>
      </c>
      <c r="G1355" s="147" t="str">
        <f t="shared" ca="1" si="235"/>
        <v>A</v>
      </c>
      <c r="H1355" s="147" t="str">
        <f t="shared" ca="1" si="236"/>
        <v/>
      </c>
      <c r="I1355" s="147">
        <f t="shared" ca="1" si="237"/>
        <v>0</v>
      </c>
      <c r="J1355" s="149">
        <f t="shared" ca="1" si="238"/>
        <v>0</v>
      </c>
      <c r="K1355" s="79" t="str">
        <f t="shared" si="239"/>
        <v/>
      </c>
      <c r="L1355" s="136"/>
      <c r="M1355" s="136">
        <f t="shared" si="240"/>
        <v>0</v>
      </c>
      <c r="N1355" s="137">
        <f t="shared" ca="1" si="241"/>
        <v>0</v>
      </c>
      <c r="O1355" s="137"/>
      <c r="P1355" s="138"/>
      <c r="Q1355" s="138"/>
      <c r="R1355" s="138"/>
      <c r="S1355" s="138"/>
      <c r="T1355" s="138"/>
      <c r="U1355" s="139">
        <f t="shared" si="242"/>
        <v>0</v>
      </c>
      <c r="V1355" s="140"/>
      <c r="W1355" s="43"/>
      <c r="X1355" s="59"/>
      <c r="Y1355" s="59"/>
      <c r="Z1355" s="59"/>
      <c r="AA1355" s="59"/>
      <c r="AB1355" s="59"/>
      <c r="AC1355" s="59"/>
      <c r="AD1355" s="59"/>
    </row>
    <row r="1356" ht="15.75" hidden="1" customHeight="1">
      <c r="B1356" s="145">
        <v>115</v>
      </c>
      <c r="C1356" s="146" t="str">
        <f t="shared" ca="1" si="232"/>
        <v>13.10</v>
      </c>
      <c r="D1356" s="147" t="str">
        <f t="shared" ca="1" si="233"/>
        <v>na</v>
      </c>
      <c r="E1356" s="147" t="s">
        <v>55</v>
      </c>
      <c r="F1356" s="148" t="str">
        <f t="shared" ca="1" si="234"/>
        <v>https://portail-larochelle.test.entrouvert.org/mon-espace/mes-demandes/</v>
      </c>
      <c r="G1356" s="147" t="str">
        <f t="shared" ca="1" si="235"/>
        <v>A</v>
      </c>
      <c r="H1356" s="147" t="str">
        <f t="shared" ca="1" si="236"/>
        <v/>
      </c>
      <c r="I1356" s="147">
        <f t="shared" ca="1" si="237"/>
        <v>0</v>
      </c>
      <c r="J1356" s="149">
        <f t="shared" ca="1" si="238"/>
        <v>0</v>
      </c>
      <c r="K1356" s="79" t="str">
        <f t="shared" si="239"/>
        <v/>
      </c>
      <c r="L1356" s="136"/>
      <c r="M1356" s="136">
        <f t="shared" si="240"/>
        <v>0</v>
      </c>
      <c r="N1356" s="137">
        <f t="shared" ca="1" si="241"/>
        <v>0</v>
      </c>
      <c r="O1356" s="137"/>
      <c r="P1356" s="138"/>
      <c r="Q1356" s="138"/>
      <c r="R1356" s="138"/>
      <c r="S1356" s="138"/>
      <c r="T1356" s="138"/>
      <c r="U1356" s="139">
        <f t="shared" si="242"/>
        <v>0</v>
      </c>
      <c r="V1356" s="140"/>
      <c r="W1356" s="43"/>
      <c r="X1356" s="59"/>
      <c r="Y1356" s="59"/>
      <c r="Z1356" s="59"/>
      <c r="AA1356" s="59"/>
      <c r="AB1356" s="59"/>
      <c r="AC1356" s="59"/>
      <c r="AD1356" s="59"/>
    </row>
    <row r="1357" ht="15.75" hidden="1" customHeight="1">
      <c r="B1357" s="145">
        <v>115</v>
      </c>
      <c r="C1357" s="146" t="str">
        <f t="shared" ca="1" si="232"/>
        <v>13.10</v>
      </c>
      <c r="D1357" s="147" t="str">
        <f t="shared" ca="1" si="233"/>
        <v>na</v>
      </c>
      <c r="E1357" s="147" t="s">
        <v>58</v>
      </c>
      <c r="F1357" s="148" t="str">
        <f t="shared" ca="1" si="234"/>
        <v>https://demarches-larochelle.test.entrouvert.org/signalements/arbres-espaces-verts-naturels-aires-de-jeux/?cancelurl=https%3A//portail-larochelle.test.entrouvert.org/demarches/signalements/</v>
      </c>
      <c r="G1357" s="147" t="str">
        <f t="shared" ca="1" si="235"/>
        <v>A</v>
      </c>
      <c r="H1357" s="147" t="str">
        <f t="shared" ca="1" si="236"/>
        <v/>
      </c>
      <c r="I1357" s="147">
        <f t="shared" ca="1" si="237"/>
        <v>0</v>
      </c>
      <c r="J1357" s="149">
        <f t="shared" ca="1" si="238"/>
        <v>0</v>
      </c>
      <c r="K1357" s="79" t="str">
        <f t="shared" si="239"/>
        <v/>
      </c>
      <c r="L1357" s="136"/>
      <c r="M1357" s="136">
        <f t="shared" si="240"/>
        <v>0</v>
      </c>
      <c r="N1357" s="137">
        <f t="shared" ca="1" si="241"/>
        <v>0</v>
      </c>
      <c r="O1357" s="137"/>
      <c r="P1357" s="138"/>
      <c r="Q1357" s="138"/>
      <c r="R1357" s="138"/>
      <c r="S1357" s="138"/>
      <c r="T1357" s="138"/>
      <c r="U1357" s="139">
        <f t="shared" si="242"/>
        <v>0</v>
      </c>
      <c r="V1357" s="140"/>
      <c r="W1357" s="43"/>
      <c r="X1357" s="59"/>
      <c r="Y1357" s="59"/>
      <c r="Z1357" s="59"/>
      <c r="AA1357" s="59"/>
      <c r="AB1357" s="59"/>
      <c r="AC1357" s="59"/>
      <c r="AD1357" s="59"/>
    </row>
    <row r="1358" ht="15.75" hidden="1" customHeight="1">
      <c r="B1358" s="145">
        <v>115</v>
      </c>
      <c r="C1358" s="146" t="str">
        <f t="shared" ca="1" si="232"/>
        <v>13.10</v>
      </c>
      <c r="D1358" s="147" t="str">
        <f t="shared" ca="1" si="233"/>
        <v>na</v>
      </c>
      <c r="E1358" s="147" t="s">
        <v>61</v>
      </c>
      <c r="F1358" s="148" t="str">
        <f t="shared" ca="1" si="234"/>
        <v>https://demarches-larochelle.test.entrouvert.org/signalements/proprete-urbaine/118/</v>
      </c>
      <c r="G1358" s="147" t="str">
        <f t="shared" ca="1" si="235"/>
        <v>A</v>
      </c>
      <c r="H1358" s="147" t="str">
        <f t="shared" ca="1" si="236"/>
        <v/>
      </c>
      <c r="I1358" s="147">
        <f t="shared" ca="1" si="237"/>
        <v>0</v>
      </c>
      <c r="J1358" s="149">
        <f t="shared" ca="1" si="238"/>
        <v>0</v>
      </c>
      <c r="K1358" s="79" t="str">
        <f t="shared" si="239"/>
        <v/>
      </c>
      <c r="L1358" s="136"/>
      <c r="M1358" s="136">
        <f t="shared" si="240"/>
        <v>0</v>
      </c>
      <c r="N1358" s="137">
        <f t="shared" ca="1" si="241"/>
        <v>0</v>
      </c>
      <c r="O1358" s="137"/>
      <c r="P1358" s="138"/>
      <c r="Q1358" s="138"/>
      <c r="R1358" s="138"/>
      <c r="S1358" s="138"/>
      <c r="T1358" s="138"/>
      <c r="U1358" s="139">
        <f t="shared" si="242"/>
        <v>0</v>
      </c>
      <c r="V1358" s="140"/>
      <c r="W1358" s="43"/>
      <c r="X1358" s="59"/>
      <c r="Y1358" s="59"/>
      <c r="Z1358" s="59"/>
      <c r="AA1358" s="59"/>
      <c r="AB1358" s="59"/>
      <c r="AC1358" s="59"/>
      <c r="AD1358" s="59"/>
    </row>
    <row r="1359" ht="15.75" hidden="1" customHeight="1">
      <c r="B1359" s="145">
        <v>115</v>
      </c>
      <c r="C1359" s="146" t="str">
        <f t="shared" ca="1" si="232"/>
        <v>13.10</v>
      </c>
      <c r="D1359" s="147" t="str">
        <f t="shared" ca="1" si="233"/>
        <v>na</v>
      </c>
      <c r="E1359" s="147" t="s">
        <v>64</v>
      </c>
      <c r="F1359" s="148" t="str">
        <f t="shared" ca="1" si="234"/>
        <v>https://connexion-larochelle.test.entrouvert.org/accounts/password/change/</v>
      </c>
      <c r="G1359" s="147" t="str">
        <f t="shared" ca="1" si="235"/>
        <v>A</v>
      </c>
      <c r="H1359" s="147" t="str">
        <f t="shared" ca="1" si="236"/>
        <v/>
      </c>
      <c r="I1359" s="147">
        <f t="shared" ca="1" si="237"/>
        <v>0</v>
      </c>
      <c r="J1359" s="149">
        <f t="shared" ca="1" si="238"/>
        <v>0</v>
      </c>
      <c r="K1359" s="79" t="str">
        <f t="shared" si="239"/>
        <v/>
      </c>
      <c r="L1359" s="136"/>
      <c r="M1359" s="136">
        <f t="shared" si="240"/>
        <v>0</v>
      </c>
      <c r="N1359" s="137">
        <f t="shared" ca="1" si="241"/>
        <v>0</v>
      </c>
      <c r="O1359" s="137"/>
      <c r="P1359" s="138"/>
      <c r="Q1359" s="138"/>
      <c r="R1359" s="138"/>
      <c r="S1359" s="138"/>
      <c r="T1359" s="138"/>
      <c r="U1359" s="139">
        <f t="shared" si="242"/>
        <v>0</v>
      </c>
      <c r="V1359" s="140"/>
      <c r="W1359" s="43"/>
      <c r="X1359" s="59"/>
      <c r="Y1359" s="59"/>
      <c r="Z1359" s="59"/>
      <c r="AA1359" s="59"/>
      <c r="AB1359" s="59"/>
      <c r="AC1359" s="59"/>
      <c r="AD1359" s="59"/>
    </row>
    <row r="1360" ht="15.75" hidden="1" customHeight="1">
      <c r="B1360" s="145">
        <v>116</v>
      </c>
      <c r="C1360" s="146" t="str">
        <f t="shared" ca="1" si="232"/>
        <v>13.11</v>
      </c>
      <c r="D1360" s="147" t="str">
        <f t="shared" ca="1" si="233"/>
        <v>na</v>
      </c>
      <c r="E1360" s="147" t="s">
        <v>28</v>
      </c>
      <c r="F1360" s="148" t="str">
        <f t="shared" ca="1" si="234"/>
        <v>https://portail-larochelle.test.entrouvert.org/demarches/</v>
      </c>
      <c r="G1360" s="147" t="str">
        <f t="shared" ca="1" si="235"/>
        <v>A</v>
      </c>
      <c r="H1360" s="147" t="str">
        <f t="shared" ca="1" si="236"/>
        <v/>
      </c>
      <c r="I1360" s="147">
        <f t="shared" ca="1" si="237"/>
        <v>0</v>
      </c>
      <c r="J1360" s="149">
        <f t="shared" ca="1" si="238"/>
        <v>0</v>
      </c>
      <c r="K1360" s="79" t="str">
        <f t="shared" si="239"/>
        <v/>
      </c>
      <c r="L1360" s="136"/>
      <c r="M1360" s="136">
        <f t="shared" si="240"/>
        <v>0</v>
      </c>
      <c r="N1360" s="137">
        <f t="shared" ca="1" si="241"/>
        <v>0</v>
      </c>
      <c r="O1360" s="137"/>
      <c r="P1360" s="138"/>
      <c r="Q1360" s="138"/>
      <c r="R1360" s="138"/>
      <c r="S1360" s="138"/>
      <c r="T1360" s="138"/>
      <c r="U1360" s="139">
        <f t="shared" si="242"/>
        <v>0</v>
      </c>
      <c r="V1360" s="140"/>
      <c r="W1360" s="43"/>
      <c r="X1360" s="59"/>
      <c r="Y1360" s="59"/>
      <c r="Z1360" s="59"/>
      <c r="AA1360" s="59"/>
      <c r="AB1360" s="59"/>
      <c r="AC1360" s="59"/>
      <c r="AD1360" s="59"/>
    </row>
    <row r="1361" ht="15.75" hidden="1" customHeight="1">
      <c r="B1361" s="145">
        <v>116</v>
      </c>
      <c r="C1361" s="146" t="str">
        <f t="shared" ca="1" si="232"/>
        <v>13.11</v>
      </c>
      <c r="D1361" s="147" t="str">
        <f t="shared" ca="1" si="233"/>
        <v>na</v>
      </c>
      <c r="E1361" s="147" t="s">
        <v>31</v>
      </c>
      <c r="F1361" s="148" t="str">
        <f t="shared" ca="1" si="234"/>
        <v>https://portail-larochelle.test.entrouvert.org/liens-footer/accessibilite/</v>
      </c>
      <c r="G1361" s="147" t="str">
        <f t="shared" ca="1" si="235"/>
        <v>A</v>
      </c>
      <c r="H1361" s="147" t="str">
        <f t="shared" ca="1" si="236"/>
        <v/>
      </c>
      <c r="I1361" s="147">
        <f t="shared" ca="1" si="237"/>
        <v>0</v>
      </c>
      <c r="J1361" s="149">
        <f t="shared" ca="1" si="238"/>
        <v>0</v>
      </c>
      <c r="K1361" s="79" t="str">
        <f t="shared" si="239"/>
        <v/>
      </c>
      <c r="L1361" s="136"/>
      <c r="M1361" s="136">
        <f t="shared" si="240"/>
        <v>0</v>
      </c>
      <c r="N1361" s="137">
        <f t="shared" ca="1" si="241"/>
        <v>0</v>
      </c>
      <c r="O1361" s="137"/>
      <c r="P1361" s="138"/>
      <c r="Q1361" s="138"/>
      <c r="R1361" s="138"/>
      <c r="S1361" s="138"/>
      <c r="T1361" s="138"/>
      <c r="U1361" s="139">
        <f t="shared" si="242"/>
        <v>0</v>
      </c>
      <c r="V1361" s="140"/>
      <c r="W1361" s="43"/>
      <c r="X1361" s="59"/>
      <c r="Y1361" s="59"/>
      <c r="Z1361" s="59"/>
      <c r="AA1361" s="59"/>
      <c r="AB1361" s="59"/>
      <c r="AC1361" s="59"/>
      <c r="AD1361" s="59"/>
    </row>
    <row r="1362" ht="15.75" hidden="1" customHeight="1">
      <c r="B1362" s="145">
        <v>116</v>
      </c>
      <c r="C1362" s="146" t="str">
        <f t="shared" ca="1" si="232"/>
        <v>13.11</v>
      </c>
      <c r="D1362" s="147" t="str">
        <f t="shared" ca="1" si="233"/>
        <v>na</v>
      </c>
      <c r="E1362" s="147" t="s">
        <v>34</v>
      </c>
      <c r="F1362" s="148" t="str">
        <f t="shared" ca="1" si="234"/>
        <v>https://portail-larochelle.test.entrouvert.org/liens-footer/mentions-legales/</v>
      </c>
      <c r="G1362" s="147" t="str">
        <f t="shared" ca="1" si="235"/>
        <v>A</v>
      </c>
      <c r="H1362" s="147" t="str">
        <f t="shared" ca="1" si="236"/>
        <v/>
      </c>
      <c r="I1362" s="147">
        <f t="shared" ca="1" si="237"/>
        <v>0</v>
      </c>
      <c r="J1362" s="149">
        <f t="shared" ca="1" si="238"/>
        <v>0</v>
      </c>
      <c r="K1362" s="79" t="str">
        <f t="shared" si="239"/>
        <v/>
      </c>
      <c r="L1362" s="136"/>
      <c r="M1362" s="136">
        <f t="shared" si="240"/>
        <v>0</v>
      </c>
      <c r="N1362" s="137">
        <f t="shared" ca="1" si="241"/>
        <v>0</v>
      </c>
      <c r="O1362" s="137"/>
      <c r="P1362" s="138"/>
      <c r="Q1362" s="138"/>
      <c r="R1362" s="138"/>
      <c r="S1362" s="138"/>
      <c r="T1362" s="138"/>
      <c r="U1362" s="139">
        <f t="shared" si="242"/>
        <v>0</v>
      </c>
      <c r="V1362" s="140"/>
      <c r="W1362" s="43"/>
      <c r="X1362" s="59"/>
      <c r="Y1362" s="59"/>
      <c r="Z1362" s="59"/>
      <c r="AA1362" s="59"/>
      <c r="AB1362" s="59"/>
      <c r="AC1362" s="59"/>
      <c r="AD1362" s="59"/>
    </row>
    <row r="1363" ht="15.75" hidden="1" customHeight="1">
      <c r="B1363" s="145">
        <v>116</v>
      </c>
      <c r="C1363" s="146" t="str">
        <f t="shared" ca="1" si="232"/>
        <v>13.11</v>
      </c>
      <c r="D1363" s="147" t="str">
        <f t="shared" ca="1" si="233"/>
        <v>na</v>
      </c>
      <c r="E1363" s="147" t="s">
        <v>37</v>
      </c>
      <c r="F1363" s="148" t="str">
        <f t="shared" ca="1" si="234"/>
        <v>https://portail-larochelle.test.entrouvert.org/aide/</v>
      </c>
      <c r="G1363" s="147" t="str">
        <f t="shared" ca="1" si="235"/>
        <v>A</v>
      </c>
      <c r="H1363" s="147" t="str">
        <f t="shared" ca="1" si="236"/>
        <v/>
      </c>
      <c r="I1363" s="147">
        <f t="shared" ca="1" si="237"/>
        <v>0</v>
      </c>
      <c r="J1363" s="149">
        <f t="shared" ca="1" si="238"/>
        <v>0</v>
      </c>
      <c r="K1363" s="79" t="str">
        <f t="shared" si="239"/>
        <v/>
      </c>
      <c r="L1363" s="136"/>
      <c r="M1363" s="136">
        <f t="shared" si="240"/>
        <v>0</v>
      </c>
      <c r="N1363" s="137">
        <f t="shared" ca="1" si="241"/>
        <v>0</v>
      </c>
      <c r="O1363" s="137"/>
      <c r="P1363" s="138"/>
      <c r="Q1363" s="138"/>
      <c r="R1363" s="138"/>
      <c r="S1363" s="138"/>
      <c r="T1363" s="138"/>
      <c r="U1363" s="139">
        <f t="shared" si="242"/>
        <v>0</v>
      </c>
      <c r="V1363" s="140"/>
      <c r="W1363" s="43"/>
      <c r="X1363" s="59"/>
      <c r="Y1363" s="59"/>
      <c r="Z1363" s="59"/>
      <c r="AA1363" s="59"/>
      <c r="AB1363" s="59"/>
      <c r="AC1363" s="59"/>
      <c r="AD1363" s="59"/>
    </row>
    <row r="1364" ht="15.75" hidden="1" customHeight="1">
      <c r="B1364" s="145">
        <v>116</v>
      </c>
      <c r="C1364" s="146" t="str">
        <f t="shared" ca="1" si="232"/>
        <v>13.11</v>
      </c>
      <c r="D1364" s="147" t="str">
        <f t="shared" ca="1" si="233"/>
        <v>na</v>
      </c>
      <c r="E1364" s="147" t="s">
        <v>40</v>
      </c>
      <c r="F1364" s="148" t="str">
        <f t="shared" ca="1" si="234"/>
        <v>https://connexion-larochelle.test.entrouvert.org/login/?nonce=_0DC01D458CED32F23A64CDA251907A6D&amp;next=/idp/saml2/continue%3Fnonce%3D_0DC01D458CED32F23A64CDA251907A6D</v>
      </c>
      <c r="G1364" s="147" t="str">
        <f t="shared" ca="1" si="235"/>
        <v>A</v>
      </c>
      <c r="H1364" s="147" t="str">
        <f t="shared" ca="1" si="236"/>
        <v/>
      </c>
      <c r="I1364" s="147">
        <f t="shared" ca="1" si="237"/>
        <v>0</v>
      </c>
      <c r="J1364" s="149">
        <f t="shared" ca="1" si="238"/>
        <v>0</v>
      </c>
      <c r="K1364" s="79" t="str">
        <f t="shared" si="239"/>
        <v/>
      </c>
      <c r="L1364" s="136"/>
      <c r="M1364" s="136">
        <f t="shared" si="240"/>
        <v>0</v>
      </c>
      <c r="N1364" s="137">
        <f t="shared" ca="1" si="241"/>
        <v>0</v>
      </c>
      <c r="O1364" s="137"/>
      <c r="P1364" s="138"/>
      <c r="Q1364" s="138"/>
      <c r="R1364" s="138"/>
      <c r="S1364" s="138"/>
      <c r="T1364" s="138"/>
      <c r="U1364" s="139">
        <f t="shared" si="242"/>
        <v>0</v>
      </c>
      <c r="V1364" s="140"/>
      <c r="W1364" s="43"/>
      <c r="X1364" s="59"/>
      <c r="Y1364" s="59"/>
      <c r="Z1364" s="59"/>
      <c r="AA1364" s="59"/>
      <c r="AB1364" s="59"/>
      <c r="AC1364" s="59"/>
      <c r="AD1364" s="59"/>
    </row>
    <row r="1365" ht="15.75" hidden="1" customHeight="1">
      <c r="B1365" s="145">
        <v>116</v>
      </c>
      <c r="C1365" s="146" t="str">
        <f t="shared" ca="1" si="232"/>
        <v>13.11</v>
      </c>
      <c r="D1365" s="147" t="str">
        <f t="shared" ca="1" si="233"/>
        <v>na</v>
      </c>
      <c r="E1365" s="147" t="s">
        <v>43</v>
      </c>
      <c r="F1365" s="148" t="str">
        <f t="shared" ca="1" si="234"/>
        <v>https://portail-larochelle.test.entrouvert.org/demarches/signalements/</v>
      </c>
      <c r="G1365" s="147" t="str">
        <f t="shared" ca="1" si="235"/>
        <v>A</v>
      </c>
      <c r="H1365" s="147" t="str">
        <f t="shared" ca="1" si="236"/>
        <v/>
      </c>
      <c r="I1365" s="147">
        <f t="shared" ca="1" si="237"/>
        <v>0</v>
      </c>
      <c r="J1365" s="149">
        <f t="shared" ca="1" si="238"/>
        <v>0</v>
      </c>
      <c r="K1365" s="79" t="str">
        <f t="shared" si="239"/>
        <v/>
      </c>
      <c r="L1365" s="136"/>
      <c r="M1365" s="136">
        <f t="shared" si="240"/>
        <v>0</v>
      </c>
      <c r="N1365" s="137">
        <f t="shared" ca="1" si="241"/>
        <v>0</v>
      </c>
      <c r="O1365" s="137"/>
      <c r="P1365" s="138"/>
      <c r="Q1365" s="138"/>
      <c r="R1365" s="138"/>
      <c r="S1365" s="138"/>
      <c r="T1365" s="138"/>
      <c r="U1365" s="139">
        <f t="shared" si="242"/>
        <v>0</v>
      </c>
      <c r="V1365" s="140"/>
      <c r="W1365" s="43"/>
      <c r="X1365" s="59"/>
      <c r="Y1365" s="59"/>
      <c r="Z1365" s="59"/>
      <c r="AA1365" s="59"/>
      <c r="AB1365" s="59"/>
      <c r="AC1365" s="59"/>
      <c r="AD1365" s="59"/>
    </row>
    <row r="1366" ht="15.75" hidden="1" customHeight="1">
      <c r="B1366" s="145">
        <v>116</v>
      </c>
      <c r="C1366" s="146" t="str">
        <f t="shared" ca="1" si="232"/>
        <v>13.11</v>
      </c>
      <c r="D1366" s="147" t="str">
        <f t="shared" ca="1" si="233"/>
        <v>na</v>
      </c>
      <c r="E1366" s="147" t="s">
        <v>46</v>
      </c>
      <c r="F1366" s="148" t="str">
        <f t="shared" ca="1" si="234"/>
        <v>https://connexion-larochelle.test.entrouvert.org/accounts/</v>
      </c>
      <c r="G1366" s="147" t="str">
        <f t="shared" ca="1" si="235"/>
        <v>A</v>
      </c>
      <c r="H1366" s="147" t="str">
        <f t="shared" ca="1" si="236"/>
        <v/>
      </c>
      <c r="I1366" s="147">
        <f t="shared" ca="1" si="237"/>
        <v>0</v>
      </c>
      <c r="J1366" s="149">
        <f t="shared" ca="1" si="238"/>
        <v>0</v>
      </c>
      <c r="K1366" s="79" t="str">
        <f t="shared" si="239"/>
        <v/>
      </c>
      <c r="L1366" s="136"/>
      <c r="M1366" s="136">
        <f t="shared" si="240"/>
        <v>0</v>
      </c>
      <c r="N1366" s="137">
        <f t="shared" ca="1" si="241"/>
        <v>0</v>
      </c>
      <c r="O1366" s="137"/>
      <c r="P1366" s="138"/>
      <c r="Q1366" s="138"/>
      <c r="R1366" s="138"/>
      <c r="S1366" s="138"/>
      <c r="T1366" s="138"/>
      <c r="U1366" s="139">
        <f t="shared" si="242"/>
        <v>0</v>
      </c>
      <c r="V1366" s="140"/>
      <c r="W1366" s="43"/>
      <c r="X1366" s="59"/>
      <c r="Y1366" s="59"/>
      <c r="Z1366" s="59"/>
      <c r="AA1366" s="59"/>
      <c r="AB1366" s="59"/>
      <c r="AC1366" s="59"/>
      <c r="AD1366" s="59"/>
    </row>
    <row r="1367" ht="15.75" hidden="1" customHeight="1">
      <c r="B1367" s="145">
        <v>116</v>
      </c>
      <c r="C1367" s="146" t="str">
        <f t="shared" ca="1" si="232"/>
        <v>13.11</v>
      </c>
      <c r="D1367" s="147" t="str">
        <f t="shared" ca="1" si="233"/>
        <v>na</v>
      </c>
      <c r="E1367" s="147" t="s">
        <v>49</v>
      </c>
      <c r="F1367" s="148" t="str">
        <f t="shared" ca="1" si="234"/>
        <v>https://portail-larochelle.test.entrouvert.org/a-propos/page-editoriale-type/</v>
      </c>
      <c r="G1367" s="147" t="str">
        <f t="shared" ca="1" si="235"/>
        <v>A</v>
      </c>
      <c r="H1367" s="147" t="str">
        <f t="shared" ca="1" si="236"/>
        <v/>
      </c>
      <c r="I1367" s="147">
        <f t="shared" ca="1" si="237"/>
        <v>0</v>
      </c>
      <c r="J1367" s="149">
        <f t="shared" ca="1" si="238"/>
        <v>0</v>
      </c>
      <c r="K1367" s="79" t="str">
        <f t="shared" si="239"/>
        <v/>
      </c>
      <c r="L1367" s="136"/>
      <c r="M1367" s="136">
        <f t="shared" si="240"/>
        <v>0</v>
      </c>
      <c r="N1367" s="137">
        <f t="shared" ca="1" si="241"/>
        <v>0</v>
      </c>
      <c r="O1367" s="137"/>
      <c r="P1367" s="138"/>
      <c r="Q1367" s="138"/>
      <c r="R1367" s="138"/>
      <c r="S1367" s="138"/>
      <c r="T1367" s="138"/>
      <c r="U1367" s="139">
        <f t="shared" si="242"/>
        <v>0</v>
      </c>
      <c r="V1367" s="140"/>
      <c r="W1367" s="43"/>
      <c r="X1367" s="59"/>
      <c r="Y1367" s="59"/>
      <c r="Z1367" s="59"/>
      <c r="AA1367" s="59"/>
      <c r="AB1367" s="59"/>
      <c r="AC1367" s="59"/>
      <c r="AD1367" s="59"/>
    </row>
    <row r="1368" ht="15.75" hidden="1" customHeight="1">
      <c r="B1368" s="145">
        <v>116</v>
      </c>
      <c r="C1368" s="146" t="str">
        <f t="shared" ca="1" si="232"/>
        <v>13.11</v>
      </c>
      <c r="D1368" s="147" t="str">
        <f t="shared" ca="1" si="233"/>
        <v>na</v>
      </c>
      <c r="E1368" s="147" t="s">
        <v>52</v>
      </c>
      <c r="F1368" s="148" t="str">
        <f t="shared" ca="1" si="234"/>
        <v>https://demarches-larochelle.test.entrouvert.org/old-temp/modele-de-formulaire-avec-tous-les-champs/</v>
      </c>
      <c r="G1368" s="147" t="str">
        <f t="shared" ca="1" si="235"/>
        <v>A</v>
      </c>
      <c r="H1368" s="147" t="str">
        <f t="shared" ca="1" si="236"/>
        <v/>
      </c>
      <c r="I1368" s="147">
        <f t="shared" ca="1" si="237"/>
        <v>0</v>
      </c>
      <c r="J1368" s="149">
        <f t="shared" ca="1" si="238"/>
        <v>0</v>
      </c>
      <c r="K1368" s="79" t="str">
        <f t="shared" si="239"/>
        <v/>
      </c>
      <c r="L1368" s="136"/>
      <c r="M1368" s="136">
        <f t="shared" si="240"/>
        <v>0</v>
      </c>
      <c r="N1368" s="137">
        <f t="shared" ca="1" si="241"/>
        <v>0</v>
      </c>
      <c r="O1368" s="137"/>
      <c r="P1368" s="138"/>
      <c r="Q1368" s="138"/>
      <c r="R1368" s="138"/>
      <c r="S1368" s="138"/>
      <c r="T1368" s="138"/>
      <c r="U1368" s="139">
        <f t="shared" si="242"/>
        <v>0</v>
      </c>
      <c r="V1368" s="140"/>
      <c r="W1368" s="43"/>
      <c r="X1368" s="59"/>
      <c r="Y1368" s="59"/>
      <c r="Z1368" s="59"/>
      <c r="AA1368" s="59"/>
      <c r="AB1368" s="59"/>
      <c r="AC1368" s="59"/>
      <c r="AD1368" s="59"/>
    </row>
    <row r="1369" ht="15.75" hidden="1" customHeight="1">
      <c r="B1369" s="145">
        <v>116</v>
      </c>
      <c r="C1369" s="146" t="str">
        <f t="shared" ca="1" si="232"/>
        <v>13.11</v>
      </c>
      <c r="D1369" s="147" t="str">
        <f t="shared" ca="1" si="233"/>
        <v>na</v>
      </c>
      <c r="E1369" s="147" t="s">
        <v>55</v>
      </c>
      <c r="F1369" s="148" t="str">
        <f t="shared" ca="1" si="234"/>
        <v>https://portail-larochelle.test.entrouvert.org/mon-espace/mes-demandes/</v>
      </c>
      <c r="G1369" s="147" t="str">
        <f t="shared" ca="1" si="235"/>
        <v>A</v>
      </c>
      <c r="H1369" s="147" t="str">
        <f t="shared" ca="1" si="236"/>
        <v/>
      </c>
      <c r="I1369" s="147">
        <f t="shared" ca="1" si="237"/>
        <v>0</v>
      </c>
      <c r="J1369" s="149">
        <f t="shared" ca="1" si="238"/>
        <v>0</v>
      </c>
      <c r="K1369" s="79" t="str">
        <f t="shared" si="239"/>
        <v/>
      </c>
      <c r="L1369" s="136"/>
      <c r="M1369" s="136">
        <f t="shared" si="240"/>
        <v>0</v>
      </c>
      <c r="N1369" s="137">
        <f t="shared" ca="1" si="241"/>
        <v>0</v>
      </c>
      <c r="O1369" s="137"/>
      <c r="P1369" s="138"/>
      <c r="Q1369" s="138"/>
      <c r="R1369" s="138"/>
      <c r="S1369" s="138"/>
      <c r="T1369" s="138"/>
      <c r="U1369" s="139">
        <f t="shared" si="242"/>
        <v>0</v>
      </c>
      <c r="V1369" s="140"/>
      <c r="W1369" s="43"/>
      <c r="X1369" s="59"/>
      <c r="Y1369" s="59"/>
      <c r="Z1369" s="59"/>
      <c r="AA1369" s="59"/>
      <c r="AB1369" s="59"/>
      <c r="AC1369" s="59"/>
      <c r="AD1369" s="59"/>
    </row>
    <row r="1370" ht="15.75" hidden="1" customHeight="1">
      <c r="B1370" s="145">
        <v>116</v>
      </c>
      <c r="C1370" s="146" t="str">
        <f t="shared" ca="1" si="232"/>
        <v>13.11</v>
      </c>
      <c r="D1370" s="147" t="str">
        <f t="shared" ca="1" si="233"/>
        <v>na</v>
      </c>
      <c r="E1370" s="147" t="s">
        <v>58</v>
      </c>
      <c r="F1370" s="148" t="str">
        <f t="shared" ca="1" si="234"/>
        <v>https://demarches-larochelle.test.entrouvert.org/signalements/arbres-espaces-verts-naturels-aires-de-jeux/?cancelurl=https%3A//portail-larochelle.test.entrouvert.org/demarches/signalements/</v>
      </c>
      <c r="G1370" s="147" t="str">
        <f t="shared" ca="1" si="235"/>
        <v>A</v>
      </c>
      <c r="H1370" s="147" t="str">
        <f t="shared" ca="1" si="236"/>
        <v/>
      </c>
      <c r="I1370" s="147">
        <f t="shared" ca="1" si="237"/>
        <v>0</v>
      </c>
      <c r="J1370" s="149">
        <f t="shared" ca="1" si="238"/>
        <v>0</v>
      </c>
      <c r="K1370" s="79" t="str">
        <f t="shared" si="239"/>
        <v/>
      </c>
      <c r="L1370" s="136"/>
      <c r="M1370" s="136">
        <f t="shared" si="240"/>
        <v>0</v>
      </c>
      <c r="N1370" s="137">
        <f t="shared" ca="1" si="241"/>
        <v>0</v>
      </c>
      <c r="O1370" s="137"/>
      <c r="P1370" s="138"/>
      <c r="Q1370" s="138"/>
      <c r="R1370" s="138"/>
      <c r="S1370" s="138"/>
      <c r="T1370" s="138"/>
      <c r="U1370" s="139">
        <f t="shared" si="242"/>
        <v>0</v>
      </c>
      <c r="V1370" s="140"/>
      <c r="W1370" s="43"/>
      <c r="X1370" s="59"/>
      <c r="Y1370" s="59"/>
      <c r="Z1370" s="59"/>
      <c r="AA1370" s="59"/>
      <c r="AB1370" s="59"/>
      <c r="AC1370" s="59"/>
      <c r="AD1370" s="59"/>
    </row>
    <row r="1371" ht="15.75" hidden="1" customHeight="1">
      <c r="B1371" s="145">
        <v>116</v>
      </c>
      <c r="C1371" s="146" t="str">
        <f t="shared" ca="1" si="232"/>
        <v>13.11</v>
      </c>
      <c r="D1371" s="147" t="str">
        <f t="shared" ca="1" si="233"/>
        <v>na</v>
      </c>
      <c r="E1371" s="147" t="s">
        <v>61</v>
      </c>
      <c r="F1371" s="148" t="str">
        <f t="shared" ca="1" si="234"/>
        <v>https://demarches-larochelle.test.entrouvert.org/signalements/proprete-urbaine/118/</v>
      </c>
      <c r="G1371" s="147" t="str">
        <f t="shared" ca="1" si="235"/>
        <v>A</v>
      </c>
      <c r="H1371" s="147" t="str">
        <f t="shared" ca="1" si="236"/>
        <v/>
      </c>
      <c r="I1371" s="147">
        <f t="shared" ca="1" si="237"/>
        <v>0</v>
      </c>
      <c r="J1371" s="149">
        <f t="shared" ca="1" si="238"/>
        <v>0</v>
      </c>
      <c r="K1371" s="79" t="str">
        <f t="shared" si="239"/>
        <v/>
      </c>
      <c r="L1371" s="136"/>
      <c r="M1371" s="136">
        <f t="shared" si="240"/>
        <v>0</v>
      </c>
      <c r="N1371" s="137">
        <f t="shared" ca="1" si="241"/>
        <v>0</v>
      </c>
      <c r="O1371" s="137"/>
      <c r="P1371" s="138"/>
      <c r="Q1371" s="138"/>
      <c r="R1371" s="138"/>
      <c r="S1371" s="138"/>
      <c r="T1371" s="138"/>
      <c r="U1371" s="139">
        <f t="shared" si="242"/>
        <v>0</v>
      </c>
      <c r="V1371" s="140"/>
      <c r="W1371" s="43"/>
      <c r="X1371" s="59"/>
      <c r="Y1371" s="59"/>
      <c r="Z1371" s="59"/>
      <c r="AA1371" s="59"/>
      <c r="AB1371" s="59"/>
      <c r="AC1371" s="59"/>
      <c r="AD1371" s="59"/>
    </row>
    <row r="1372" ht="15.75" hidden="1" customHeight="1">
      <c r="B1372" s="145">
        <v>116</v>
      </c>
      <c r="C1372" s="146" t="str">
        <f t="shared" ca="1" si="232"/>
        <v>13.11</v>
      </c>
      <c r="D1372" s="147" t="str">
        <f t="shared" ca="1" si="233"/>
        <v>na</v>
      </c>
      <c r="E1372" s="147" t="s">
        <v>64</v>
      </c>
      <c r="F1372" s="148" t="str">
        <f t="shared" ca="1" si="234"/>
        <v>https://connexion-larochelle.test.entrouvert.org/accounts/password/change/</v>
      </c>
      <c r="G1372" s="147" t="str">
        <f t="shared" ca="1" si="235"/>
        <v>A</v>
      </c>
      <c r="H1372" s="147" t="str">
        <f t="shared" ca="1" si="236"/>
        <v/>
      </c>
      <c r="I1372" s="147">
        <f t="shared" ca="1" si="237"/>
        <v>0</v>
      </c>
      <c r="J1372" s="149">
        <f t="shared" ca="1" si="238"/>
        <v>0</v>
      </c>
      <c r="K1372" s="79" t="str">
        <f t="shared" si="239"/>
        <v/>
      </c>
      <c r="L1372" s="136"/>
      <c r="M1372" s="136">
        <f t="shared" si="240"/>
        <v>0</v>
      </c>
      <c r="N1372" s="137">
        <f t="shared" ca="1" si="241"/>
        <v>0</v>
      </c>
      <c r="O1372" s="137"/>
      <c r="P1372" s="138"/>
      <c r="Q1372" s="138"/>
      <c r="R1372" s="138"/>
      <c r="S1372" s="138"/>
      <c r="T1372" s="138"/>
      <c r="U1372" s="139">
        <f t="shared" si="242"/>
        <v>0</v>
      </c>
      <c r="V1372" s="140"/>
      <c r="W1372" s="43"/>
      <c r="X1372" s="59"/>
      <c r="Y1372" s="59"/>
      <c r="Z1372" s="59"/>
      <c r="AA1372" s="59"/>
      <c r="AB1372" s="59"/>
      <c r="AC1372" s="59"/>
      <c r="AD1372" s="59"/>
    </row>
    <row r="1373" ht="15.75" hidden="1" customHeight="1">
      <c r="A1373" s="150"/>
      <c r="B1373" s="145">
        <v>117</v>
      </c>
      <c r="C1373" s="146" t="str">
        <f t="shared" ca="1" si="232"/>
        <v>13.12</v>
      </c>
      <c r="D1373" s="147" t="str">
        <f t="shared" ca="1" si="233"/>
        <v>na</v>
      </c>
      <c r="E1373" s="147" t="s">
        <v>28</v>
      </c>
      <c r="F1373" s="148" t="str">
        <f t="shared" ca="1" si="234"/>
        <v>https://portail-larochelle.test.entrouvert.org/demarches/</v>
      </c>
      <c r="G1373" s="147" t="str">
        <f t="shared" ca="1" si="235"/>
        <v>A</v>
      </c>
      <c r="H1373" s="147" t="str">
        <f t="shared" ca="1" si="236"/>
        <v/>
      </c>
      <c r="I1373" s="147">
        <f t="shared" ca="1" si="237"/>
        <v>0</v>
      </c>
      <c r="J1373" s="149">
        <f t="shared" ca="1" si="238"/>
        <v>0</v>
      </c>
      <c r="K1373" s="79" t="str">
        <f t="shared" si="239"/>
        <v/>
      </c>
      <c r="L1373" s="136"/>
      <c r="M1373" s="136">
        <f t="shared" si="240"/>
        <v>0</v>
      </c>
      <c r="N1373" s="137">
        <f t="shared" ca="1" si="241"/>
        <v>0</v>
      </c>
      <c r="O1373" s="137"/>
      <c r="P1373" s="138"/>
      <c r="Q1373" s="138"/>
      <c r="R1373" s="138"/>
      <c r="S1373" s="138"/>
      <c r="T1373" s="138"/>
      <c r="U1373" s="139">
        <f t="shared" si="242"/>
        <v>0</v>
      </c>
      <c r="V1373" s="140"/>
      <c r="W1373" s="43"/>
      <c r="X1373" s="59"/>
      <c r="Y1373" s="59"/>
      <c r="Z1373" s="59"/>
      <c r="AA1373" s="59"/>
      <c r="AB1373" s="59"/>
      <c r="AC1373" s="59"/>
      <c r="AD1373" s="59"/>
    </row>
    <row r="1374" ht="15.75" hidden="1" customHeight="1">
      <c r="A1374" s="150"/>
      <c r="B1374" s="145">
        <v>117</v>
      </c>
      <c r="C1374" s="146" t="str">
        <f t="shared" ca="1" si="232"/>
        <v>13.12</v>
      </c>
      <c r="D1374" s="147" t="str">
        <f t="shared" ca="1" si="233"/>
        <v>na</v>
      </c>
      <c r="E1374" s="147" t="s">
        <v>31</v>
      </c>
      <c r="F1374" s="148" t="str">
        <f t="shared" ca="1" si="234"/>
        <v>https://portail-larochelle.test.entrouvert.org/liens-footer/accessibilite/</v>
      </c>
      <c r="G1374" s="147" t="str">
        <f t="shared" ca="1" si="235"/>
        <v>A</v>
      </c>
      <c r="H1374" s="147" t="str">
        <f t="shared" ca="1" si="236"/>
        <v/>
      </c>
      <c r="I1374" s="147">
        <f t="shared" ca="1" si="237"/>
        <v>0</v>
      </c>
      <c r="J1374" s="149">
        <f t="shared" ca="1" si="238"/>
        <v>0</v>
      </c>
      <c r="K1374" s="79" t="str">
        <f t="shared" si="239"/>
        <v/>
      </c>
      <c r="L1374" s="136"/>
      <c r="M1374" s="136">
        <f t="shared" si="240"/>
        <v>0</v>
      </c>
      <c r="N1374" s="137">
        <f t="shared" ca="1" si="241"/>
        <v>0</v>
      </c>
      <c r="O1374" s="137"/>
      <c r="P1374" s="138"/>
      <c r="Q1374" s="138"/>
      <c r="R1374" s="138"/>
      <c r="S1374" s="138"/>
      <c r="T1374" s="138"/>
      <c r="U1374" s="139">
        <f t="shared" si="242"/>
        <v>0</v>
      </c>
      <c r="V1374" s="140"/>
      <c r="W1374" s="43"/>
      <c r="X1374" s="59"/>
      <c r="Y1374" s="59"/>
      <c r="Z1374" s="59"/>
      <c r="AA1374" s="59"/>
      <c r="AB1374" s="59"/>
      <c r="AC1374" s="59"/>
      <c r="AD1374" s="59"/>
    </row>
    <row r="1375" ht="15.75" hidden="1" customHeight="1">
      <c r="A1375" s="150"/>
      <c r="B1375" s="145">
        <v>117</v>
      </c>
      <c r="C1375" s="146" t="str">
        <f t="shared" ca="1" si="232"/>
        <v>13.12</v>
      </c>
      <c r="D1375" s="147" t="str">
        <f t="shared" ca="1" si="233"/>
        <v>na</v>
      </c>
      <c r="E1375" s="147" t="s">
        <v>34</v>
      </c>
      <c r="F1375" s="148" t="str">
        <f t="shared" ca="1" si="234"/>
        <v>https://portail-larochelle.test.entrouvert.org/liens-footer/mentions-legales/</v>
      </c>
      <c r="G1375" s="147" t="str">
        <f t="shared" ca="1" si="235"/>
        <v>A</v>
      </c>
      <c r="H1375" s="147" t="str">
        <f t="shared" ca="1" si="236"/>
        <v/>
      </c>
      <c r="I1375" s="147">
        <f t="shared" ca="1" si="237"/>
        <v>0</v>
      </c>
      <c r="J1375" s="149">
        <f t="shared" ca="1" si="238"/>
        <v>0</v>
      </c>
      <c r="K1375" s="79" t="str">
        <f t="shared" si="239"/>
        <v/>
      </c>
      <c r="L1375" s="136"/>
      <c r="M1375" s="136">
        <f t="shared" si="240"/>
        <v>0</v>
      </c>
      <c r="N1375" s="137">
        <f t="shared" ca="1" si="241"/>
        <v>0</v>
      </c>
      <c r="O1375" s="137"/>
      <c r="P1375" s="138"/>
      <c r="Q1375" s="138"/>
      <c r="R1375" s="138"/>
      <c r="S1375" s="138"/>
      <c r="T1375" s="138"/>
      <c r="U1375" s="139">
        <f t="shared" si="242"/>
        <v>0</v>
      </c>
      <c r="V1375" s="140"/>
      <c r="W1375" s="43"/>
      <c r="X1375" s="59"/>
      <c r="Y1375" s="59"/>
      <c r="Z1375" s="59"/>
      <c r="AA1375" s="59"/>
      <c r="AB1375" s="59"/>
      <c r="AC1375" s="59"/>
      <c r="AD1375" s="59"/>
    </row>
    <row r="1376" ht="15.75" hidden="1" customHeight="1">
      <c r="A1376" s="150"/>
      <c r="B1376" s="145">
        <v>117</v>
      </c>
      <c r="C1376" s="146" t="str">
        <f t="shared" ca="1" si="232"/>
        <v>13.12</v>
      </c>
      <c r="D1376" s="147" t="str">
        <f t="shared" ca="1" si="233"/>
        <v>na</v>
      </c>
      <c r="E1376" s="147" t="s">
        <v>37</v>
      </c>
      <c r="F1376" s="148" t="str">
        <f t="shared" ca="1" si="234"/>
        <v>https://portail-larochelle.test.entrouvert.org/aide/</v>
      </c>
      <c r="G1376" s="147" t="str">
        <f t="shared" ca="1" si="235"/>
        <v>A</v>
      </c>
      <c r="H1376" s="147" t="str">
        <f t="shared" ca="1" si="236"/>
        <v/>
      </c>
      <c r="I1376" s="147">
        <f t="shared" ca="1" si="237"/>
        <v>0</v>
      </c>
      <c r="J1376" s="149">
        <f t="shared" ca="1" si="238"/>
        <v>0</v>
      </c>
      <c r="K1376" s="79" t="str">
        <f t="shared" si="239"/>
        <v/>
      </c>
      <c r="L1376" s="136"/>
      <c r="M1376" s="136">
        <f t="shared" si="240"/>
        <v>0</v>
      </c>
      <c r="N1376" s="137">
        <f t="shared" ca="1" si="241"/>
        <v>0</v>
      </c>
      <c r="O1376" s="137"/>
      <c r="P1376" s="138"/>
      <c r="Q1376" s="138"/>
      <c r="R1376" s="138"/>
      <c r="S1376" s="138"/>
      <c r="T1376" s="138"/>
      <c r="U1376" s="139">
        <f t="shared" si="242"/>
        <v>0</v>
      </c>
      <c r="V1376" s="140"/>
      <c r="W1376" s="43"/>
      <c r="X1376" s="59"/>
      <c r="Y1376" s="59"/>
      <c r="Z1376" s="59"/>
      <c r="AA1376" s="59"/>
      <c r="AB1376" s="59"/>
      <c r="AC1376" s="59"/>
      <c r="AD1376" s="59"/>
    </row>
    <row r="1377" ht="15.75" hidden="1" customHeight="1">
      <c r="A1377" s="150"/>
      <c r="B1377" s="145">
        <v>117</v>
      </c>
      <c r="C1377" s="146" t="str">
        <f t="shared" ca="1" si="232"/>
        <v>13.12</v>
      </c>
      <c r="D1377" s="147" t="str">
        <f t="shared" ca="1" si="233"/>
        <v>na</v>
      </c>
      <c r="E1377" s="147" t="s">
        <v>40</v>
      </c>
      <c r="F1377" s="148" t="str">
        <f t="shared" ca="1" si="234"/>
        <v>https://connexion-larochelle.test.entrouvert.org/login/?nonce=_0DC01D458CED32F23A64CDA251907A6D&amp;next=/idp/saml2/continue%3Fnonce%3D_0DC01D458CED32F23A64CDA251907A6D</v>
      </c>
      <c r="G1377" s="147" t="str">
        <f t="shared" ca="1" si="235"/>
        <v>A</v>
      </c>
      <c r="H1377" s="147" t="str">
        <f t="shared" ca="1" si="236"/>
        <v/>
      </c>
      <c r="I1377" s="147">
        <f t="shared" ca="1" si="237"/>
        <v>0</v>
      </c>
      <c r="J1377" s="149">
        <f t="shared" ca="1" si="238"/>
        <v>0</v>
      </c>
      <c r="K1377" s="79" t="str">
        <f t="shared" si="239"/>
        <v/>
      </c>
      <c r="L1377" s="136"/>
      <c r="M1377" s="136">
        <f t="shared" si="240"/>
        <v>0</v>
      </c>
      <c r="N1377" s="137">
        <f t="shared" ca="1" si="241"/>
        <v>0</v>
      </c>
      <c r="O1377" s="137"/>
      <c r="P1377" s="138"/>
      <c r="Q1377" s="138"/>
      <c r="R1377" s="138"/>
      <c r="S1377" s="138"/>
      <c r="T1377" s="138"/>
      <c r="U1377" s="139">
        <f t="shared" si="242"/>
        <v>0</v>
      </c>
      <c r="V1377" s="140"/>
      <c r="W1377" s="43"/>
      <c r="X1377" s="59"/>
      <c r="Y1377" s="59"/>
      <c r="Z1377" s="59"/>
      <c r="AA1377" s="59"/>
      <c r="AB1377" s="59"/>
      <c r="AC1377" s="59"/>
      <c r="AD1377" s="59"/>
    </row>
    <row r="1378" ht="15.75" hidden="1" customHeight="1">
      <c r="A1378" s="150"/>
      <c r="B1378" s="145">
        <v>117</v>
      </c>
      <c r="C1378" s="146" t="str">
        <f t="shared" ca="1" si="232"/>
        <v>13.12</v>
      </c>
      <c r="D1378" s="147" t="str">
        <f t="shared" ca="1" si="233"/>
        <v>na</v>
      </c>
      <c r="E1378" s="147" t="s">
        <v>43</v>
      </c>
      <c r="F1378" s="148" t="str">
        <f t="shared" ca="1" si="234"/>
        <v>https://portail-larochelle.test.entrouvert.org/demarches/signalements/</v>
      </c>
      <c r="G1378" s="147" t="str">
        <f t="shared" ca="1" si="235"/>
        <v>A</v>
      </c>
      <c r="H1378" s="147" t="str">
        <f t="shared" ca="1" si="236"/>
        <v/>
      </c>
      <c r="I1378" s="147">
        <f t="shared" ca="1" si="237"/>
        <v>0</v>
      </c>
      <c r="J1378" s="149">
        <f t="shared" ca="1" si="238"/>
        <v>0</v>
      </c>
      <c r="K1378" s="79" t="str">
        <f t="shared" si="239"/>
        <v/>
      </c>
      <c r="L1378" s="136"/>
      <c r="M1378" s="136">
        <f t="shared" si="240"/>
        <v>0</v>
      </c>
      <c r="N1378" s="137">
        <f t="shared" ca="1" si="241"/>
        <v>0</v>
      </c>
      <c r="O1378" s="137"/>
      <c r="P1378" s="138"/>
      <c r="Q1378" s="138"/>
      <c r="R1378" s="138"/>
      <c r="S1378" s="138"/>
      <c r="T1378" s="138"/>
      <c r="U1378" s="139">
        <f t="shared" si="242"/>
        <v>0</v>
      </c>
      <c r="V1378" s="140"/>
      <c r="W1378" s="43"/>
      <c r="X1378" s="59"/>
      <c r="Y1378" s="59"/>
      <c r="Z1378" s="59"/>
      <c r="AA1378" s="59"/>
      <c r="AB1378" s="59"/>
      <c r="AC1378" s="59"/>
      <c r="AD1378" s="59"/>
    </row>
    <row r="1379" ht="15.75" hidden="1" customHeight="1">
      <c r="A1379" s="150"/>
      <c r="B1379" s="145">
        <v>117</v>
      </c>
      <c r="C1379" s="146" t="str">
        <f t="shared" ca="1" si="232"/>
        <v>13.12</v>
      </c>
      <c r="D1379" s="147" t="str">
        <f t="shared" ca="1" si="233"/>
        <v>na</v>
      </c>
      <c r="E1379" s="147" t="s">
        <v>46</v>
      </c>
      <c r="F1379" s="148" t="str">
        <f t="shared" ca="1" si="234"/>
        <v>https://connexion-larochelle.test.entrouvert.org/accounts/</v>
      </c>
      <c r="G1379" s="147" t="str">
        <f t="shared" ca="1" si="235"/>
        <v>A</v>
      </c>
      <c r="H1379" s="147" t="str">
        <f t="shared" ca="1" si="236"/>
        <v/>
      </c>
      <c r="I1379" s="147">
        <f t="shared" ca="1" si="237"/>
        <v>0</v>
      </c>
      <c r="J1379" s="149">
        <f t="shared" ca="1" si="238"/>
        <v>0</v>
      </c>
      <c r="K1379" s="79" t="str">
        <f t="shared" si="239"/>
        <v/>
      </c>
      <c r="L1379" s="136"/>
      <c r="M1379" s="136">
        <f t="shared" si="240"/>
        <v>0</v>
      </c>
      <c r="N1379" s="137">
        <f t="shared" ca="1" si="241"/>
        <v>0</v>
      </c>
      <c r="O1379" s="137"/>
      <c r="P1379" s="138"/>
      <c r="Q1379" s="138"/>
      <c r="R1379" s="138"/>
      <c r="S1379" s="138"/>
      <c r="T1379" s="138"/>
      <c r="U1379" s="139">
        <f t="shared" si="242"/>
        <v>0</v>
      </c>
      <c r="V1379" s="140"/>
      <c r="W1379" s="43"/>
      <c r="X1379" s="59"/>
      <c r="Y1379" s="59"/>
      <c r="Z1379" s="59"/>
      <c r="AA1379" s="59"/>
      <c r="AB1379" s="59"/>
      <c r="AC1379" s="59"/>
      <c r="AD1379" s="59"/>
    </row>
    <row r="1380" ht="15.75" hidden="1" customHeight="1">
      <c r="A1380" s="150"/>
      <c r="B1380" s="145">
        <v>117</v>
      </c>
      <c r="C1380" s="146" t="str">
        <f t="shared" ca="1" si="232"/>
        <v>13.12</v>
      </c>
      <c r="D1380" s="147" t="str">
        <f t="shared" ca="1" si="233"/>
        <v>na</v>
      </c>
      <c r="E1380" s="147" t="s">
        <v>49</v>
      </c>
      <c r="F1380" s="148" t="str">
        <f t="shared" ca="1" si="234"/>
        <v>https://portail-larochelle.test.entrouvert.org/a-propos/page-editoriale-type/</v>
      </c>
      <c r="G1380" s="147" t="str">
        <f t="shared" ca="1" si="235"/>
        <v>A</v>
      </c>
      <c r="H1380" s="147" t="str">
        <f t="shared" ca="1" si="236"/>
        <v/>
      </c>
      <c r="I1380" s="147">
        <f t="shared" ca="1" si="237"/>
        <v>0</v>
      </c>
      <c r="J1380" s="149">
        <f t="shared" ca="1" si="238"/>
        <v>0</v>
      </c>
      <c r="K1380" s="79" t="str">
        <f t="shared" si="239"/>
        <v/>
      </c>
      <c r="L1380" s="136"/>
      <c r="M1380" s="136">
        <f t="shared" si="240"/>
        <v>0</v>
      </c>
      <c r="N1380" s="137">
        <f t="shared" ca="1" si="241"/>
        <v>0</v>
      </c>
      <c r="O1380" s="137"/>
      <c r="P1380" s="138"/>
      <c r="Q1380" s="138"/>
      <c r="R1380" s="138"/>
      <c r="S1380" s="138"/>
      <c r="T1380" s="138"/>
      <c r="U1380" s="139">
        <f t="shared" si="242"/>
        <v>0</v>
      </c>
      <c r="V1380" s="140"/>
      <c r="W1380" s="43"/>
      <c r="X1380" s="59"/>
      <c r="Y1380" s="59"/>
      <c r="Z1380" s="59"/>
      <c r="AA1380" s="59"/>
      <c r="AB1380" s="59"/>
      <c r="AC1380" s="59"/>
      <c r="AD1380" s="59"/>
    </row>
    <row r="1381" ht="15.75" hidden="1" customHeight="1">
      <c r="A1381" s="150"/>
      <c r="B1381" s="145">
        <v>117</v>
      </c>
      <c r="C1381" s="146" t="str">
        <f t="shared" ca="1" si="232"/>
        <v>13.12</v>
      </c>
      <c r="D1381" s="147" t="str">
        <f t="shared" ca="1" si="233"/>
        <v>na</v>
      </c>
      <c r="E1381" s="147" t="s">
        <v>52</v>
      </c>
      <c r="F1381" s="148" t="str">
        <f t="shared" ca="1" si="234"/>
        <v>https://demarches-larochelle.test.entrouvert.org/old-temp/modele-de-formulaire-avec-tous-les-champs/</v>
      </c>
      <c r="G1381" s="147" t="str">
        <f t="shared" ca="1" si="235"/>
        <v>A</v>
      </c>
      <c r="H1381" s="147" t="str">
        <f t="shared" ca="1" si="236"/>
        <v/>
      </c>
      <c r="I1381" s="147">
        <f t="shared" ca="1" si="237"/>
        <v>0</v>
      </c>
      <c r="J1381" s="149">
        <f t="shared" ca="1" si="238"/>
        <v>0</v>
      </c>
      <c r="K1381" s="79" t="str">
        <f t="shared" si="239"/>
        <v/>
      </c>
      <c r="L1381" s="136"/>
      <c r="M1381" s="136">
        <f t="shared" si="240"/>
        <v>0</v>
      </c>
      <c r="N1381" s="137">
        <f t="shared" ca="1" si="241"/>
        <v>0</v>
      </c>
      <c r="O1381" s="137"/>
      <c r="P1381" s="138"/>
      <c r="Q1381" s="138"/>
      <c r="R1381" s="138"/>
      <c r="S1381" s="138"/>
      <c r="T1381" s="138"/>
      <c r="U1381" s="139">
        <f t="shared" si="242"/>
        <v>0</v>
      </c>
      <c r="V1381" s="140"/>
      <c r="W1381" s="43"/>
      <c r="X1381" s="59"/>
      <c r="Y1381" s="59"/>
      <c r="Z1381" s="59"/>
      <c r="AA1381" s="59"/>
      <c r="AB1381" s="59"/>
      <c r="AC1381" s="59"/>
      <c r="AD1381" s="59"/>
    </row>
    <row r="1382" ht="15.75" hidden="1" customHeight="1">
      <c r="A1382" s="150"/>
      <c r="B1382" s="145">
        <v>117</v>
      </c>
      <c r="C1382" s="146" t="str">
        <f t="shared" ca="1" si="232"/>
        <v>13.12</v>
      </c>
      <c r="D1382" s="147" t="str">
        <f t="shared" ca="1" si="233"/>
        <v>na</v>
      </c>
      <c r="E1382" s="147" t="s">
        <v>55</v>
      </c>
      <c r="F1382" s="148" t="str">
        <f t="shared" ca="1" si="234"/>
        <v>https://portail-larochelle.test.entrouvert.org/mon-espace/mes-demandes/</v>
      </c>
      <c r="G1382" s="147" t="str">
        <f t="shared" ca="1" si="235"/>
        <v>A</v>
      </c>
      <c r="H1382" s="147" t="str">
        <f t="shared" ca="1" si="236"/>
        <v/>
      </c>
      <c r="I1382" s="147">
        <f t="shared" ca="1" si="237"/>
        <v>0</v>
      </c>
      <c r="J1382" s="149">
        <f t="shared" ca="1" si="238"/>
        <v>0</v>
      </c>
      <c r="K1382" s="79" t="str">
        <f t="shared" si="239"/>
        <v/>
      </c>
      <c r="L1382" s="136"/>
      <c r="M1382" s="136">
        <f t="shared" si="240"/>
        <v>0</v>
      </c>
      <c r="N1382" s="137">
        <f t="shared" ca="1" si="241"/>
        <v>0</v>
      </c>
      <c r="O1382" s="137"/>
      <c r="P1382" s="138"/>
      <c r="Q1382" s="138"/>
      <c r="R1382" s="138"/>
      <c r="S1382" s="138"/>
      <c r="T1382" s="138"/>
      <c r="U1382" s="139">
        <f t="shared" si="242"/>
        <v>0</v>
      </c>
      <c r="V1382" s="140"/>
      <c r="W1382" s="43"/>
      <c r="X1382" s="59"/>
      <c r="Y1382" s="59"/>
      <c r="Z1382" s="59"/>
      <c r="AA1382" s="59"/>
      <c r="AB1382" s="59"/>
      <c r="AC1382" s="59"/>
      <c r="AD1382" s="59"/>
    </row>
    <row r="1383" ht="15.75" hidden="1" customHeight="1">
      <c r="A1383" s="150"/>
      <c r="B1383" s="145">
        <v>117</v>
      </c>
      <c r="C1383" s="146" t="str">
        <f t="shared" ca="1" si="232"/>
        <v>13.12</v>
      </c>
      <c r="D1383" s="147" t="str">
        <f t="shared" ca="1" si="233"/>
        <v>na</v>
      </c>
      <c r="E1383" s="147" t="s">
        <v>58</v>
      </c>
      <c r="F1383" s="148" t="str">
        <f t="shared" ca="1" si="234"/>
        <v>https://demarches-larochelle.test.entrouvert.org/signalements/arbres-espaces-verts-naturels-aires-de-jeux/?cancelurl=https%3A//portail-larochelle.test.entrouvert.org/demarches/signalements/</v>
      </c>
      <c r="G1383" s="147" t="str">
        <f t="shared" ca="1" si="235"/>
        <v>A</v>
      </c>
      <c r="H1383" s="147" t="str">
        <f t="shared" ca="1" si="236"/>
        <v/>
      </c>
      <c r="I1383" s="147">
        <f t="shared" ca="1" si="237"/>
        <v>0</v>
      </c>
      <c r="J1383" s="149">
        <f t="shared" ca="1" si="238"/>
        <v>0</v>
      </c>
      <c r="K1383" s="79" t="str">
        <f t="shared" si="239"/>
        <v/>
      </c>
      <c r="L1383" s="136"/>
      <c r="M1383" s="136">
        <f t="shared" si="240"/>
        <v>0</v>
      </c>
      <c r="N1383" s="137">
        <f t="shared" ca="1" si="241"/>
        <v>0</v>
      </c>
      <c r="O1383" s="137"/>
      <c r="P1383" s="138"/>
      <c r="Q1383" s="138"/>
      <c r="R1383" s="138"/>
      <c r="S1383" s="138"/>
      <c r="T1383" s="138"/>
      <c r="U1383" s="139">
        <f t="shared" si="242"/>
        <v>0</v>
      </c>
      <c r="V1383" s="140"/>
      <c r="W1383" s="43"/>
      <c r="X1383" s="59"/>
      <c r="Y1383" s="59"/>
      <c r="Z1383" s="59"/>
      <c r="AA1383" s="59"/>
      <c r="AB1383" s="59"/>
      <c r="AC1383" s="59"/>
      <c r="AD1383" s="59"/>
    </row>
    <row r="1384" ht="15.75" hidden="1" customHeight="1">
      <c r="A1384" s="150"/>
      <c r="B1384" s="145">
        <v>117</v>
      </c>
      <c r="C1384" s="146" t="str">
        <f t="shared" ca="1" si="232"/>
        <v>13.12</v>
      </c>
      <c r="D1384" s="147" t="str">
        <f t="shared" ca="1" si="233"/>
        <v>na</v>
      </c>
      <c r="E1384" s="147" t="s">
        <v>61</v>
      </c>
      <c r="F1384" s="148" t="str">
        <f t="shared" ca="1" si="234"/>
        <v>https://demarches-larochelle.test.entrouvert.org/signalements/proprete-urbaine/118/</v>
      </c>
      <c r="G1384" s="147" t="str">
        <f t="shared" ca="1" si="235"/>
        <v>A</v>
      </c>
      <c r="H1384" s="147" t="str">
        <f t="shared" ca="1" si="236"/>
        <v/>
      </c>
      <c r="I1384" s="147">
        <f t="shared" ca="1" si="237"/>
        <v>0</v>
      </c>
      <c r="J1384" s="149">
        <f t="shared" ca="1" si="238"/>
        <v>0</v>
      </c>
      <c r="K1384" s="79" t="str">
        <f t="shared" si="239"/>
        <v/>
      </c>
      <c r="L1384" s="136"/>
      <c r="M1384" s="136">
        <f t="shared" si="240"/>
        <v>0</v>
      </c>
      <c r="N1384" s="137">
        <f t="shared" ca="1" si="241"/>
        <v>0</v>
      </c>
      <c r="O1384" s="137"/>
      <c r="P1384" s="138"/>
      <c r="Q1384" s="138"/>
      <c r="R1384" s="138"/>
      <c r="S1384" s="138"/>
      <c r="T1384" s="138"/>
      <c r="U1384" s="139">
        <f t="shared" si="242"/>
        <v>0</v>
      </c>
      <c r="V1384" s="140"/>
      <c r="W1384" s="43"/>
      <c r="X1384" s="59"/>
      <c r="Y1384" s="59"/>
      <c r="Z1384" s="59"/>
      <c r="AA1384" s="59"/>
      <c r="AB1384" s="59"/>
      <c r="AC1384" s="59"/>
      <c r="AD1384" s="59"/>
    </row>
    <row r="1385" ht="15.75" hidden="1" customHeight="1">
      <c r="A1385" s="150"/>
      <c r="B1385" s="145">
        <v>117</v>
      </c>
      <c r="C1385" s="146" t="str">
        <f t="shared" ca="1" si="232"/>
        <v>13.12</v>
      </c>
      <c r="D1385" s="147" t="str">
        <f t="shared" ca="1" si="233"/>
        <v>na</v>
      </c>
      <c r="E1385" s="147" t="s">
        <v>64</v>
      </c>
      <c r="F1385" s="148" t="str">
        <f t="shared" ca="1" si="234"/>
        <v>https://connexion-larochelle.test.entrouvert.org/accounts/password/change/</v>
      </c>
      <c r="G1385" s="147" t="str">
        <f t="shared" ca="1" si="235"/>
        <v>A</v>
      </c>
      <c r="H1385" s="147" t="str">
        <f t="shared" ca="1" si="236"/>
        <v/>
      </c>
      <c r="I1385" s="147">
        <f t="shared" ca="1" si="237"/>
        <v>0</v>
      </c>
      <c r="J1385" s="149">
        <f t="shared" ca="1" si="238"/>
        <v>0</v>
      </c>
      <c r="K1385" s="79" t="str">
        <f t="shared" si="239"/>
        <v/>
      </c>
      <c r="L1385" s="136"/>
      <c r="M1385" s="136">
        <f t="shared" si="240"/>
        <v>0</v>
      </c>
      <c r="N1385" s="137">
        <f t="shared" ca="1" si="241"/>
        <v>0</v>
      </c>
      <c r="O1385" s="137"/>
      <c r="P1385" s="138"/>
      <c r="Q1385" s="138"/>
      <c r="R1385" s="138"/>
      <c r="S1385" s="138"/>
      <c r="T1385" s="138"/>
      <c r="U1385" s="139">
        <f t="shared" si="242"/>
        <v>0</v>
      </c>
      <c r="V1385" s="140"/>
      <c r="W1385" s="43"/>
      <c r="X1385" s="59"/>
      <c r="Y1385" s="59"/>
      <c r="Z1385" s="59"/>
      <c r="AA1385" s="59"/>
      <c r="AB1385" s="59"/>
      <c r="AC1385" s="59"/>
      <c r="AD1385" s="59"/>
    </row>
    <row r="1386" ht="15.75" hidden="1" customHeight="1">
      <c r="A1386" s="150"/>
      <c r="B1386" s="145">
        <v>117</v>
      </c>
      <c r="C1386" s="146" t="str">
        <f t="shared" ca="1" si="232"/>
        <v>13.12</v>
      </c>
      <c r="D1386" s="147" t="str">
        <f t="shared" ca="1" si="233"/>
        <v>nt</v>
      </c>
      <c r="E1386" s="147" t="s">
        <v>79</v>
      </c>
      <c r="F1386" s="147" t="str">
        <f t="shared" ca="1" si="234"/>
        <v/>
      </c>
      <c r="G1386" s="147" t="str">
        <f t="shared" ca="1" si="235"/>
        <v>A</v>
      </c>
      <c r="H1386" s="147" t="str">
        <f t="shared" ca="1" si="236"/>
        <v/>
      </c>
      <c r="I1386" s="147">
        <f t="shared" ca="1" si="237"/>
        <v>0</v>
      </c>
      <c r="J1386" s="149">
        <f t="shared" ca="1" si="238"/>
        <v>0</v>
      </c>
      <c r="K1386" s="79" t="str">
        <f t="shared" si="239"/>
        <v/>
      </c>
      <c r="L1386" s="136"/>
      <c r="M1386" s="136">
        <f t="shared" si="240"/>
        <v>0</v>
      </c>
      <c r="N1386" s="137">
        <f t="shared" ca="1" si="241"/>
        <v>0</v>
      </c>
      <c r="O1386" s="137"/>
      <c r="P1386" s="138"/>
      <c r="Q1386" s="138"/>
      <c r="R1386" s="138"/>
      <c r="S1386" s="138"/>
      <c r="T1386" s="138"/>
      <c r="U1386" s="139">
        <f t="shared" si="242"/>
        <v>0</v>
      </c>
      <c r="V1386" s="140"/>
      <c r="W1386" s="43"/>
      <c r="X1386" s="59"/>
      <c r="Y1386" s="59"/>
      <c r="Z1386" s="59"/>
      <c r="AA1386" s="59"/>
      <c r="AB1386" s="59"/>
      <c r="AC1386" s="59"/>
      <c r="AD1386" s="59"/>
    </row>
  </sheetData>
  <autoFilter ref="$C$7:$N$1386">
    <filterColumn colId="1">
      <filters>
        <filter val="nc"/>
      </filters>
    </filterColumn>
    <filterColumn colId="6">
      <filters blank="1">
        <filter val="Majeure"/>
        <filter val="Bloquante"/>
      </filters>
    </filterColumn>
  </autoFilter>
  <mergeCells count="16">
    <mergeCell ref="V1:V4"/>
    <mergeCell ref="P6:T6"/>
    <mergeCell ref="X6:AA6"/>
    <mergeCell ref="A8:A124"/>
    <mergeCell ref="A125:A150"/>
    <mergeCell ref="A151:A189"/>
    <mergeCell ref="A190:A358"/>
    <mergeCell ref="A1087:A1229"/>
    <mergeCell ref="A1230:A1372"/>
    <mergeCell ref="A359:A462"/>
    <mergeCell ref="A463:A488"/>
    <mergeCell ref="A489:A553"/>
    <mergeCell ref="A554:A683"/>
    <mergeCell ref="A684:A735"/>
    <mergeCell ref="A736:A917"/>
    <mergeCell ref="A918:A1086"/>
  </mergeCells>
  <dataValidations count="1" disablePrompts="0">
    <dataValidation sqref="L8:L1386" type="list" allowBlank="1" errorStyle="stop" imeMode="noControl" operator="between" showDropDown="0" showErrorMessage="0" showInputMessage="0">
      <formula1>Estimations!$B$5:$B$8</formula1>
    </dataValidation>
  </dataValidations>
  <printOptions headings="0" gridLines="0"/>
  <pageMargins left="0.69999999999999996" right="0.69999999999999996" top="0.75" bottom="0.75" header="0" footer="0"/>
  <pageSetup paperSize="9" scale="100" fitToWidth="1" fitToHeight="1" pageOrder="downThenOver" orientation="landscape" usePrinterDefaults="1" blackAndWhite="0" draft="0" cellComments="none" useFirstPageNumber="0" errors="displayed" horizontalDpi="600" verticalDpi="600" copies="1"/>
  <headerFooter/>
  <extLst>
    <ext xmlns:x14="http://schemas.microsoft.com/office/spreadsheetml/2009/9/main" uri="{78C0D931-6437-407d-A8EE-F0AAD7539E65}">
      <x14:conditionalFormattings>
        <x14:conditionalFormatting xmlns:xm="http://schemas.microsoft.com/office/excel/2006/main">
          <x14:cfRule type="cellIs" priority="1" operator="equal" id="{005900F1-00BF-41E2-8FB3-00C3007D00DF}">
            <xm:f>2</xm:f>
            <x14:dxf>
              <font>
                <color indexed="65"/>
              </font>
              <fill>
                <patternFill patternType="solid">
                  <fgColor rgb="FFDD0806"/>
                  <bgColor rgb="FFDD0806"/>
                </patternFill>
              </fill>
              <border>
                <left style="none"/>
                <right style="none"/>
                <top style="none"/>
                <bottom style="none"/>
                <diagonal style="none"/>
              </border>
            </x14:dxf>
          </x14:cfRule>
          <xm:sqref>X1:AD4 K8:K1386</xm:sqref>
        </x14:conditionalFormatting>
        <x14:conditionalFormatting xmlns:xm="http://schemas.microsoft.com/office/excel/2006/main">
          <x14:cfRule type="cellIs" priority="2" operator="equal" id="{004D00D5-008E-490C-96CD-0027005C0025}">
            <xm:f>3</xm:f>
            <x14:dxf>
              <font/>
              <fill>
                <patternFill patternType="solid">
                  <fgColor rgb="FFF7981D"/>
                  <bgColor rgb="FFF7981D"/>
                </patternFill>
              </fill>
              <border>
                <left style="none"/>
                <right style="none"/>
                <top style="none"/>
                <bottom style="none"/>
                <diagonal style="none"/>
              </border>
            </x14:dxf>
          </x14:cfRule>
          <xm:sqref>X1:AD4 K8:K1386</xm:sqref>
        </x14:conditionalFormatting>
        <x14:conditionalFormatting xmlns:xm="http://schemas.microsoft.com/office/excel/2006/main">
          <x14:cfRule type="cellIs" priority="3" operator="equal" id="{00EA0051-0008-447B-9FB0-008000030011}">
            <xm:f>4</xm:f>
            <x14:dxf>
              <font>
                <color indexed="65"/>
              </font>
              <fill>
                <patternFill patternType="solid">
                  <fgColor rgb="FF70AD47"/>
                  <bgColor rgb="FF70AD47"/>
                </patternFill>
              </fill>
              <border>
                <left style="none"/>
                <right style="none"/>
                <top style="none"/>
                <bottom style="none"/>
                <diagonal style="none"/>
              </border>
            </x14:dxf>
          </x14:cfRule>
          <xm:sqref>X1:AD4 K8:K1386</xm:sqref>
        </x14:conditionalFormatting>
        <x14:conditionalFormatting xmlns:xm="http://schemas.microsoft.com/office/excel/2006/main">
          <x14:cfRule type="notContainsBlanks" priority="4" id="{00FC0020-00FE-481D-A80D-00C800F90068}">
            <xm:f>LEN(TRIM(H8))&gt;0</xm:f>
            <x14:dxf>
              <font>
                <color theme="0"/>
              </font>
              <fill>
                <patternFill patternType="solid">
                  <fgColor rgb="FF073763"/>
                  <bgColor rgb="FF073763"/>
                </patternFill>
              </fill>
              <border>
                <left style="none"/>
                <right style="none"/>
                <top style="none"/>
                <bottom style="none"/>
                <diagonal style="none"/>
              </border>
            </x14:dxf>
          </x14:cfRule>
          <xm:sqref>H8:H1386</xm:sqref>
        </x14:conditionalFormatting>
        <x14:conditionalFormatting xmlns:xm="http://schemas.microsoft.com/office/excel/2006/main">
          <x14:cfRule type="cellIs" priority="5" operator="equal" id="{00C800B7-0092-43A3-B798-00A100E4007B}">
            <xm:f>1</xm:f>
            <x14:dxf>
              <font>
                <color theme="0"/>
              </font>
              <fill>
                <patternFill patternType="solid">
                  <fgColor theme="1"/>
                  <bgColor theme="1"/>
                </patternFill>
              </fill>
              <border>
                <left style="none"/>
                <right style="none"/>
                <top style="none"/>
                <bottom style="none"/>
                <diagonal style="none"/>
              </border>
            </x14:dxf>
          </x14:cfRule>
          <xm:sqref>X1:AD4 K8:K1386</xm:sqref>
        </x14:conditionalFormatting>
        <x14:conditionalFormatting xmlns:xm="http://schemas.microsoft.com/office/excel/2006/main">
          <x14:cfRule type="cellIs" priority="6" operator="equal" id="{007E0047-009A-476D-96C4-00C500DE00EE}">
            <xm:f>1</xm:f>
            <x14:dxf>
              <font>
                <color theme="0"/>
              </font>
              <fill>
                <patternFill patternType="solid">
                  <fgColor theme="1"/>
                  <bgColor theme="1"/>
                </patternFill>
              </fill>
              <border>
                <left style="none"/>
                <right style="none"/>
                <top style="none"/>
                <bottom style="none"/>
                <diagonal style="none"/>
              </border>
            </x14:dxf>
          </x14:cfRule>
          <xm:sqref>M8:M1386</xm:sqref>
        </x14:conditionalFormatting>
        <x14:conditionalFormatting xmlns:xm="http://schemas.microsoft.com/office/excel/2006/main">
          <x14:cfRule type="cellIs" priority="7" operator="between" id="{00370002-001A-45CF-95FF-00C900C7009D}">
            <xm:f>2</xm:f>
            <xm:f>5</xm:f>
            <x14:dxf>
              <font>
                <color theme="0"/>
              </font>
              <fill>
                <patternFill patternType="solid">
                  <fgColor rgb="FFDD0806"/>
                  <bgColor rgb="FFDD0806"/>
                </patternFill>
              </fill>
              <border>
                <left style="none"/>
                <right style="none"/>
                <top style="none"/>
                <bottom style="none"/>
                <diagonal style="none"/>
              </border>
            </x14:dxf>
          </x14:cfRule>
          <xm:sqref>M8:M1386</xm:sqref>
        </x14:conditionalFormatting>
        <x14:conditionalFormatting xmlns:xm="http://schemas.microsoft.com/office/excel/2006/main">
          <x14:cfRule type="cellIs" priority="8" operator="between" id="{0044002C-007D-4EC8-B8C2-005C00CA0013}">
            <xm:f>5</xm:f>
            <xm:f>9</xm:f>
            <x14:dxf>
              <font/>
              <fill>
                <patternFill patternType="solid">
                  <fgColor theme="5"/>
                  <bgColor theme="5"/>
                </patternFill>
              </fill>
              <border>
                <left style="none"/>
                <right style="none"/>
                <top style="none"/>
                <bottom style="none"/>
                <diagonal style="none"/>
              </border>
            </x14:dxf>
          </x14:cfRule>
          <xm:sqref>M8:M1386</xm:sqref>
        </x14:conditionalFormatting>
        <x14:conditionalFormatting xmlns:xm="http://schemas.microsoft.com/office/excel/2006/main">
          <x14:cfRule type="cellIs" priority="9" operator="greaterThanOrEqual" id="{004D00CC-0058-4D5F-AB72-00A100CD0061}">
            <xm:f>10</xm:f>
            <x14:dxf>
              <font>
                <color theme="0"/>
              </font>
              <fill>
                <patternFill patternType="solid">
                  <fgColor rgb="FF70AD47"/>
                  <bgColor rgb="FF70AD47"/>
                </patternFill>
              </fill>
              <border>
                <left style="none"/>
                <right style="none"/>
                <top style="none"/>
                <bottom style="none"/>
                <diagonal style="none"/>
              </border>
            </x14:dxf>
          </x14:cfRule>
          <xm:sqref>M8:M1386</xm:sqref>
        </x14:conditionalFormatting>
        <x14:conditionalFormatting xmlns:xm="http://schemas.microsoft.com/office/excel/2006/main">
          <x14:cfRule type="cellIs" priority="10" operator="equal" id="{00C80022-008E-4A2B-BAF5-004700910037}">
            <xm:f>0</xm:f>
            <x14:dxf>
              <font>
                <color rgb="FFCCCCCC"/>
              </font>
              <fill>
                <patternFill patternType="solid">
                  <fgColor theme="0"/>
                  <bgColor theme="0"/>
                </patternFill>
              </fill>
              <border>
                <left style="none"/>
                <right style="none"/>
                <top style="none"/>
                <bottom style="none"/>
                <diagonal style="none"/>
              </border>
            </x14:dxf>
          </x14:cfRule>
          <xm:sqref>M8:M1386</xm:sqref>
        </x14:conditionalFormatting>
      </x14:conditionalFormattings>
    </ext>
  </extLst>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666666"/>
    <outlinePr applyStyles="0" summaryBelow="0" summaryRight="0" showOutlineSymbols="1"/>
    <pageSetUpPr autoPageBreaks="1" fitToPage="0"/>
  </sheetPr>
  <sheetViews>
    <sheetView showGridLines="0" zoomScale="100" workbookViewId="0">
      <pane xSplit="6" ySplit="11" topLeftCell="G12" activePane="bottomRight" state="frozen"/>
      <selection activeCell="G12" activeCellId="0" sqref="G12"/>
    </sheetView>
  </sheetViews>
  <sheetFormatPr defaultColWidth="14.43" defaultRowHeight="15" customHeight="1"/>
  <cols>
    <col customWidth="1" min="1" max="1" width="9"/>
    <col customWidth="1" min="2" max="2" width="7.29"/>
    <col customWidth="1" min="3" max="3" width="4"/>
    <col customWidth="1" min="4" max="4" width="3.4300000000000002"/>
    <col customWidth="1" min="5" max="5" width="50.859999999999999"/>
    <col customWidth="1" min="6" max="6" width="10.710000000000001"/>
    <col customWidth="1" min="7" max="7" width="5.5700000000000003"/>
    <col customWidth="1" min="8" max="8" width="8.5700000000000003"/>
    <col customWidth="1" min="9" max="9" width="14.859999999999999"/>
    <col customWidth="1" min="10" max="10" width="43.57"/>
    <col customWidth="1" min="11" max="11" width="40.859999999999999"/>
    <col customWidth="1" min="12" max="12" width="46.289999999999999"/>
    <col customWidth="1" min="13" max="13" width="4"/>
    <col customWidth="1" min="14" max="14" width="19"/>
    <col customWidth="1" min="15" max="17" width="4.1399999999999997"/>
    <col customWidth="1" min="18" max="18" width="5.1399999999999997"/>
    <col customWidth="1" min="19" max="19" width="16.43"/>
    <col customWidth="1" min="20" max="20" width="15.43"/>
    <col customWidth="1" min="21" max="21" width="16"/>
  </cols>
  <sheetData>
    <row r="1" ht="0.75" customHeight="1">
      <c r="A1" s="310"/>
      <c r="B1" s="308"/>
      <c r="C1" s="308"/>
      <c r="D1" s="308"/>
      <c r="E1" s="308"/>
      <c r="F1" s="308"/>
      <c r="G1" s="308"/>
      <c r="H1" s="308"/>
      <c r="I1" s="308"/>
      <c r="J1" s="308"/>
      <c r="K1" s="308"/>
      <c r="L1" s="308"/>
      <c r="M1" s="308"/>
      <c r="N1" s="308"/>
      <c r="O1" s="308"/>
      <c r="P1" s="308"/>
      <c r="Q1" s="308"/>
      <c r="R1" s="308"/>
      <c r="S1" s="308"/>
      <c r="T1" s="308"/>
      <c r="U1" s="308"/>
    </row>
    <row r="2" ht="16.5" customHeight="1">
      <c r="A2" s="310"/>
      <c r="B2" s="311" t="str">
        <f>F4</f>
        <v>#NAME?</v>
      </c>
      <c r="C2" s="312" t="str">
        <f>Echantillon!C34</f>
        <v/>
      </c>
      <c r="D2" s="313"/>
      <c r="E2" s="313"/>
      <c r="F2" s="314"/>
      <c r="G2" s="315"/>
      <c r="H2" s="315"/>
      <c r="I2" s="315"/>
      <c r="J2" s="315"/>
      <c r="K2" s="316"/>
      <c r="L2" s="316"/>
      <c r="M2" s="317"/>
      <c r="N2" s="317"/>
      <c r="O2" s="308"/>
      <c r="P2" s="308"/>
      <c r="Q2" s="308"/>
      <c r="R2" s="308"/>
      <c r="S2" s="308"/>
      <c r="T2" s="308"/>
      <c r="U2" s="308"/>
    </row>
    <row r="3" ht="18.75" customHeight="1">
      <c r="A3" s="310"/>
      <c r="B3" s="311" t="s">
        <v>481</v>
      </c>
      <c r="C3" s="315" t="str">
        <f>Echantillon!D34</f>
        <v/>
      </c>
      <c r="G3" s="315"/>
      <c r="H3" s="315"/>
      <c r="I3" s="315"/>
      <c r="J3" s="315"/>
      <c r="K3" s="315"/>
      <c r="L3" s="315"/>
      <c r="M3" s="308"/>
      <c r="N3" s="308"/>
      <c r="O3" s="308"/>
      <c r="P3" s="308"/>
      <c r="Q3" s="308"/>
      <c r="R3" s="308"/>
      <c r="S3" s="308"/>
      <c r="T3" s="308"/>
      <c r="U3" s="308"/>
    </row>
    <row r="4" ht="13.5" customHeight="1">
      <c r="A4" s="310"/>
      <c r="B4" s="319" t="s">
        <v>141</v>
      </c>
      <c r="C4" s="320" t="s">
        <v>482</v>
      </c>
      <c r="D4" s="320" t="s">
        <v>144</v>
      </c>
      <c r="E4" s="321" t="s">
        <v>145</v>
      </c>
      <c r="F4" s="321" t="str">
        <f>sheetName()</f>
        <v>#NAME?</v>
      </c>
      <c r="G4" s="320" t="s">
        <v>483</v>
      </c>
      <c r="H4" s="319" t="s">
        <v>82</v>
      </c>
      <c r="I4" s="319" t="s">
        <v>80</v>
      </c>
      <c r="J4" s="319" t="s">
        <v>484</v>
      </c>
      <c r="K4" s="319" t="s">
        <v>485</v>
      </c>
      <c r="L4" s="319" t="s">
        <v>146</v>
      </c>
      <c r="M4" s="322"/>
      <c r="N4" s="323"/>
      <c r="O4" s="324" t="s">
        <v>434</v>
      </c>
      <c r="P4" s="325" t="s">
        <v>435</v>
      </c>
      <c r="Q4" s="325" t="s">
        <v>441</v>
      </c>
      <c r="R4" s="326" t="s">
        <v>437</v>
      </c>
      <c r="S4" s="327" t="s">
        <v>486</v>
      </c>
      <c r="T4" s="328" t="s">
        <v>487</v>
      </c>
      <c r="U4" s="329" t="s">
        <v>154</v>
      </c>
    </row>
    <row r="5" ht="13.5" customHeight="1">
      <c r="A5" s="310"/>
      <c r="B5" s="36"/>
      <c r="C5" s="36"/>
      <c r="D5" s="36"/>
      <c r="E5" s="321" t="s">
        <v>147</v>
      </c>
      <c r="F5" s="321">
        <f>COUNTIF($F$12:$F$117,"c")</f>
        <v>0</v>
      </c>
      <c r="G5" s="36"/>
      <c r="H5" s="36"/>
      <c r="I5" s="36"/>
      <c r="J5" s="36"/>
      <c r="K5" s="36"/>
      <c r="L5" s="36"/>
      <c r="M5" s="308"/>
      <c r="N5" s="330" t="s">
        <v>8</v>
      </c>
      <c r="O5" s="331">
        <f>COUNTIFS($C$12:$C$117,"A",$F$12:$F$117,"c")</f>
        <v>0</v>
      </c>
      <c r="P5" s="331">
        <f>COUNTIFS($C$12:$C$117,"A",$F$12:$F$117,"nc")</f>
        <v>0</v>
      </c>
      <c r="Q5" s="331">
        <f>COUNTIFS($C$12:$C$117,"A",$F$12:$F$117,"na")</f>
        <v>0</v>
      </c>
      <c r="R5" s="331">
        <f>COUNTIFS($C$12:$C$117,"A",$F$12:$F$117,"nt")</f>
        <v>82</v>
      </c>
      <c r="S5" s="332">
        <f t="shared" ref="S5:S7" si="337">O5+P5</f>
        <v>0</v>
      </c>
      <c r="T5" s="333" t="str">
        <f t="shared" ref="T5:T7" si="338">IF(S5&gt;0,O5/S5,"-")</f>
        <v>-</v>
      </c>
      <c r="U5" s="334" t="str">
        <f>T5</f>
        <v>-</v>
      </c>
    </row>
    <row r="6" ht="13.5" customHeight="1">
      <c r="A6" s="310"/>
      <c r="B6" s="36"/>
      <c r="C6" s="36"/>
      <c r="D6" s="36"/>
      <c r="E6" s="321" t="s">
        <v>148</v>
      </c>
      <c r="F6" s="321">
        <f>COUNTIF(F12:F117,"nc")</f>
        <v>0</v>
      </c>
      <c r="G6" s="36"/>
      <c r="H6" s="36"/>
      <c r="I6" s="36"/>
      <c r="J6" s="36"/>
      <c r="K6" s="36"/>
      <c r="L6" s="36"/>
      <c r="M6" s="308"/>
      <c r="N6" s="330" t="s">
        <v>15</v>
      </c>
      <c r="O6" s="331">
        <f>COUNTIFS($C$12:$C$117,"AA",$F$12:$F$117,"c")</f>
        <v>0</v>
      </c>
      <c r="P6" s="331">
        <f>COUNTIFS($C$12:$C$117,"AA",$F$12:$F$117,"nc")</f>
        <v>0</v>
      </c>
      <c r="Q6" s="331">
        <f>COUNTIFS($C$12:$C$117,"AA",$F$12:$F$117,"na")</f>
        <v>0</v>
      </c>
      <c r="R6" s="331">
        <f>COUNTIFS($C$12:$C$117,"AA",$F$12:$F$117,"nt")</f>
        <v>24</v>
      </c>
      <c r="S6" s="332">
        <f t="shared" si="337"/>
        <v>0</v>
      </c>
      <c r="T6" s="333" t="str">
        <f t="shared" si="338"/>
        <v>-</v>
      </c>
      <c r="U6" s="335" t="str">
        <f>IF(S6&gt;0,SUM(O5:O6)/SUM(S5:S6),"-")</f>
        <v>-</v>
      </c>
    </row>
    <row r="7" ht="13.5" customHeight="1">
      <c r="A7" s="310"/>
      <c r="B7" s="36"/>
      <c r="C7" s="36"/>
      <c r="D7" s="36"/>
      <c r="E7" s="321" t="s">
        <v>488</v>
      </c>
      <c r="F7" s="321">
        <f>COUNTIF(F12:F117,"na")</f>
        <v>0</v>
      </c>
      <c r="G7" s="36"/>
      <c r="H7" s="36"/>
      <c r="I7" s="36"/>
      <c r="J7" s="36"/>
      <c r="K7" s="36"/>
      <c r="L7" s="36"/>
      <c r="M7" s="308"/>
      <c r="N7" s="330" t="s">
        <v>17</v>
      </c>
      <c r="O7" s="336">
        <f>COUNTIFS($C$12:$C$117,"AAA",$F$12:$F$117,"c")</f>
        <v>0</v>
      </c>
      <c r="P7" s="336">
        <f>COUNTIFS($C$12:$C$117,"AAA",$F$12:$F$117,"nc")</f>
        <v>0</v>
      </c>
      <c r="Q7" s="336">
        <f>COUNTIFS($C$12:$C$117,"AAA",$F$12:$F$117,"na")</f>
        <v>0</v>
      </c>
      <c r="R7" s="336">
        <f>COUNTIFS($C$12:$C$117,"AAA",$F$12:$F$117,"nt")</f>
        <v>0</v>
      </c>
      <c r="S7" s="332">
        <f t="shared" si="337"/>
        <v>0</v>
      </c>
      <c r="T7" s="333" t="str">
        <f t="shared" si="338"/>
        <v>-</v>
      </c>
      <c r="U7" s="334" t="str">
        <f>IF(S7&gt;0,SUM(O5:O7)/SUM(S5:S7),"-")</f>
        <v>-</v>
      </c>
    </row>
    <row r="8" ht="13.5" customHeight="1">
      <c r="A8" s="310"/>
      <c r="B8" s="36"/>
      <c r="C8" s="36"/>
      <c r="D8" s="36"/>
      <c r="E8" s="321" t="s">
        <v>150</v>
      </c>
      <c r="F8" s="321">
        <f>COUNTIF(F12:F117,"nt")</f>
        <v>106</v>
      </c>
      <c r="G8" s="36"/>
      <c r="H8" s="36"/>
      <c r="I8" s="36"/>
      <c r="J8" s="36"/>
      <c r="K8" s="36"/>
      <c r="L8" s="36"/>
      <c r="M8" s="308"/>
      <c r="N8" s="337" t="s">
        <v>489</v>
      </c>
      <c r="O8" s="338">
        <f t="shared" ref="O8:S8" si="339">SUM(O5:O7)</f>
        <v>0</v>
      </c>
      <c r="P8" s="338">
        <f t="shared" si="339"/>
        <v>0</v>
      </c>
      <c r="Q8" s="338">
        <f t="shared" si="339"/>
        <v>0</v>
      </c>
      <c r="R8" s="338">
        <f t="shared" si="339"/>
        <v>106</v>
      </c>
      <c r="S8" s="339">
        <f t="shared" si="339"/>
        <v>0</v>
      </c>
      <c r="T8" s="333"/>
      <c r="U8" s="330"/>
    </row>
    <row r="9" ht="13.5" customHeight="1">
      <c r="A9" s="310"/>
      <c r="B9" s="36"/>
      <c r="C9" s="36"/>
      <c r="D9" s="36"/>
      <c r="E9" s="321" t="s">
        <v>465</v>
      </c>
      <c r="F9" s="340" t="str">
        <f>F5/SUM(F5:F6)</f>
        <v>#DIV/0!</v>
      </c>
      <c r="G9" s="36"/>
      <c r="H9" s="36"/>
      <c r="I9" s="36"/>
      <c r="J9" s="36"/>
      <c r="K9" s="36"/>
      <c r="L9" s="36"/>
      <c r="M9" s="308"/>
      <c r="N9" s="308"/>
      <c r="O9" s="308"/>
      <c r="P9" s="308"/>
      <c r="Q9" s="308"/>
      <c r="R9" s="308"/>
      <c r="S9" s="308"/>
      <c r="T9" s="308"/>
      <c r="U9" s="308"/>
    </row>
    <row r="10" ht="13.5" customHeight="1">
      <c r="A10" s="310"/>
      <c r="B10" s="46"/>
      <c r="C10" s="46"/>
      <c r="D10" s="46"/>
      <c r="E10" s="321" t="s">
        <v>466</v>
      </c>
      <c r="F10" s="340" t="str">
        <f>F6/SUM(F5:F6)</f>
        <v>#DIV/0!</v>
      </c>
      <c r="G10" s="46"/>
      <c r="H10" s="46"/>
      <c r="I10" s="46"/>
      <c r="J10" s="46"/>
      <c r="K10" s="46"/>
      <c r="L10" s="46"/>
      <c r="M10" s="308"/>
      <c r="N10" s="308"/>
      <c r="O10" s="308"/>
      <c r="P10" s="308"/>
      <c r="Q10" s="308"/>
      <c r="R10" s="308"/>
      <c r="S10" s="308"/>
      <c r="T10" s="308"/>
      <c r="U10" s="308"/>
    </row>
    <row r="11">
      <c r="A11" s="310"/>
      <c r="B11" s="260"/>
      <c r="C11" s="260"/>
      <c r="D11" s="260"/>
      <c r="E11" s="341"/>
      <c r="F11" s="260"/>
      <c r="G11" s="260"/>
      <c r="H11" s="260"/>
      <c r="I11" s="342"/>
      <c r="J11" s="342"/>
      <c r="K11" s="342"/>
      <c r="L11" s="342"/>
      <c r="M11" s="308"/>
      <c r="N11" s="308"/>
      <c r="O11" s="308"/>
      <c r="P11" s="308"/>
      <c r="Q11" s="308"/>
      <c r="R11" s="308"/>
      <c r="S11" s="308"/>
      <c r="T11" s="308"/>
      <c r="U11" s="308"/>
    </row>
    <row r="12" ht="62.25" customHeight="1">
      <c r="A12" s="355" t="s">
        <v>440</v>
      </c>
      <c r="B12" s="358" t="str">
        <f>'Résultats'!B13</f>
        <v>1.1</v>
      </c>
      <c r="C12" s="260" t="str">
        <f>'Résultats'!C13</f>
        <v>A</v>
      </c>
      <c r="D12" s="260" t="str">
        <f>'Résultats'!E13</f>
        <v>x</v>
      </c>
      <c r="E12" s="341" t="str">
        <f>'Résultats'!F13</f>
        <v xml:space="preserve">Chaque image porteuse d’information a-t-elle une alternative textuelle ?</v>
      </c>
      <c r="F12" s="345" t="s">
        <v>14</v>
      </c>
      <c r="G12" s="345"/>
      <c r="H12" s="97"/>
      <c r="I12" s="97"/>
      <c r="J12" s="97"/>
      <c r="K12" s="97"/>
      <c r="L12" s="97"/>
      <c r="M12" s="308"/>
      <c r="N12" s="308"/>
      <c r="O12" s="308"/>
      <c r="P12" s="308"/>
      <c r="Q12" s="308"/>
      <c r="R12" s="308"/>
      <c r="S12" s="308"/>
      <c r="T12" s="308"/>
      <c r="U12" s="308"/>
    </row>
    <row r="13" ht="62.25" customHeight="1">
      <c r="A13" s="36"/>
      <c r="B13" s="358" t="str">
        <f>Résultats!B14</f>
        <v>1.2</v>
      </c>
      <c r="C13" s="260" t="str">
        <f>Résultats!C14</f>
        <v>A</v>
      </c>
      <c r="D13" s="260" t="str">
        <f>Résultats!E14</f>
        <v/>
      </c>
      <c r="E13" s="341" t="str">
        <f>Résultats!F14</f>
        <v xml:space="preserve">Chaque image de décoration est-elle correctement ignorée par les technologies d’assistance ?</v>
      </c>
      <c r="F13" s="345" t="s">
        <v>14</v>
      </c>
      <c r="G13" s="345"/>
      <c r="H13" s="97"/>
      <c r="I13" s="97"/>
      <c r="J13" s="97"/>
      <c r="K13" s="97"/>
      <c r="L13" s="97"/>
      <c r="M13" s="308"/>
      <c r="N13" s="308"/>
      <c r="O13" s="308"/>
      <c r="P13" s="308"/>
      <c r="Q13" s="308"/>
      <c r="R13" s="308"/>
      <c r="S13" s="308"/>
      <c r="T13" s="308"/>
      <c r="U13" s="308"/>
    </row>
    <row r="14" ht="62.25" customHeight="1">
      <c r="A14" s="36"/>
      <c r="B14" s="358" t="str">
        <f>Résultats!B15</f>
        <v>1.3</v>
      </c>
      <c r="C14" s="260" t="str">
        <f>Résultats!C15</f>
        <v>A</v>
      </c>
      <c r="D14" s="260" t="str">
        <f>Résultats!E15</f>
        <v/>
      </c>
      <c r="E14" s="341" t="str">
        <f>Résultats!F15</f>
        <v xml:space="preserve">Pour chaque image porteuse d’information ayant une alternative textuelle, cette alternative est-elle pertinente (hors cas particuliers) ?</v>
      </c>
      <c r="F14" s="345" t="s">
        <v>14</v>
      </c>
      <c r="G14" s="345"/>
      <c r="H14" s="97"/>
      <c r="I14" s="97"/>
      <c r="J14" s="97"/>
      <c r="K14" s="97"/>
      <c r="L14" s="97"/>
      <c r="M14" s="308"/>
      <c r="N14" s="308"/>
      <c r="O14" s="308"/>
      <c r="P14" s="308"/>
      <c r="Q14" s="308"/>
      <c r="R14" s="308"/>
      <c r="S14" s="308"/>
      <c r="T14" s="308"/>
      <c r="U14" s="308"/>
    </row>
    <row r="15" ht="62.25" customHeight="1">
      <c r="A15" s="36"/>
      <c r="B15" s="358" t="str">
        <f>Résultats!B16</f>
        <v>1.4</v>
      </c>
      <c r="C15" s="260" t="str">
        <f>Résultats!C16</f>
        <v>A</v>
      </c>
      <c r="D15" s="260" t="str">
        <f>Résultats!E16</f>
        <v/>
      </c>
      <c r="E15" s="341" t="str">
        <f>Résultats!F16</f>
        <v xml:space="preserve">Pour chaque image utilisée comme CAPTCHA ou comme image-test, ayant une alternative textuelle, cette alternative permet-elle d’identifier la nature et la fonction de l’image ?</v>
      </c>
      <c r="F15" s="345" t="s">
        <v>14</v>
      </c>
      <c r="G15" s="345"/>
      <c r="H15" s="97"/>
      <c r="I15" s="97"/>
      <c r="J15" s="97"/>
      <c r="K15" s="97"/>
      <c r="L15" s="97"/>
      <c r="M15" s="308"/>
      <c r="N15" s="308"/>
      <c r="O15" s="308"/>
      <c r="P15" s="308"/>
      <c r="Q15" s="308"/>
      <c r="R15" s="308"/>
      <c r="S15" s="308"/>
      <c r="T15" s="308"/>
      <c r="U15" s="308"/>
    </row>
    <row r="16" ht="62.25" customHeight="1">
      <c r="A16" s="36"/>
      <c r="B16" s="358" t="str">
        <f>Résultats!B17</f>
        <v>1.5</v>
      </c>
      <c r="C16" s="260" t="str">
        <f>Résultats!C17</f>
        <v>A</v>
      </c>
      <c r="D16" s="260" t="str">
        <f>Résultats!E17</f>
        <v/>
      </c>
      <c r="E16" s="341" t="str">
        <f>Résultats!F17</f>
        <v xml:space="preserve">Pour chaque image utilisée comme CAPTCHA, une solution d’accès alternatif au contenu ou à la fonction du CAPTCHA est-elle présente ?</v>
      </c>
      <c r="F16" s="345" t="s">
        <v>14</v>
      </c>
      <c r="G16" s="345"/>
      <c r="H16" s="97"/>
      <c r="I16" s="97"/>
      <c r="J16" s="97"/>
      <c r="K16" s="97"/>
      <c r="L16" s="97"/>
      <c r="M16" s="308"/>
      <c r="N16" s="308"/>
      <c r="O16" s="308"/>
      <c r="P16" s="308"/>
      <c r="Q16" s="308"/>
      <c r="R16" s="308"/>
      <c r="S16" s="308"/>
      <c r="T16" s="308"/>
      <c r="U16" s="308"/>
    </row>
    <row r="17" ht="62.25" customHeight="1">
      <c r="A17" s="36"/>
      <c r="B17" s="358" t="str">
        <f>Résultats!B18</f>
        <v>1.6</v>
      </c>
      <c r="C17" s="260" t="str">
        <f>Résultats!C18</f>
        <v>A</v>
      </c>
      <c r="D17" s="260" t="str">
        <f>Résultats!E18</f>
        <v/>
      </c>
      <c r="E17" s="341" t="str">
        <f>Résultats!F18</f>
        <v xml:space="preserve">Chaque image porteuse d’information a-t-elle, si nécessaire, une description détaillée ?</v>
      </c>
      <c r="F17" s="345" t="s">
        <v>14</v>
      </c>
      <c r="G17" s="345"/>
      <c r="H17" s="97"/>
      <c r="I17" s="97"/>
      <c r="J17" s="97"/>
      <c r="K17" s="97"/>
      <c r="L17" s="97"/>
      <c r="M17" s="308"/>
      <c r="N17" s="308"/>
      <c r="O17" s="308"/>
      <c r="P17" s="308"/>
      <c r="Q17" s="308"/>
      <c r="R17" s="308"/>
      <c r="S17" s="308"/>
      <c r="T17" s="308"/>
      <c r="U17" s="308"/>
    </row>
    <row r="18" ht="62.25" customHeight="1">
      <c r="A18" s="36"/>
      <c r="B18" s="358" t="str">
        <f>Résultats!B19</f>
        <v>1.7</v>
      </c>
      <c r="C18" s="260" t="str">
        <f>Résultats!C19</f>
        <v>A</v>
      </c>
      <c r="D18" s="260" t="str">
        <f>Résultats!E19</f>
        <v/>
      </c>
      <c r="E18" s="341" t="str">
        <f>Résultats!F19</f>
        <v xml:space="preserve">Pour chaque image porteuse d’information ayant une description détaillée, cette description est-elle pertinente ?</v>
      </c>
      <c r="F18" s="345" t="s">
        <v>14</v>
      </c>
      <c r="G18" s="345"/>
      <c r="H18" s="97"/>
      <c r="I18" s="97"/>
      <c r="J18" s="97"/>
      <c r="K18" s="97"/>
      <c r="L18" s="97"/>
      <c r="M18" s="356"/>
      <c r="N18" s="356"/>
      <c r="O18" s="356"/>
      <c r="P18" s="356"/>
      <c r="Q18" s="356"/>
      <c r="R18" s="356"/>
      <c r="S18" s="356"/>
      <c r="T18" s="356"/>
      <c r="U18" s="356"/>
    </row>
    <row r="19" ht="62.25" customHeight="1">
      <c r="A19" s="36"/>
      <c r="B19" s="358" t="str">
        <f>Résultats!B20</f>
        <v>1.8</v>
      </c>
      <c r="C19" s="260" t="str">
        <f>Résultats!C20</f>
        <v>AA</v>
      </c>
      <c r="D19" s="260" t="str">
        <f>Résultats!E20</f>
        <v/>
      </c>
      <c r="E19" s="359" t="str">
        <f>Résultats!F20</f>
        <v xml:space="preserve">Chaque image texte porteuse d’information, en l’absence d’un mécanisme de remplacement, doit si possible être remplacée par du texte stylé. Cette règle est-elle respectée (hors cas particuliers) ?</v>
      </c>
      <c r="F19" s="345" t="s">
        <v>14</v>
      </c>
      <c r="G19" s="345"/>
      <c r="H19" s="97"/>
      <c r="I19" s="97"/>
      <c r="J19" s="97"/>
      <c r="K19" s="97"/>
      <c r="L19" s="97"/>
      <c r="M19" s="322"/>
      <c r="N19" s="322"/>
      <c r="O19" s="322"/>
      <c r="P19" s="322"/>
      <c r="Q19" s="322"/>
      <c r="R19" s="322"/>
      <c r="S19" s="357"/>
      <c r="T19" s="308"/>
      <c r="U19" s="308"/>
    </row>
    <row r="20" ht="62.25" customHeight="1">
      <c r="A20" s="46"/>
      <c r="B20" s="358" t="str">
        <f>Résultats!B21</f>
        <v>1.9</v>
      </c>
      <c r="C20" s="260" t="str">
        <f>Résultats!C21</f>
        <v>A</v>
      </c>
      <c r="D20" s="260" t="str">
        <f>Résultats!E21</f>
        <v/>
      </c>
      <c r="E20" s="341" t="str">
        <f>Résultats!F21</f>
        <v xml:space="preserve">Chaque légende d’image est-elle, si nécessaire, correctement reliée à l’image correspondante ?</v>
      </c>
      <c r="F20" s="345" t="s">
        <v>14</v>
      </c>
      <c r="G20" s="345"/>
      <c r="H20" s="97"/>
      <c r="I20" s="97"/>
      <c r="J20" s="97"/>
      <c r="K20" s="97"/>
      <c r="L20" s="97"/>
      <c r="M20" s="308"/>
      <c r="N20" s="308"/>
      <c r="O20" s="308"/>
      <c r="P20" s="308"/>
      <c r="Q20" s="308"/>
      <c r="R20" s="308"/>
      <c r="S20" s="308"/>
      <c r="T20" s="308"/>
      <c r="U20" s="308"/>
    </row>
    <row r="21" ht="62.25" customHeight="1">
      <c r="A21" s="355" t="s">
        <v>443</v>
      </c>
      <c r="B21" s="358" t="str">
        <f>Résultats!B22</f>
        <v>2.1</v>
      </c>
      <c r="C21" s="260" t="str">
        <f>Résultats!C22</f>
        <v>A</v>
      </c>
      <c r="D21" s="260" t="str">
        <f>Résultats!E22</f>
        <v/>
      </c>
      <c r="E21" s="341" t="str">
        <f>Résultats!F22</f>
        <v xml:space="preserve">Chaque cadre a-t-il un titre de cadre ?</v>
      </c>
      <c r="F21" s="345" t="s">
        <v>14</v>
      </c>
      <c r="G21" s="345"/>
      <c r="H21" s="97"/>
      <c r="I21" s="97"/>
      <c r="J21" s="97"/>
      <c r="K21" s="97"/>
      <c r="L21" s="97"/>
      <c r="M21" s="308"/>
      <c r="N21" s="308"/>
      <c r="O21" s="308"/>
      <c r="P21" s="308"/>
      <c r="Q21" s="308"/>
      <c r="R21" s="308"/>
      <c r="S21" s="308"/>
      <c r="T21" s="308"/>
      <c r="U21" s="308"/>
    </row>
    <row r="22" ht="62.25" customHeight="1">
      <c r="A22" s="46"/>
      <c r="B22" s="358" t="str">
        <f>Résultats!B23</f>
        <v>2.2</v>
      </c>
      <c r="C22" s="260" t="str">
        <f>Résultats!C23</f>
        <v>A</v>
      </c>
      <c r="D22" s="260" t="str">
        <f>Résultats!E23</f>
        <v/>
      </c>
      <c r="E22" s="341" t="str">
        <f>Résultats!F23</f>
        <v xml:space="preserve">Pour chaque cadre ayant un titre de cadre, ce titre de cadre est-il pertinent ?</v>
      </c>
      <c r="F22" s="345" t="s">
        <v>14</v>
      </c>
      <c r="G22" s="345"/>
      <c r="H22" s="97"/>
      <c r="I22" s="97"/>
      <c r="J22" s="97"/>
      <c r="K22" s="97"/>
      <c r="L22" s="97"/>
      <c r="M22" s="308"/>
      <c r="N22" s="308"/>
      <c r="O22" s="308"/>
      <c r="P22" s="308"/>
      <c r="Q22" s="308"/>
      <c r="R22" s="308"/>
      <c r="S22" s="308"/>
      <c r="T22" s="308"/>
      <c r="U22" s="308"/>
    </row>
    <row r="23" ht="62.25" customHeight="1">
      <c r="A23" s="355" t="s">
        <v>444</v>
      </c>
      <c r="B23" s="358" t="str">
        <f>Résultats!B24</f>
        <v>3.1</v>
      </c>
      <c r="C23" s="260" t="str">
        <f>Résultats!C24</f>
        <v>A</v>
      </c>
      <c r="D23" s="260" t="str">
        <f>Résultats!E24</f>
        <v>x</v>
      </c>
      <c r="E23" s="341" t="str">
        <f>Résultats!F24</f>
        <v xml:space="preserve">Dans chaque page web, l’information ne doit pas être donnée uniquement par la couleur. Cette règle est-elle respectée ?</v>
      </c>
      <c r="F23" s="345" t="s">
        <v>14</v>
      </c>
      <c r="G23" s="345"/>
      <c r="H23" s="97"/>
      <c r="I23" s="97"/>
      <c r="J23" s="97"/>
      <c r="K23" s="97"/>
      <c r="L23" s="97"/>
      <c r="M23" s="308"/>
      <c r="N23" s="308"/>
      <c r="O23" s="308"/>
      <c r="P23" s="308"/>
      <c r="Q23" s="308"/>
      <c r="R23" s="308"/>
      <c r="S23" s="308"/>
      <c r="T23" s="308"/>
      <c r="U23" s="308"/>
    </row>
    <row r="24" ht="62.25" customHeight="1">
      <c r="A24" s="36"/>
      <c r="B24" s="358" t="str">
        <f>Résultats!B25</f>
        <v>3.2</v>
      </c>
      <c r="C24" s="260" t="str">
        <f>Résultats!C25</f>
        <v>AA</v>
      </c>
      <c r="D24" s="260" t="str">
        <f>Résultats!E25</f>
        <v/>
      </c>
      <c r="E24" s="341" t="str">
        <f>Résultats!F25</f>
        <v xml:space="preserve">Dans chaque page web, le contraste entre la couleur du texte et la couleur de son arrière-plan est-il suffisamment élevé (hors cas particuliers) ?</v>
      </c>
      <c r="F24" s="345" t="s">
        <v>14</v>
      </c>
      <c r="G24" s="345"/>
      <c r="H24" s="97"/>
      <c r="I24" s="97"/>
      <c r="J24" s="97"/>
      <c r="K24" s="97"/>
      <c r="L24" s="97"/>
      <c r="M24" s="308"/>
      <c r="N24" s="308"/>
      <c r="O24" s="308"/>
      <c r="P24" s="308"/>
      <c r="Q24" s="308"/>
      <c r="R24" s="308"/>
      <c r="S24" s="308"/>
      <c r="T24" s="308"/>
      <c r="U24" s="308"/>
    </row>
    <row r="25" ht="62.25" customHeight="1">
      <c r="A25" s="46"/>
      <c r="B25" s="358" t="str">
        <f>Résultats!B26</f>
        <v>3.3</v>
      </c>
      <c r="C25" s="260" t="str">
        <f>Résultats!C26</f>
        <v>AA</v>
      </c>
      <c r="D25" s="260" t="str">
        <f>Résultats!E26</f>
        <v/>
      </c>
      <c r="E25" s="341" t="str">
        <f>Résultats!F26</f>
        <v xml:space="preserve">Dans chaque page web, les couleurs utilisées dans les composants d’interface ou les éléments graphiques porteurs d’informations sont-elles suffisamment contrastées (hors cas particuliers) ?</v>
      </c>
      <c r="F25" s="345" t="s">
        <v>14</v>
      </c>
      <c r="G25" s="345"/>
      <c r="H25" s="97"/>
      <c r="I25" s="97"/>
      <c r="J25" s="97"/>
      <c r="K25" s="97"/>
      <c r="L25" s="97"/>
      <c r="M25" s="308"/>
      <c r="N25" s="308"/>
      <c r="O25" s="308"/>
      <c r="P25" s="308"/>
      <c r="Q25" s="308"/>
      <c r="R25" s="308"/>
      <c r="S25" s="308"/>
      <c r="T25" s="308"/>
      <c r="U25" s="308"/>
    </row>
    <row r="26" ht="62.25" customHeight="1">
      <c r="A26" s="355" t="s">
        <v>445</v>
      </c>
      <c r="B26" s="358" t="str">
        <f>Résultats!B27</f>
        <v>4.1</v>
      </c>
      <c r="C26" s="260" t="str">
        <f>Résultats!C27</f>
        <v>A</v>
      </c>
      <c r="D26" s="260" t="str">
        <f>Résultats!E27</f>
        <v>x</v>
      </c>
      <c r="E26" s="341" t="str">
        <f>Résultats!F27</f>
        <v xml:space="preserve">Chaque média temporel pré-enregistré a-t-il, si nécessaire, une transcription textuelle ou une audiodescription (hors cas particuliers) ?</v>
      </c>
      <c r="F26" s="345" t="s">
        <v>14</v>
      </c>
      <c r="G26" s="345"/>
      <c r="H26" s="97"/>
      <c r="I26" s="97"/>
      <c r="J26" s="97"/>
      <c r="K26" s="97"/>
      <c r="L26" s="97"/>
      <c r="M26" s="308"/>
      <c r="N26" s="308"/>
      <c r="O26" s="308"/>
      <c r="P26" s="308"/>
      <c r="Q26" s="308"/>
      <c r="R26" s="308"/>
      <c r="S26" s="308"/>
      <c r="T26" s="308"/>
      <c r="U26" s="308"/>
    </row>
    <row r="27" ht="62.25" customHeight="1">
      <c r="A27" s="36"/>
      <c r="B27" s="358" t="str">
        <f>Résultats!B28</f>
        <v>4.2</v>
      </c>
      <c r="C27" s="260" t="str">
        <f>Résultats!C28</f>
        <v>A</v>
      </c>
      <c r="D27" s="260" t="str">
        <f>Résultats!E28</f>
        <v/>
      </c>
      <c r="E27" s="341" t="str">
        <f>Résultats!F28</f>
        <v xml:space="preserve">Pour chaque média temporel pré-enregistré ayant une transcription textuelle ou une audiodescription synchronisée, celles-ci sont-elles pertinentes (hors cas particuliers) ?</v>
      </c>
      <c r="F27" s="345" t="s">
        <v>14</v>
      </c>
      <c r="G27" s="345"/>
      <c r="H27" s="97"/>
      <c r="I27" s="97"/>
      <c r="J27" s="97"/>
      <c r="K27" s="97"/>
      <c r="L27" s="97"/>
      <c r="M27" s="308"/>
      <c r="N27" s="308"/>
      <c r="O27" s="308"/>
      <c r="P27" s="308"/>
      <c r="Q27" s="308"/>
      <c r="R27" s="308"/>
      <c r="S27" s="308"/>
      <c r="T27" s="308"/>
      <c r="U27" s="308"/>
    </row>
    <row r="28" ht="62.25" customHeight="1">
      <c r="A28" s="36"/>
      <c r="B28" s="358" t="str">
        <f>Résultats!B29</f>
        <v>4.3</v>
      </c>
      <c r="C28" s="260" t="str">
        <f>Résultats!C29</f>
        <v>A</v>
      </c>
      <c r="D28" s="260" t="str">
        <f>Résultats!E29</f>
        <v/>
      </c>
      <c r="E28" s="341" t="str">
        <f>Résultats!F29</f>
        <v xml:space="preserve">Chaque média temporel synchronisé pré-enregistré a-t-il, si nécessaire, des sous-titres synchronisés (hors cas particuliers) ?</v>
      </c>
      <c r="F28" s="345" t="s">
        <v>14</v>
      </c>
      <c r="G28" s="345"/>
      <c r="H28" s="97"/>
      <c r="I28" s="97"/>
      <c r="J28" s="97"/>
      <c r="K28" s="97"/>
      <c r="L28" s="97"/>
      <c r="M28" s="308"/>
      <c r="N28" s="308"/>
      <c r="O28" s="308"/>
      <c r="P28" s="308"/>
      <c r="Q28" s="308"/>
      <c r="R28" s="308"/>
      <c r="S28" s="308"/>
      <c r="T28" s="308"/>
      <c r="U28" s="308"/>
    </row>
    <row r="29" ht="62.25" customHeight="1">
      <c r="A29" s="36"/>
      <c r="B29" s="358" t="str">
        <f>Résultats!B30</f>
        <v>4.4</v>
      </c>
      <c r="C29" s="260" t="str">
        <f>Résultats!C30</f>
        <v>A</v>
      </c>
      <c r="D29" s="260" t="str">
        <f>Résultats!E30</f>
        <v/>
      </c>
      <c r="E29" s="341" t="str">
        <f>Résultats!F30</f>
        <v xml:space="preserve">Pour chaque média temporel synchronisé pré-enregistré ayant des sous-titres synchronisés, ces sous-titres sont-ils pertinents ?</v>
      </c>
      <c r="F29" s="345" t="s">
        <v>14</v>
      </c>
      <c r="G29" s="345"/>
      <c r="H29" s="97"/>
      <c r="I29" s="97"/>
      <c r="J29" s="97"/>
      <c r="K29" s="97"/>
      <c r="L29" s="97"/>
      <c r="M29" s="308"/>
      <c r="N29" s="308"/>
      <c r="O29" s="308"/>
      <c r="P29" s="308"/>
      <c r="Q29" s="308"/>
      <c r="R29" s="308"/>
      <c r="S29" s="308"/>
      <c r="T29" s="308"/>
      <c r="U29" s="308"/>
    </row>
    <row r="30" ht="62.25" customHeight="1">
      <c r="A30" s="36"/>
      <c r="B30" s="358" t="str">
        <f>Résultats!B31</f>
        <v>4.5</v>
      </c>
      <c r="C30" s="260" t="str">
        <f>Résultats!C31</f>
        <v>AA</v>
      </c>
      <c r="D30" s="260" t="str">
        <f>Résultats!E31</f>
        <v/>
      </c>
      <c r="E30" s="341" t="str">
        <f>Résultats!F31</f>
        <v xml:space="preserve">Chaque média temporel pré-enregistré a-t-il, si nécessaire, une audiodescription synchronisée (hors cas particuliers) ?</v>
      </c>
      <c r="F30" s="345" t="s">
        <v>14</v>
      </c>
      <c r="G30" s="345"/>
      <c r="H30" s="97"/>
      <c r="I30" s="97"/>
      <c r="J30" s="97"/>
      <c r="K30" s="97"/>
      <c r="L30" s="97"/>
      <c r="M30" s="308"/>
      <c r="N30" s="308"/>
      <c r="O30" s="308"/>
      <c r="P30" s="308"/>
      <c r="Q30" s="308"/>
      <c r="R30" s="308"/>
      <c r="S30" s="308"/>
      <c r="T30" s="308"/>
      <c r="U30" s="308"/>
    </row>
    <row r="31" ht="62.25" customHeight="1">
      <c r="A31" s="36"/>
      <c r="B31" s="358" t="str">
        <f>Résultats!B32</f>
        <v>4.6</v>
      </c>
      <c r="C31" s="260" t="str">
        <f>Résultats!C32</f>
        <v>AA</v>
      </c>
      <c r="D31" s="260" t="str">
        <f>Résultats!E32</f>
        <v/>
      </c>
      <c r="E31" s="341" t="str">
        <f>Résultats!F32</f>
        <v xml:space="preserve">Pour chaque média temporel pré-enregistré ayant une audiodescription synchronisée, celle-ci est-elle pertinente ?</v>
      </c>
      <c r="F31" s="345" t="s">
        <v>14</v>
      </c>
      <c r="G31" s="345"/>
      <c r="H31" s="97"/>
      <c r="I31" s="97"/>
      <c r="J31" s="97"/>
      <c r="K31" s="97"/>
      <c r="L31" s="97"/>
      <c r="M31" s="308"/>
      <c r="N31" s="308"/>
      <c r="O31" s="308"/>
      <c r="P31" s="308"/>
      <c r="Q31" s="308"/>
      <c r="R31" s="308"/>
      <c r="S31" s="308"/>
      <c r="T31" s="308"/>
      <c r="U31" s="308"/>
    </row>
    <row r="32" ht="62.25" customHeight="1">
      <c r="A32" s="36"/>
      <c r="B32" s="358" t="str">
        <f>Résultats!B33</f>
        <v>4.7</v>
      </c>
      <c r="C32" s="260" t="str">
        <f>Résultats!C33</f>
        <v>A</v>
      </c>
      <c r="D32" s="260" t="str">
        <f>Résultats!E33</f>
        <v/>
      </c>
      <c r="E32" s="341" t="str">
        <f>Résultats!F33</f>
        <v xml:space="preserve">Chaque média temporel est-il clairement identifiable (hors cas particuliers) ?</v>
      </c>
      <c r="F32" s="345" t="s">
        <v>14</v>
      </c>
      <c r="G32" s="345"/>
      <c r="H32" s="97"/>
      <c r="I32" s="97"/>
      <c r="J32" s="97"/>
      <c r="K32" s="97"/>
      <c r="L32" s="97"/>
      <c r="M32" s="308"/>
      <c r="N32" s="308"/>
      <c r="O32" s="308"/>
      <c r="P32" s="308"/>
      <c r="Q32" s="308"/>
      <c r="R32" s="308"/>
      <c r="S32" s="308"/>
      <c r="T32" s="308"/>
      <c r="U32" s="308"/>
    </row>
    <row r="33" ht="62.25" customHeight="1">
      <c r="A33" s="36"/>
      <c r="B33" s="358" t="str">
        <f>Résultats!B34</f>
        <v>4.8</v>
      </c>
      <c r="C33" s="260" t="str">
        <f>Résultats!C34</f>
        <v>A</v>
      </c>
      <c r="D33" s="260" t="str">
        <f>Résultats!E34</f>
        <v/>
      </c>
      <c r="E33" s="341" t="str">
        <f>Résultats!F34</f>
        <v xml:space="preserve">Chaque média non temporel a-t-il, si nécessaire, une alternative (hors cas particuliers) ?</v>
      </c>
      <c r="F33" s="345" t="s">
        <v>14</v>
      </c>
      <c r="G33" s="345"/>
      <c r="H33" s="97"/>
      <c r="I33" s="97"/>
      <c r="J33" s="97"/>
      <c r="K33" s="97"/>
      <c r="L33" s="97"/>
      <c r="M33" s="308"/>
      <c r="N33" s="308"/>
      <c r="O33" s="308"/>
      <c r="P33" s="308"/>
      <c r="Q33" s="308"/>
      <c r="R33" s="308"/>
      <c r="S33" s="308"/>
      <c r="T33" s="308"/>
      <c r="U33" s="308"/>
    </row>
    <row r="34" ht="62.25" customHeight="1">
      <c r="A34" s="36"/>
      <c r="B34" s="358" t="str">
        <f>Résultats!B35</f>
        <v>4.9</v>
      </c>
      <c r="C34" s="260" t="str">
        <f>Résultats!C35</f>
        <v>A</v>
      </c>
      <c r="D34" s="260" t="str">
        <f>Résultats!E35</f>
        <v/>
      </c>
      <c r="E34" s="341" t="str">
        <f>Résultats!F35</f>
        <v xml:space="preserve">Pour chaque média non temporel ayant une alternative, cette alternative est-elle pertinente ?</v>
      </c>
      <c r="F34" s="345" t="s">
        <v>14</v>
      </c>
      <c r="G34" s="345"/>
      <c r="H34" s="97"/>
      <c r="I34" s="97"/>
      <c r="J34" s="97"/>
      <c r="K34" s="97"/>
      <c r="L34" s="97"/>
      <c r="M34" s="308"/>
      <c r="N34" s="308"/>
      <c r="O34" s="308"/>
      <c r="P34" s="308"/>
      <c r="Q34" s="308"/>
      <c r="R34" s="308"/>
      <c r="S34" s="308"/>
      <c r="T34" s="308"/>
      <c r="U34" s="308"/>
    </row>
    <row r="35" ht="62.25" customHeight="1">
      <c r="A35" s="36"/>
      <c r="B35" s="358" t="str">
        <f>Résultats!B36</f>
        <v>4.10</v>
      </c>
      <c r="C35" s="260" t="str">
        <f>Résultats!C36</f>
        <v>A</v>
      </c>
      <c r="D35" s="260" t="str">
        <f>Résultats!E36</f>
        <v>x</v>
      </c>
      <c r="E35" s="341" t="str">
        <f>Résultats!F36</f>
        <v xml:space="preserve">Chaque son déclenché automatiquement est-il contrôlable par l’utilisateur ?</v>
      </c>
      <c r="F35" s="345" t="s">
        <v>14</v>
      </c>
      <c r="G35" s="345"/>
      <c r="H35" s="97"/>
      <c r="I35" s="97"/>
      <c r="J35" s="97"/>
      <c r="K35" s="97"/>
      <c r="L35" s="97"/>
      <c r="M35" s="308"/>
      <c r="N35" s="308"/>
      <c r="O35" s="308"/>
      <c r="P35" s="308"/>
      <c r="Q35" s="308"/>
      <c r="R35" s="308"/>
      <c r="S35" s="308"/>
      <c r="T35" s="308"/>
      <c r="U35" s="308"/>
    </row>
    <row r="36" ht="62.25" customHeight="1">
      <c r="A36" s="36"/>
      <c r="B36" s="358" t="str">
        <f>Résultats!B37</f>
        <v>4.11</v>
      </c>
      <c r="C36" s="260" t="str">
        <f>Résultats!C37</f>
        <v>A</v>
      </c>
      <c r="D36" s="260" t="str">
        <f>Résultats!E37</f>
        <v/>
      </c>
      <c r="E36" s="341" t="str">
        <f>Résultats!F37</f>
        <v xml:space="preserve">La consultation de chaque média temporel est-elle, si nécessaire, contrôlable par le clavier et tout dispositif de pointage ?</v>
      </c>
      <c r="F36" s="345" t="s">
        <v>14</v>
      </c>
      <c r="G36" s="345"/>
      <c r="H36" s="97"/>
      <c r="I36" s="97"/>
      <c r="J36" s="97"/>
      <c r="K36" s="97"/>
      <c r="L36" s="97"/>
      <c r="M36" s="308"/>
      <c r="N36" s="308"/>
      <c r="O36" s="308"/>
      <c r="P36" s="308"/>
      <c r="Q36" s="308"/>
      <c r="R36" s="308"/>
      <c r="S36" s="308"/>
      <c r="T36" s="308"/>
      <c r="U36" s="308"/>
    </row>
    <row r="37" ht="62.25" customHeight="1">
      <c r="A37" s="36"/>
      <c r="B37" s="358" t="str">
        <f>Résultats!B38</f>
        <v>4.12</v>
      </c>
      <c r="C37" s="260" t="str">
        <f>Résultats!C38</f>
        <v>A</v>
      </c>
      <c r="D37" s="260" t="str">
        <f>Résultats!E38</f>
        <v/>
      </c>
      <c r="E37" s="341" t="str">
        <f>Résultats!F38</f>
        <v xml:space="preserve">La consultation de chaque média non temporel est-elle contrôlable par le clavier et tout dispositif de pointage ?</v>
      </c>
      <c r="F37" s="345" t="s">
        <v>14</v>
      </c>
      <c r="G37" s="345"/>
      <c r="H37" s="97"/>
      <c r="I37" s="97"/>
      <c r="J37" s="97"/>
      <c r="K37" s="97"/>
      <c r="L37" s="97"/>
      <c r="M37" s="308"/>
      <c r="N37" s="308"/>
      <c r="O37" s="308"/>
      <c r="P37" s="308"/>
      <c r="Q37" s="308"/>
      <c r="R37" s="308"/>
      <c r="S37" s="308"/>
      <c r="T37" s="308"/>
      <c r="U37" s="308"/>
    </row>
    <row r="38" ht="62.25" customHeight="1">
      <c r="A38" s="46"/>
      <c r="B38" s="358" t="str">
        <f>Résultats!B39</f>
        <v>4.13</v>
      </c>
      <c r="C38" s="260" t="str">
        <f>Résultats!C39</f>
        <v>A</v>
      </c>
      <c r="D38" s="260" t="str">
        <f>Résultats!E39</f>
        <v/>
      </c>
      <c r="E38" s="341" t="str">
        <f>Résultats!F39</f>
        <v xml:space="preserve">Chaque média temporel et non temporel est-il compatible avec les technologies d’assistance (hors cas particuliers) ?</v>
      </c>
      <c r="F38" s="345" t="s">
        <v>14</v>
      </c>
      <c r="G38" s="345"/>
      <c r="H38" s="97"/>
      <c r="I38" s="97"/>
      <c r="J38" s="97"/>
      <c r="K38" s="97"/>
      <c r="L38" s="97"/>
      <c r="M38" s="308"/>
      <c r="N38" s="308"/>
      <c r="O38" s="308"/>
      <c r="P38" s="308"/>
      <c r="Q38" s="308"/>
      <c r="R38" s="308"/>
      <c r="S38" s="308"/>
      <c r="T38" s="308"/>
      <c r="U38" s="308"/>
    </row>
    <row r="39" ht="62.25" customHeight="1">
      <c r="A39" s="355" t="s">
        <v>450</v>
      </c>
      <c r="B39" s="358" t="str">
        <f>Résultats!B40</f>
        <v>5.1</v>
      </c>
      <c r="C39" s="260" t="str">
        <f>Résultats!C40</f>
        <v>A</v>
      </c>
      <c r="D39" s="260" t="str">
        <f>Résultats!E40</f>
        <v/>
      </c>
      <c r="E39" s="341" t="str">
        <f>Résultats!F40</f>
        <v xml:space="preserve">Chaque tableau de données complexe a-t-il un résumé ?</v>
      </c>
      <c r="F39" s="345" t="s">
        <v>14</v>
      </c>
      <c r="G39" s="345"/>
      <c r="H39" s="97"/>
      <c r="I39" s="97"/>
      <c r="J39" s="97"/>
      <c r="K39" s="97"/>
      <c r="L39" s="97"/>
      <c r="M39" s="308"/>
      <c r="N39" s="308"/>
      <c r="O39" s="308"/>
      <c r="P39" s="308"/>
      <c r="Q39" s="308"/>
      <c r="R39" s="308"/>
      <c r="S39" s="308"/>
      <c r="T39" s="308"/>
      <c r="U39" s="308"/>
    </row>
    <row r="40" ht="62.25" customHeight="1">
      <c r="A40" s="36"/>
      <c r="B40" s="358" t="str">
        <f>Résultats!B41</f>
        <v>5.2</v>
      </c>
      <c r="C40" s="260" t="str">
        <f>Résultats!C41</f>
        <v>A</v>
      </c>
      <c r="D40" s="260" t="str">
        <f>Résultats!E41</f>
        <v/>
      </c>
      <c r="E40" s="341" t="str">
        <f>Résultats!F41</f>
        <v xml:space="preserve">Pour chaque tableau de données complexe ayant un résumé, celui-ci est-il pertinent ?</v>
      </c>
      <c r="F40" s="345" t="s">
        <v>14</v>
      </c>
      <c r="G40" s="345"/>
      <c r="H40" s="97"/>
      <c r="I40" s="97"/>
      <c r="J40" s="97"/>
      <c r="K40" s="97"/>
      <c r="L40" s="97"/>
      <c r="M40" s="308"/>
      <c r="N40" s="308"/>
      <c r="O40" s="308"/>
      <c r="P40" s="308"/>
      <c r="Q40" s="308"/>
      <c r="R40" s="308"/>
      <c r="S40" s="308"/>
      <c r="T40" s="308"/>
      <c r="U40" s="308"/>
    </row>
    <row r="41" ht="62.25" customHeight="1">
      <c r="A41" s="36"/>
      <c r="B41" s="358" t="str">
        <f>Résultats!B42</f>
        <v>5.3</v>
      </c>
      <c r="C41" s="260" t="str">
        <f>Résultats!C42</f>
        <v>A</v>
      </c>
      <c r="D41" s="260" t="str">
        <f>Résultats!E42</f>
        <v>x</v>
      </c>
      <c r="E41" s="341" t="str">
        <f>Résultats!F42</f>
        <v xml:space="preserve">Pour chaque tableau de mise en forme, le contenu linéarisé reste-t-il compréhensible ?</v>
      </c>
      <c r="F41" s="345" t="s">
        <v>14</v>
      </c>
      <c r="G41" s="345"/>
      <c r="H41" s="97"/>
      <c r="I41" s="97"/>
      <c r="J41" s="97"/>
      <c r="K41" s="97"/>
      <c r="L41" s="97"/>
      <c r="M41" s="308"/>
      <c r="N41" s="308"/>
      <c r="O41" s="308"/>
      <c r="P41" s="308"/>
      <c r="Q41" s="308"/>
      <c r="R41" s="308"/>
      <c r="S41" s="308"/>
      <c r="T41" s="308"/>
      <c r="U41" s="308"/>
    </row>
    <row r="42" ht="62.25" customHeight="1">
      <c r="A42" s="36"/>
      <c r="B42" s="358" t="str">
        <f>Résultats!B43</f>
        <v>5.4</v>
      </c>
      <c r="C42" s="260" t="str">
        <f>Résultats!C43</f>
        <v>A</v>
      </c>
      <c r="D42" s="260" t="str">
        <f>Résultats!E43</f>
        <v/>
      </c>
      <c r="E42" s="341" t="str">
        <f>Résultats!F43</f>
        <v xml:space="preserve">Pour chaque tableau de données ayant un titre, le titre est-il correctement associé au tableau de données ?</v>
      </c>
      <c r="F42" s="345" t="s">
        <v>14</v>
      </c>
      <c r="G42" s="345"/>
      <c r="H42" s="97"/>
      <c r="I42" s="97"/>
      <c r="J42" s="97"/>
      <c r="K42" s="97"/>
      <c r="L42" s="97"/>
      <c r="M42" s="308"/>
      <c r="N42" s="308"/>
      <c r="O42" s="308"/>
      <c r="P42" s="308"/>
      <c r="Q42" s="308"/>
      <c r="R42" s="308"/>
      <c r="S42" s="308"/>
      <c r="T42" s="308"/>
      <c r="U42" s="308"/>
    </row>
    <row r="43" ht="62.25" customHeight="1">
      <c r="A43" s="36"/>
      <c r="B43" s="358" t="str">
        <f>Résultats!B44</f>
        <v>5.5</v>
      </c>
      <c r="C43" s="260" t="str">
        <f>Résultats!C44</f>
        <v>A</v>
      </c>
      <c r="D43" s="260" t="str">
        <f>Résultats!E44</f>
        <v/>
      </c>
      <c r="E43" s="341" t="str">
        <f>Résultats!F44</f>
        <v xml:space="preserve">Pour chaque tableau de données ayant un titre, celui-ci est-il pertinent ?</v>
      </c>
      <c r="F43" s="345" t="s">
        <v>14</v>
      </c>
      <c r="G43" s="345"/>
      <c r="H43" s="97"/>
      <c r="I43" s="97"/>
      <c r="J43" s="97"/>
      <c r="K43" s="97"/>
      <c r="L43" s="97"/>
      <c r="M43" s="308"/>
      <c r="N43" s="308"/>
      <c r="O43" s="308"/>
      <c r="P43" s="308"/>
      <c r="Q43" s="308"/>
      <c r="R43" s="308"/>
      <c r="S43" s="308"/>
      <c r="T43" s="308"/>
      <c r="U43" s="308"/>
    </row>
    <row r="44" ht="62.25" customHeight="1">
      <c r="A44" s="36"/>
      <c r="B44" s="358" t="str">
        <f>Résultats!B45</f>
        <v>5.6</v>
      </c>
      <c r="C44" s="260" t="str">
        <f>Résultats!C45</f>
        <v>A</v>
      </c>
      <c r="D44" s="260" t="str">
        <f>Résultats!E45</f>
        <v/>
      </c>
      <c r="E44" s="341" t="str">
        <f>Résultats!F45</f>
        <v xml:space="preserve">Pour chaque tableau de données, chaque en-tête de colonne et chaque en-tête de ligne sont-ils correctement déclarés ?</v>
      </c>
      <c r="F44" s="345" t="s">
        <v>14</v>
      </c>
      <c r="G44" s="345"/>
      <c r="H44" s="97"/>
      <c r="I44" s="97"/>
      <c r="J44" s="97"/>
      <c r="K44" s="97"/>
      <c r="L44" s="97"/>
      <c r="M44" s="308"/>
      <c r="N44" s="308"/>
      <c r="O44" s="308"/>
      <c r="P44" s="308"/>
      <c r="Q44" s="308"/>
      <c r="R44" s="308"/>
      <c r="S44" s="308"/>
      <c r="T44" s="308"/>
      <c r="U44" s="308"/>
    </row>
    <row r="45" ht="62.25" customHeight="1">
      <c r="A45" s="36"/>
      <c r="B45" s="358" t="str">
        <f>Résultats!B46</f>
        <v>5.7</v>
      </c>
      <c r="C45" s="260" t="str">
        <f>Résultats!C46</f>
        <v>A</v>
      </c>
      <c r="D45" s="260" t="str">
        <f>Résultats!E46</f>
        <v>x</v>
      </c>
      <c r="E45" s="341" t="str">
        <f>Résultats!F46</f>
        <v xml:space="preserve">Pour chaque tableau de données, la technique appropriée permettant d’associer chaque cellule avec ses en-têtes est-elle utilisée (hors cas particuliers) ?</v>
      </c>
      <c r="F45" s="345" t="s">
        <v>14</v>
      </c>
      <c r="G45" s="345"/>
      <c r="H45" s="97"/>
      <c r="I45" s="97"/>
      <c r="J45" s="97"/>
      <c r="K45" s="97"/>
      <c r="L45" s="97"/>
      <c r="M45" s="308"/>
      <c r="N45" s="308"/>
      <c r="O45" s="308"/>
      <c r="P45" s="308"/>
      <c r="Q45" s="308"/>
      <c r="R45" s="308"/>
      <c r="S45" s="308"/>
      <c r="T45" s="308"/>
      <c r="U45" s="308"/>
    </row>
    <row r="46" ht="62.25" customHeight="1">
      <c r="A46" s="46"/>
      <c r="B46" s="358" t="str">
        <f>Résultats!B47</f>
        <v>5.8</v>
      </c>
      <c r="C46" s="260" t="str">
        <f>Résultats!C47</f>
        <v>A</v>
      </c>
      <c r="D46" s="260" t="str">
        <f>Résultats!E47</f>
        <v/>
      </c>
      <c r="E46" s="341" t="str">
        <f>Résultats!F47</f>
        <v xml:space="preserve">Chaque tableau de mise en forme ne doit pas utiliser d’éléments propres aux tableaux de données. Cette règle est-elle respectée ?</v>
      </c>
      <c r="F46" s="345" t="s">
        <v>14</v>
      </c>
      <c r="G46" s="345"/>
      <c r="H46" s="97"/>
      <c r="I46" s="97"/>
      <c r="J46" s="97"/>
      <c r="K46" s="97"/>
      <c r="L46" s="97"/>
      <c r="M46" s="308"/>
      <c r="N46" s="308"/>
      <c r="O46" s="308"/>
      <c r="P46" s="308"/>
      <c r="Q46" s="308"/>
      <c r="R46" s="308"/>
      <c r="S46" s="308"/>
      <c r="T46" s="308"/>
      <c r="U46" s="308"/>
    </row>
    <row r="47" ht="62.25" customHeight="1">
      <c r="A47" s="355" t="s">
        <v>451</v>
      </c>
      <c r="B47" s="358" t="str">
        <f>Résultats!B48</f>
        <v>6.1</v>
      </c>
      <c r="C47" s="260" t="str">
        <f>Résultats!C48</f>
        <v>A</v>
      </c>
      <c r="D47" s="260" t="str">
        <f>Résultats!E48</f>
        <v>x</v>
      </c>
      <c r="E47" s="341" t="str">
        <f>Résultats!F48</f>
        <v xml:space="preserve">Chaque lien est-il explicite (hors cas particuliers) ?</v>
      </c>
      <c r="F47" s="345" t="s">
        <v>14</v>
      </c>
      <c r="G47" s="345"/>
      <c r="H47" s="97"/>
      <c r="I47" s="97"/>
      <c r="J47" s="97"/>
      <c r="K47" s="97"/>
      <c r="L47" s="97"/>
      <c r="M47" s="308"/>
      <c r="N47" s="308"/>
      <c r="O47" s="308"/>
      <c r="P47" s="308"/>
      <c r="Q47" s="308"/>
      <c r="R47" s="308"/>
      <c r="S47" s="308"/>
      <c r="T47" s="308"/>
      <c r="U47" s="308"/>
    </row>
    <row r="48" ht="62.25" customHeight="1">
      <c r="A48" s="46"/>
      <c r="B48" s="358" t="str">
        <f>Résultats!B49</f>
        <v>6.2</v>
      </c>
      <c r="C48" s="260" t="str">
        <f>Résultats!C49</f>
        <v>A</v>
      </c>
      <c r="D48" s="260" t="str">
        <f>Résultats!E49</f>
        <v>x</v>
      </c>
      <c r="E48" s="341" t="str">
        <f>Résultats!F49</f>
        <v xml:space="preserve">Dans chaque page web, chaque lien a-t-il un intitulé ?</v>
      </c>
      <c r="F48" s="345" t="s">
        <v>14</v>
      </c>
      <c r="G48" s="345"/>
      <c r="H48" s="97"/>
      <c r="I48" s="97"/>
      <c r="J48" s="97"/>
      <c r="K48" s="97"/>
      <c r="L48" s="97"/>
      <c r="M48" s="308"/>
      <c r="N48" s="308"/>
      <c r="O48" s="308"/>
      <c r="P48" s="308"/>
      <c r="Q48" s="308"/>
      <c r="R48" s="308"/>
      <c r="S48" s="308"/>
      <c r="T48" s="308"/>
      <c r="U48" s="308"/>
    </row>
    <row r="49" ht="62.25" customHeight="1">
      <c r="A49" s="355" t="s">
        <v>452</v>
      </c>
      <c r="B49" s="358" t="str">
        <f>Résultats!B50</f>
        <v>7.1</v>
      </c>
      <c r="C49" s="260" t="str">
        <f>Résultats!C50</f>
        <v>A</v>
      </c>
      <c r="D49" s="260" t="str">
        <f>Résultats!E50</f>
        <v>x</v>
      </c>
      <c r="E49" s="341" t="str">
        <f>Résultats!F50</f>
        <v xml:space="preserve">Chaque script est-il, si nécessaire, compatible avec les technologies d’assistance ?</v>
      </c>
      <c r="F49" s="345" t="s">
        <v>14</v>
      </c>
      <c r="G49" s="345"/>
      <c r="H49" s="97"/>
      <c r="I49" s="97"/>
      <c r="J49" s="97"/>
      <c r="K49" s="97"/>
      <c r="L49" s="97"/>
      <c r="M49" s="308"/>
      <c r="N49" s="308"/>
      <c r="O49" s="308"/>
      <c r="P49" s="308"/>
      <c r="Q49" s="308"/>
      <c r="R49" s="308"/>
      <c r="S49" s="308"/>
      <c r="T49" s="308"/>
      <c r="U49" s="308"/>
    </row>
    <row r="50" ht="62.25" customHeight="1">
      <c r="A50" s="36"/>
      <c r="B50" s="358" t="str">
        <f>Résultats!B51</f>
        <v>7.2</v>
      </c>
      <c r="C50" s="260" t="str">
        <f>Résultats!C51</f>
        <v>A</v>
      </c>
      <c r="D50" s="260" t="str">
        <f>Résultats!E51</f>
        <v/>
      </c>
      <c r="E50" s="341" t="str">
        <f>Résultats!F51</f>
        <v xml:space="preserve">Pour chaque script ayant une alternative, cette alternative est-elle pertinente ?</v>
      </c>
      <c r="F50" s="345" t="s">
        <v>14</v>
      </c>
      <c r="G50" s="345"/>
      <c r="H50" s="97"/>
      <c r="I50" s="97"/>
      <c r="J50" s="97"/>
      <c r="K50" s="97"/>
      <c r="L50" s="97"/>
      <c r="M50" s="308"/>
      <c r="N50" s="308"/>
      <c r="O50" s="308"/>
      <c r="P50" s="308"/>
      <c r="Q50" s="308"/>
      <c r="R50" s="308"/>
      <c r="S50" s="308"/>
      <c r="T50" s="308"/>
      <c r="U50" s="308"/>
    </row>
    <row r="51" ht="62.25" customHeight="1">
      <c r="A51" s="36"/>
      <c r="B51" s="358" t="str">
        <f>Résultats!B52</f>
        <v>7.3</v>
      </c>
      <c r="C51" s="260" t="str">
        <f>Résultats!C52</f>
        <v>A</v>
      </c>
      <c r="D51" s="260" t="str">
        <f>Résultats!E52</f>
        <v>x</v>
      </c>
      <c r="E51" s="341" t="str">
        <f>Résultats!F52</f>
        <v xml:space="preserve">Chaque script est-il contrôlable par le clavier et par tout dispositif de pointage (hors cas particuliers) ?</v>
      </c>
      <c r="F51" s="345" t="s">
        <v>14</v>
      </c>
      <c r="G51" s="345"/>
      <c r="H51" s="97"/>
      <c r="I51" s="97"/>
      <c r="J51" s="97"/>
      <c r="K51" s="97"/>
      <c r="L51" s="97"/>
      <c r="M51" s="308"/>
      <c r="N51" s="308"/>
      <c r="O51" s="308"/>
      <c r="P51" s="308"/>
      <c r="Q51" s="308"/>
      <c r="R51" s="308"/>
      <c r="S51" s="308"/>
      <c r="T51" s="308"/>
      <c r="U51" s="308"/>
    </row>
    <row r="52" ht="62.25" customHeight="1">
      <c r="A52" s="36"/>
      <c r="B52" s="358" t="str">
        <f>Résultats!B53</f>
        <v>7.4</v>
      </c>
      <c r="C52" s="260" t="str">
        <f>Résultats!C53</f>
        <v>A</v>
      </c>
      <c r="D52" s="260" t="str">
        <f>Résultats!E53</f>
        <v/>
      </c>
      <c r="E52" s="341" t="str">
        <f>Résultats!F53</f>
        <v xml:space="preserve">Pour chaque script qui initie un changement de contexte, l’utilisateur est-il averti ou en a-t-il le contrôle ?</v>
      </c>
      <c r="F52" s="345" t="s">
        <v>14</v>
      </c>
      <c r="G52" s="345"/>
      <c r="H52" s="97"/>
      <c r="I52" s="97"/>
      <c r="J52" s="97"/>
      <c r="K52" s="97"/>
      <c r="L52" s="97"/>
      <c r="M52" s="308"/>
      <c r="N52" s="308"/>
      <c r="O52" s="308"/>
      <c r="P52" s="308"/>
      <c r="Q52" s="308"/>
      <c r="R52" s="308"/>
      <c r="S52" s="308"/>
      <c r="T52" s="308"/>
      <c r="U52" s="308"/>
    </row>
    <row r="53" ht="62.25" customHeight="1">
      <c r="A53" s="46"/>
      <c r="B53" s="358" t="str">
        <f>Résultats!B54</f>
        <v>7.5</v>
      </c>
      <c r="C53" s="260" t="str">
        <f>Résultats!C54</f>
        <v>AA</v>
      </c>
      <c r="D53" s="260" t="str">
        <f>Résultats!E54</f>
        <v/>
      </c>
      <c r="E53" s="341" t="str">
        <f>Résultats!F54</f>
        <v xml:space="preserve">Dans chaque page web, les messages de statut sont-ils correctement restitués par les technologies d’assistance ?</v>
      </c>
      <c r="F53" s="345" t="s">
        <v>14</v>
      </c>
      <c r="G53" s="345"/>
      <c r="H53" s="97"/>
      <c r="I53" s="97"/>
      <c r="J53" s="97"/>
      <c r="K53" s="97"/>
      <c r="L53" s="97"/>
      <c r="M53" s="308"/>
      <c r="N53" s="308"/>
      <c r="O53" s="308"/>
      <c r="P53" s="308"/>
      <c r="Q53" s="308"/>
      <c r="R53" s="308"/>
      <c r="S53" s="308"/>
      <c r="T53" s="308"/>
      <c r="U53" s="308"/>
    </row>
    <row r="54" ht="62.25" customHeight="1">
      <c r="A54" s="355" t="s">
        <v>453</v>
      </c>
      <c r="B54" s="358" t="str">
        <f>Résultats!B55</f>
        <v>8.1</v>
      </c>
      <c r="C54" s="260" t="str">
        <f>Résultats!C55</f>
        <v>A</v>
      </c>
      <c r="D54" s="260" t="str">
        <f>Résultats!E55</f>
        <v/>
      </c>
      <c r="E54" s="341" t="str">
        <f>Résultats!F55</f>
        <v xml:space="preserve">Chaque page web est-elle définie par un type de document ?</v>
      </c>
      <c r="F54" s="345" t="s">
        <v>14</v>
      </c>
      <c r="G54" s="345"/>
      <c r="H54" s="97"/>
      <c r="I54" s="97"/>
      <c r="J54" s="97"/>
      <c r="K54" s="97"/>
      <c r="L54" s="352" t="s">
        <v>500</v>
      </c>
      <c r="M54" s="308"/>
      <c r="N54" s="308"/>
      <c r="O54" s="308"/>
      <c r="P54" s="308"/>
      <c r="Q54" s="308"/>
      <c r="R54" s="308"/>
      <c r="S54" s="308"/>
      <c r="T54" s="308"/>
      <c r="U54" s="308"/>
    </row>
    <row r="55" ht="62.25" customHeight="1">
      <c r="A55" s="36"/>
      <c r="B55" s="358" t="str">
        <f>Résultats!B56</f>
        <v>8.2</v>
      </c>
      <c r="C55" s="260" t="str">
        <f>Résultats!C56</f>
        <v>A</v>
      </c>
      <c r="D55" s="260" t="str">
        <f>Résultats!E56</f>
        <v/>
      </c>
      <c r="E55" s="341" t="str">
        <f>Résultats!F56</f>
        <v xml:space="preserve">Pour chaque page web, le code source généré est-il valide selon le type de document spécifié ?</v>
      </c>
      <c r="F55" s="345" t="s">
        <v>14</v>
      </c>
      <c r="G55" s="345"/>
      <c r="H55" s="97"/>
      <c r="I55" s="97"/>
      <c r="J55" s="97"/>
      <c r="K55" s="97"/>
      <c r="L55" s="352" t="s">
        <v>500</v>
      </c>
      <c r="M55" s="308"/>
      <c r="N55" s="308"/>
      <c r="O55" s="308"/>
      <c r="P55" s="308"/>
      <c r="Q55" s="308"/>
      <c r="R55" s="308"/>
      <c r="S55" s="308"/>
      <c r="T55" s="308"/>
      <c r="U55" s="308"/>
    </row>
    <row r="56" ht="62.25" customHeight="1">
      <c r="A56" s="36"/>
      <c r="B56" s="358" t="str">
        <f>Résultats!B57</f>
        <v>8.3</v>
      </c>
      <c r="C56" s="260" t="str">
        <f>Résultats!C57</f>
        <v>A</v>
      </c>
      <c r="D56" s="260" t="str">
        <f>Résultats!E57</f>
        <v>x</v>
      </c>
      <c r="E56" s="341" t="str">
        <f>Résultats!F57</f>
        <v xml:space="preserve">Dans chaque page web, la langue par défaut est-elle présente ?</v>
      </c>
      <c r="F56" s="345" t="s">
        <v>14</v>
      </c>
      <c r="G56" s="345"/>
      <c r="H56" s="97"/>
      <c r="I56" s="97"/>
      <c r="J56" s="97"/>
      <c r="K56" s="97"/>
      <c r="L56" s="97"/>
      <c r="M56" s="308"/>
      <c r="N56" s="308"/>
      <c r="O56" s="308"/>
      <c r="P56" s="308"/>
      <c r="Q56" s="308"/>
      <c r="R56" s="308"/>
      <c r="S56" s="308"/>
      <c r="T56" s="308"/>
      <c r="U56" s="308"/>
    </row>
    <row r="57" ht="62.25" customHeight="1">
      <c r="A57" s="36"/>
      <c r="B57" s="358" t="str">
        <f>Résultats!B58</f>
        <v>8.4</v>
      </c>
      <c r="C57" s="260" t="str">
        <f>Résultats!C58</f>
        <v>A</v>
      </c>
      <c r="D57" s="260" t="str">
        <f>Résultats!E58</f>
        <v>x</v>
      </c>
      <c r="E57" s="341" t="str">
        <f>Résultats!F58</f>
        <v xml:space="preserve">Pour chaque page web ayant une langue par défaut, le code de langue est-il pertinent ?</v>
      </c>
      <c r="F57" s="345" t="s">
        <v>14</v>
      </c>
      <c r="G57" s="345"/>
      <c r="H57" s="97"/>
      <c r="I57" s="97"/>
      <c r="J57" s="97"/>
      <c r="K57" s="97"/>
      <c r="L57" s="97"/>
      <c r="M57" s="308"/>
      <c r="N57" s="308"/>
      <c r="O57" s="308"/>
      <c r="P57" s="308"/>
      <c r="Q57" s="308"/>
      <c r="R57" s="308"/>
      <c r="S57" s="308"/>
      <c r="T57" s="308"/>
      <c r="U57" s="308"/>
    </row>
    <row r="58" ht="62.25" customHeight="1">
      <c r="A58" s="36"/>
      <c r="B58" s="259" t="str">
        <f>Résultats!B59</f>
        <v>8.5</v>
      </c>
      <c r="C58" s="260" t="str">
        <f>Résultats!C59</f>
        <v>A</v>
      </c>
      <c r="D58" s="260" t="str">
        <f>Résultats!E59</f>
        <v>x</v>
      </c>
      <c r="E58" s="341" t="str">
        <f>Résultats!F59</f>
        <v xml:space="preserve">Chaque page web a-t-elle un titre de page ?</v>
      </c>
      <c r="F58" s="345" t="s">
        <v>14</v>
      </c>
      <c r="G58" s="345"/>
      <c r="H58" s="97"/>
      <c r="I58" s="97"/>
      <c r="J58" s="97"/>
      <c r="K58" s="97"/>
      <c r="L58" s="97"/>
      <c r="M58" s="308"/>
      <c r="N58" s="308"/>
      <c r="O58" s="308"/>
      <c r="P58" s="308"/>
      <c r="Q58" s="308"/>
      <c r="R58" s="308"/>
      <c r="S58" s="308"/>
      <c r="T58" s="308"/>
      <c r="U58" s="308"/>
    </row>
    <row r="59" ht="62.25" customHeight="1">
      <c r="A59" s="36"/>
      <c r="B59" s="259" t="str">
        <f>Résultats!B60</f>
        <v>8.6</v>
      </c>
      <c r="C59" s="260" t="str">
        <f>Résultats!C60</f>
        <v>A</v>
      </c>
      <c r="D59" s="260" t="str">
        <f>Résultats!E60</f>
        <v/>
      </c>
      <c r="E59" s="341" t="str">
        <f>Résultats!F60</f>
        <v xml:space="preserve">Pour chaque page web ayant un titre de page, ce titre est-il pertinent ?</v>
      </c>
      <c r="F59" s="345" t="s">
        <v>14</v>
      </c>
      <c r="G59" s="345"/>
      <c r="H59" s="97"/>
      <c r="I59" s="97"/>
      <c r="J59" s="97"/>
      <c r="K59" s="97"/>
      <c r="L59" s="97"/>
      <c r="M59" s="308"/>
      <c r="N59" s="308"/>
      <c r="O59" s="308"/>
      <c r="P59" s="308"/>
      <c r="Q59" s="308"/>
      <c r="R59" s="308"/>
      <c r="S59" s="308"/>
      <c r="T59" s="308"/>
      <c r="U59" s="308"/>
    </row>
    <row r="60" ht="62.25" customHeight="1">
      <c r="A60" s="36"/>
      <c r="B60" s="259" t="str">
        <f>Résultats!B61</f>
        <v>8.7</v>
      </c>
      <c r="C60" s="260" t="str">
        <f>Résultats!C61</f>
        <v>AA</v>
      </c>
      <c r="D60" s="260" t="str">
        <f>Résultats!E61</f>
        <v/>
      </c>
      <c r="E60" s="341" t="str">
        <f>Résultats!F61</f>
        <v xml:space="preserve">Dans chaque page web, chaque changement de langue est-il indiqué dans le code source (hors cas particuliers) ?</v>
      </c>
      <c r="F60" s="345" t="s">
        <v>14</v>
      </c>
      <c r="G60" s="345"/>
      <c r="H60" s="97"/>
      <c r="I60" s="97"/>
      <c r="J60" s="97"/>
      <c r="K60" s="97"/>
      <c r="L60" s="97"/>
      <c r="M60" s="308"/>
      <c r="N60" s="308"/>
      <c r="O60" s="308"/>
      <c r="P60" s="308"/>
      <c r="Q60" s="308"/>
      <c r="R60" s="308"/>
      <c r="S60" s="308"/>
      <c r="T60" s="308"/>
      <c r="U60" s="308"/>
    </row>
    <row r="61" ht="62.25" customHeight="1">
      <c r="A61" s="36"/>
      <c r="B61" s="259" t="str">
        <f>Résultats!B62</f>
        <v>8.8</v>
      </c>
      <c r="C61" s="260" t="str">
        <f>Résultats!C62</f>
        <v>AA</v>
      </c>
      <c r="D61" s="260" t="str">
        <f>Résultats!E62</f>
        <v/>
      </c>
      <c r="E61" s="341" t="str">
        <f>Résultats!F62</f>
        <v xml:space="preserve">Dans chaque page web, le code de langue de chaque changement de langue est-il valide et pertinent ?</v>
      </c>
      <c r="F61" s="345" t="s">
        <v>14</v>
      </c>
      <c r="G61" s="345"/>
      <c r="H61" s="97"/>
      <c r="I61" s="97"/>
      <c r="J61" s="97"/>
      <c r="K61" s="97"/>
      <c r="L61" s="97"/>
      <c r="M61" s="308"/>
      <c r="N61" s="308"/>
      <c r="O61" s="308"/>
      <c r="P61" s="308"/>
      <c r="Q61" s="308"/>
      <c r="R61" s="308"/>
      <c r="S61" s="308"/>
      <c r="T61" s="308"/>
      <c r="U61" s="308"/>
    </row>
    <row r="62" ht="62.25" customHeight="1">
      <c r="A62" s="36"/>
      <c r="B62" s="259" t="str">
        <f>Résultats!B63</f>
        <v>8.9</v>
      </c>
      <c r="C62" s="260" t="str">
        <f>Résultats!C63</f>
        <v>A</v>
      </c>
      <c r="D62" s="260" t="str">
        <f>Résultats!E63</f>
        <v/>
      </c>
      <c r="E62" s="341" t="str">
        <f>Résultats!F63</f>
        <v xml:space="preserve">Dans chaque page web, les balises ne doivent pas être utilisées uniquement à des fins de présentation. Cette règle est-elle respectée ?</v>
      </c>
      <c r="F62" s="345" t="s">
        <v>14</v>
      </c>
      <c r="G62" s="345"/>
      <c r="H62" s="97"/>
      <c r="I62" s="97"/>
      <c r="J62" s="97"/>
      <c r="K62" s="97"/>
      <c r="L62" s="97"/>
      <c r="M62" s="308"/>
      <c r="N62" s="308"/>
      <c r="O62" s="308"/>
      <c r="P62" s="308"/>
      <c r="Q62" s="308"/>
      <c r="R62" s="308"/>
      <c r="S62" s="308"/>
      <c r="T62" s="308"/>
      <c r="U62" s="308"/>
    </row>
    <row r="63" ht="62.25" customHeight="1">
      <c r="A63" s="46"/>
      <c r="B63" s="358" t="str">
        <f>Résultats!B64</f>
        <v>8.10</v>
      </c>
      <c r="C63" s="260" t="str">
        <f>Résultats!C64</f>
        <v>A</v>
      </c>
      <c r="D63" s="260" t="str">
        <f>Résultats!E64</f>
        <v/>
      </c>
      <c r="E63" s="341" t="str">
        <f>Résultats!F64</f>
        <v xml:space="preserve">Dans chaque page web, les changements du sens de lecture sont-ils signalés ?</v>
      </c>
      <c r="F63" s="345" t="s">
        <v>14</v>
      </c>
      <c r="G63" s="345"/>
      <c r="H63" s="97"/>
      <c r="I63" s="97"/>
      <c r="J63" s="97"/>
      <c r="K63" s="97"/>
      <c r="L63" s="97"/>
      <c r="M63" s="308"/>
      <c r="N63" s="308"/>
      <c r="O63" s="308"/>
      <c r="P63" s="308"/>
      <c r="Q63" s="308"/>
      <c r="R63" s="308"/>
      <c r="S63" s="308"/>
      <c r="T63" s="308"/>
      <c r="U63" s="308"/>
    </row>
    <row r="64" ht="62.25" customHeight="1">
      <c r="A64" s="355" t="s">
        <v>454</v>
      </c>
      <c r="B64" s="358" t="str">
        <f>Résultats!B65</f>
        <v>9.1</v>
      </c>
      <c r="C64" s="260" t="str">
        <f>Résultats!C65</f>
        <v>A</v>
      </c>
      <c r="D64" s="260" t="str">
        <f>Résultats!E65</f>
        <v>x</v>
      </c>
      <c r="E64" s="341" t="str">
        <f>Résultats!F65</f>
        <v xml:space="preserve">Dans chaque page web, l’information est-elle structurée par l’utilisation appropriée de titres ?</v>
      </c>
      <c r="F64" s="345" t="s">
        <v>14</v>
      </c>
      <c r="G64" s="345"/>
      <c r="H64" s="97"/>
      <c r="I64" s="97"/>
      <c r="J64" s="97"/>
      <c r="K64" s="97"/>
      <c r="L64" s="97"/>
      <c r="M64" s="308"/>
      <c r="N64" s="308"/>
      <c r="O64" s="308"/>
      <c r="P64" s="308"/>
      <c r="Q64" s="308"/>
      <c r="R64" s="308"/>
      <c r="S64" s="308"/>
      <c r="T64" s="308"/>
      <c r="U64" s="308"/>
    </row>
    <row r="65" ht="62.25" customHeight="1">
      <c r="A65" s="36"/>
      <c r="B65" s="358" t="str">
        <f>Résultats!B66</f>
        <v>9.2</v>
      </c>
      <c r="C65" s="260" t="str">
        <f>Résultats!C66</f>
        <v>A</v>
      </c>
      <c r="D65" s="260" t="str">
        <f>Résultats!E66</f>
        <v/>
      </c>
      <c r="E65" s="341" t="str">
        <f>Résultats!F66</f>
        <v xml:space="preserve">Dans chaque page web, la structure du document est-elle cohérente (hors cas particuliers) ?</v>
      </c>
      <c r="F65" s="345" t="s">
        <v>14</v>
      </c>
      <c r="G65" s="345"/>
      <c r="H65" s="97"/>
      <c r="I65" s="97"/>
      <c r="J65" s="97"/>
      <c r="K65" s="97"/>
      <c r="L65" s="97"/>
      <c r="M65" s="308"/>
      <c r="N65" s="308"/>
      <c r="O65" s="308"/>
      <c r="P65" s="308"/>
      <c r="Q65" s="308"/>
      <c r="R65" s="308"/>
      <c r="S65" s="308"/>
      <c r="T65" s="308"/>
      <c r="U65" s="308"/>
    </row>
    <row r="66" ht="62.25" customHeight="1">
      <c r="A66" s="36"/>
      <c r="B66" s="358" t="str">
        <f>Résultats!B67</f>
        <v>9.3</v>
      </c>
      <c r="C66" s="260" t="str">
        <f>Résultats!C67</f>
        <v>A</v>
      </c>
      <c r="D66" s="260" t="str">
        <f>Résultats!E67</f>
        <v/>
      </c>
      <c r="E66" s="341" t="str">
        <f>Résultats!F67</f>
        <v xml:space="preserve">Dans chaque page web, chaque liste est-elle correctement structurée ?</v>
      </c>
      <c r="F66" s="345" t="s">
        <v>14</v>
      </c>
      <c r="G66" s="345"/>
      <c r="H66" s="97"/>
      <c r="I66" s="97"/>
      <c r="J66" s="97"/>
      <c r="K66" s="97"/>
      <c r="L66" s="97"/>
      <c r="M66" s="308"/>
      <c r="N66" s="308"/>
      <c r="O66" s="308"/>
      <c r="P66" s="308"/>
      <c r="Q66" s="308"/>
      <c r="R66" s="308"/>
      <c r="S66" s="308"/>
      <c r="T66" s="308"/>
      <c r="U66" s="308"/>
    </row>
    <row r="67" ht="62.25" customHeight="1">
      <c r="A67" s="46"/>
      <c r="B67" s="358" t="str">
        <f>Résultats!B68</f>
        <v>9.4</v>
      </c>
      <c r="C67" s="260" t="str">
        <f>Résultats!C68</f>
        <v>A</v>
      </c>
      <c r="D67" s="260" t="str">
        <f>Résultats!E68</f>
        <v/>
      </c>
      <c r="E67" s="341" t="str">
        <f>Résultats!F68</f>
        <v xml:space="preserve">Dans chaque page web, chaque citation est-elle correctement indiquée ?</v>
      </c>
      <c r="F67" s="345" t="s">
        <v>14</v>
      </c>
      <c r="G67" s="345"/>
      <c r="H67" s="97"/>
      <c r="I67" s="97"/>
      <c r="J67" s="97"/>
      <c r="K67" s="97"/>
      <c r="L67" s="97"/>
      <c r="M67" s="308"/>
      <c r="N67" s="308"/>
      <c r="O67" s="308"/>
      <c r="P67" s="308"/>
      <c r="Q67" s="308"/>
      <c r="R67" s="308"/>
      <c r="S67" s="308"/>
      <c r="T67" s="308"/>
      <c r="U67" s="308"/>
    </row>
    <row r="68" ht="62.25" customHeight="1">
      <c r="A68" s="355" t="s">
        <v>455</v>
      </c>
      <c r="B68" s="358" t="str">
        <f>Résultats!B69</f>
        <v>10.1</v>
      </c>
      <c r="C68" s="260" t="str">
        <f>Résultats!C69</f>
        <v>A</v>
      </c>
      <c r="D68" s="260" t="str">
        <f>Résultats!E69</f>
        <v/>
      </c>
      <c r="E68" s="341" t="str">
        <f>Résultats!F69</f>
        <v xml:space="preserve">Dans le site web, des feuilles de styles sont-elles utilisées pour contrôler la présentation de l’information ?</v>
      </c>
      <c r="F68" s="345" t="s">
        <v>14</v>
      </c>
      <c r="G68" s="345"/>
      <c r="H68" s="97"/>
      <c r="I68" s="97"/>
      <c r="J68" s="97"/>
      <c r="K68" s="97"/>
      <c r="L68" s="97"/>
      <c r="M68" s="308"/>
      <c r="N68" s="308"/>
      <c r="O68" s="308"/>
      <c r="P68" s="308"/>
      <c r="Q68" s="308"/>
      <c r="R68" s="308"/>
      <c r="S68" s="308"/>
      <c r="T68" s="308"/>
      <c r="U68" s="308"/>
    </row>
    <row r="69" ht="62.25" customHeight="1">
      <c r="A69" s="36"/>
      <c r="B69" s="358" t="str">
        <f>Résultats!B70</f>
        <v>10.2</v>
      </c>
      <c r="C69" s="260" t="str">
        <f>Résultats!C70</f>
        <v>A</v>
      </c>
      <c r="D69" s="260" t="str">
        <f>Résultats!E70</f>
        <v/>
      </c>
      <c r="E69" s="341" t="str">
        <f>Résultats!F70</f>
        <v xml:space="preserve">Dans chaque page web, le contenu visible porteur d’information reste-t-il présent lorsque les feuilles de styles sont désactivées ?</v>
      </c>
      <c r="F69" s="345" t="s">
        <v>14</v>
      </c>
      <c r="G69" s="345"/>
      <c r="H69" s="97"/>
      <c r="I69" s="97"/>
      <c r="J69" s="97"/>
      <c r="K69" s="97"/>
      <c r="L69" s="97"/>
      <c r="M69" s="308"/>
      <c r="N69" s="308"/>
      <c r="O69" s="308"/>
      <c r="P69" s="308"/>
      <c r="Q69" s="308"/>
      <c r="R69" s="308"/>
      <c r="S69" s="308"/>
      <c r="T69" s="308"/>
      <c r="U69" s="308"/>
    </row>
    <row r="70" ht="62.25" customHeight="1">
      <c r="A70" s="36"/>
      <c r="B70" s="358" t="str">
        <f>Résultats!B71</f>
        <v>10.3</v>
      </c>
      <c r="C70" s="260" t="str">
        <f>Résultats!C71</f>
        <v>A</v>
      </c>
      <c r="D70" s="260" t="str">
        <f>Résultats!E71</f>
        <v>x</v>
      </c>
      <c r="E70" s="341" t="str">
        <f>Résultats!F71</f>
        <v xml:space="preserve">Dans chaque page web, l’information reste-t-elle compréhensible lorsque les feuilles de styles sont désactivées ?</v>
      </c>
      <c r="F70" s="345" t="s">
        <v>14</v>
      </c>
      <c r="G70" s="345"/>
      <c r="H70" s="97"/>
      <c r="I70" s="97"/>
      <c r="J70" s="97"/>
      <c r="K70" s="97"/>
      <c r="L70" s="97"/>
      <c r="M70" s="308"/>
      <c r="N70" s="308"/>
      <c r="O70" s="308"/>
      <c r="P70" s="308"/>
      <c r="Q70" s="308"/>
      <c r="R70" s="308"/>
      <c r="S70" s="308"/>
      <c r="T70" s="308"/>
      <c r="U70" s="308"/>
    </row>
    <row r="71" ht="62.25" customHeight="1">
      <c r="A71" s="36"/>
      <c r="B71" s="358" t="str">
        <f>Résultats!B72</f>
        <v>10.4</v>
      </c>
      <c r="C71" s="260" t="str">
        <f>Résultats!C72</f>
        <v>AA</v>
      </c>
      <c r="D71" s="260" t="str">
        <f>Résultats!E72</f>
        <v/>
      </c>
      <c r="E71" s="341" t="str">
        <f>Résultats!F72</f>
        <v xml:space="preserve">Dans chaque page web, le texte reste-t-il lisible lorsque la taille des caractères est augmentée jusqu’à 200%, au moins (hors cas particuliers) ?</v>
      </c>
      <c r="F71" s="345" t="s">
        <v>14</v>
      </c>
      <c r="G71" s="345"/>
      <c r="H71" s="97"/>
      <c r="I71" s="97"/>
      <c r="J71" s="97"/>
      <c r="K71" s="97"/>
      <c r="L71" s="97"/>
      <c r="M71" s="308"/>
      <c r="N71" s="308"/>
      <c r="O71" s="308"/>
      <c r="P71" s="308"/>
      <c r="Q71" s="308"/>
      <c r="R71" s="308"/>
      <c r="S71" s="308"/>
      <c r="T71" s="308"/>
      <c r="U71" s="308"/>
    </row>
    <row r="72" ht="62.25" customHeight="1">
      <c r="A72" s="36"/>
      <c r="B72" s="358" t="str">
        <f>Résultats!B73</f>
        <v>10.5</v>
      </c>
      <c r="C72" s="260" t="str">
        <f>Résultats!C73</f>
        <v>AA</v>
      </c>
      <c r="D72" s="260" t="str">
        <f>Résultats!E73</f>
        <v/>
      </c>
      <c r="E72" s="341" t="str">
        <f>Résultats!F73</f>
        <v xml:space="preserve">Dans chaque page web, les déclarations CSS de couleurs de fond d’élément et de police sont-elles correctement utilisées ?</v>
      </c>
      <c r="F72" s="345" t="s">
        <v>14</v>
      </c>
      <c r="G72" s="345"/>
      <c r="H72" s="97"/>
      <c r="I72" s="97"/>
      <c r="J72" s="97"/>
      <c r="K72" s="97"/>
      <c r="L72" s="97"/>
      <c r="M72" s="308"/>
      <c r="N72" s="308"/>
      <c r="O72" s="308"/>
      <c r="P72" s="308"/>
      <c r="Q72" s="308"/>
      <c r="R72" s="308"/>
      <c r="S72" s="308"/>
      <c r="T72" s="308"/>
      <c r="U72" s="308"/>
    </row>
    <row r="73" ht="62.25" customHeight="1">
      <c r="A73" s="36"/>
      <c r="B73" s="358" t="str">
        <f>Résultats!B74</f>
        <v>10.6</v>
      </c>
      <c r="C73" s="260" t="str">
        <f>Résultats!C74</f>
        <v>A</v>
      </c>
      <c r="D73" s="260" t="str">
        <f>Résultats!E74</f>
        <v>x</v>
      </c>
      <c r="E73" s="341" t="str">
        <f>Résultats!F74</f>
        <v xml:space="preserve">Dans chaque page web, chaque lien dont la nature n’est pas évidente est-il visible par rapport au texte environnant ?</v>
      </c>
      <c r="F73" s="345" t="s">
        <v>14</v>
      </c>
      <c r="G73" s="345"/>
      <c r="H73" s="97"/>
      <c r="I73" s="97"/>
      <c r="J73" s="97"/>
      <c r="K73" s="97"/>
      <c r="L73" s="97"/>
      <c r="M73" s="308"/>
      <c r="N73" s="308"/>
      <c r="O73" s="308"/>
      <c r="P73" s="308"/>
      <c r="Q73" s="308"/>
      <c r="R73" s="308"/>
      <c r="S73" s="308"/>
      <c r="T73" s="308"/>
      <c r="U73" s="308"/>
    </row>
    <row r="74" ht="62.25" customHeight="1">
      <c r="A74" s="36"/>
      <c r="B74" s="358" t="str">
        <f>Résultats!B75</f>
        <v>10.7</v>
      </c>
      <c r="C74" s="260" t="str">
        <f>Résultats!C75</f>
        <v>A</v>
      </c>
      <c r="D74" s="260" t="str">
        <f>Résultats!E75</f>
        <v>x</v>
      </c>
      <c r="E74" s="341" t="str">
        <f>Résultats!F75</f>
        <v xml:space="preserve">Dans chaque page web, pour chaque élément recevant le focus, la prise de focus est-elle visible ?</v>
      </c>
      <c r="F74" s="345" t="s">
        <v>14</v>
      </c>
      <c r="G74" s="345"/>
      <c r="H74" s="97"/>
      <c r="I74" s="97"/>
      <c r="J74" s="97"/>
      <c r="K74" s="97"/>
      <c r="L74" s="97"/>
      <c r="M74" s="308"/>
      <c r="N74" s="308"/>
      <c r="O74" s="308"/>
      <c r="P74" s="308"/>
      <c r="Q74" s="308"/>
      <c r="R74" s="308"/>
      <c r="S74" s="308"/>
      <c r="T74" s="308"/>
      <c r="U74" s="308"/>
    </row>
    <row r="75" ht="62.25" customHeight="1">
      <c r="A75" s="36"/>
      <c r="B75" s="358" t="str">
        <f>Résultats!B76</f>
        <v>10.8</v>
      </c>
      <c r="C75" s="260" t="str">
        <f>Résultats!C76</f>
        <v>A</v>
      </c>
      <c r="D75" s="260" t="str">
        <f>Résultats!E76</f>
        <v/>
      </c>
      <c r="E75" s="341" t="str">
        <f>Résultats!F76</f>
        <v xml:space="preserve">Pour chaque page web, les contenus cachés ont-ils vocation à être ignorés par les technologies d’assistance ?</v>
      </c>
      <c r="F75" s="345" t="s">
        <v>14</v>
      </c>
      <c r="G75" s="345"/>
      <c r="H75" s="97"/>
      <c r="I75" s="97"/>
      <c r="J75" s="97"/>
      <c r="K75" s="97"/>
      <c r="L75" s="97"/>
      <c r="M75" s="308"/>
      <c r="N75" s="308"/>
      <c r="O75" s="308"/>
      <c r="P75" s="308"/>
      <c r="Q75" s="308"/>
      <c r="R75" s="308"/>
      <c r="S75" s="308"/>
      <c r="T75" s="308"/>
      <c r="U75" s="308"/>
    </row>
    <row r="76" ht="62.25" customHeight="1">
      <c r="A76" s="36"/>
      <c r="B76" s="358" t="str">
        <f>Résultats!B77</f>
        <v>10.9</v>
      </c>
      <c r="C76" s="260" t="str">
        <f>Résultats!C77</f>
        <v>A</v>
      </c>
      <c r="D76" s="260" t="str">
        <f>Résultats!E77</f>
        <v/>
      </c>
      <c r="E76" s="341" t="str">
        <f>Résultats!F77</f>
        <v xml:space="preserve">Dans chaque page web, l’information ne doit pas être donnée uniquement par la forme, taille ou position. Cette règle est-elle respectée ?</v>
      </c>
      <c r="F76" s="345" t="s">
        <v>14</v>
      </c>
      <c r="G76" s="345"/>
      <c r="H76" s="97"/>
      <c r="I76" s="97"/>
      <c r="J76" s="97"/>
      <c r="K76" s="97"/>
      <c r="L76" s="97"/>
      <c r="M76" s="308"/>
      <c r="N76" s="308"/>
      <c r="O76" s="308"/>
      <c r="P76" s="308"/>
      <c r="Q76" s="308"/>
      <c r="R76" s="308"/>
      <c r="S76" s="308"/>
      <c r="T76" s="308"/>
      <c r="U76" s="308"/>
    </row>
    <row r="77" ht="62.25" customHeight="1">
      <c r="A77" s="36"/>
      <c r="B77" s="358" t="str">
        <f>Résultats!B78</f>
        <v>10.10</v>
      </c>
      <c r="C77" s="260" t="str">
        <f>Résultats!C78</f>
        <v>A</v>
      </c>
      <c r="D77" s="260" t="str">
        <f>Résultats!E78</f>
        <v/>
      </c>
      <c r="E77" s="341" t="str">
        <f>Résultats!F78</f>
        <v xml:space="preserve">Dans chaque page web, l’information ne doit pas être donnée par la forme, taille ou position uniquement. Cette règle est-elle implémentée de façon pertinente ?</v>
      </c>
      <c r="F77" s="345" t="s">
        <v>14</v>
      </c>
      <c r="G77" s="345"/>
      <c r="H77" s="97"/>
      <c r="I77" s="97"/>
      <c r="J77" s="97"/>
      <c r="K77" s="97"/>
      <c r="L77" s="97"/>
      <c r="M77" s="308"/>
      <c r="N77" s="308"/>
      <c r="O77" s="308"/>
      <c r="P77" s="308"/>
      <c r="Q77" s="308"/>
      <c r="R77" s="308"/>
      <c r="S77" s="308"/>
      <c r="T77" s="308"/>
      <c r="U77" s="308"/>
    </row>
    <row r="78" ht="62.25" customHeight="1">
      <c r="A78" s="36"/>
      <c r="B78" s="358" t="str">
        <f>Résultats!B79</f>
        <v>10.11</v>
      </c>
      <c r="C78" s="260" t="str">
        <f>Résultats!C79</f>
        <v>AA</v>
      </c>
      <c r="D78" s="260" t="str">
        <f>Résultats!E79</f>
        <v/>
      </c>
      <c r="E78" s="341" t="str">
        <f>Résultats!F79</f>
        <v xml:space="preserve">Pour chaque page web, les contenus peuvent-ils être présentés sans perte d’information ou de fonctionnalité et sans avoir recours soit à un défilement vertical pour une fenêtre ayant une hauteur de 256 px, soit à un défilement horizontal pour une fenêtre ayant une largeur de 320 px (hors cas particuliers) ?</v>
      </c>
      <c r="F78" s="345" t="s">
        <v>14</v>
      </c>
      <c r="G78" s="345"/>
      <c r="H78" s="97"/>
      <c r="I78" s="97"/>
      <c r="J78" s="97"/>
      <c r="K78" s="97"/>
      <c r="L78" s="97"/>
      <c r="M78" s="308"/>
      <c r="N78" s="308"/>
      <c r="O78" s="308"/>
      <c r="P78" s="308"/>
      <c r="Q78" s="308"/>
      <c r="R78" s="308"/>
      <c r="S78" s="308"/>
      <c r="T78" s="308"/>
      <c r="U78" s="308"/>
    </row>
    <row r="79" ht="62.25" customHeight="1">
      <c r="A79" s="36"/>
      <c r="B79" s="358" t="str">
        <f>Résultats!B80</f>
        <v>10.12</v>
      </c>
      <c r="C79" s="260" t="str">
        <f>Résultats!C80</f>
        <v>AA</v>
      </c>
      <c r="D79" s="260" t="str">
        <f>Résultats!E80</f>
        <v/>
      </c>
      <c r="E79" s="341" t="str">
        <f>Résultats!F80</f>
        <v xml:space="preserve">Dans chaque page web, les propriétés d’espacement du texte peuvent-elles être redéfinies par l’utilisateur sans perte de contenu ou de fonctionnalité (hors cas particuliers) ?</v>
      </c>
      <c r="F79" s="345" t="s">
        <v>14</v>
      </c>
      <c r="G79" s="345"/>
      <c r="H79" s="97"/>
      <c r="I79" s="97"/>
      <c r="J79" s="97"/>
      <c r="K79" s="97"/>
      <c r="L79" s="97"/>
      <c r="M79" s="308"/>
      <c r="N79" s="308"/>
      <c r="O79" s="308"/>
      <c r="P79" s="308"/>
      <c r="Q79" s="308"/>
      <c r="R79" s="308"/>
      <c r="S79" s="308"/>
      <c r="T79" s="308"/>
      <c r="U79" s="308"/>
    </row>
    <row r="80" ht="62.25" customHeight="1">
      <c r="A80" s="36"/>
      <c r="B80" s="358" t="str">
        <f>Résultats!B81</f>
        <v>10.13</v>
      </c>
      <c r="C80" s="260" t="str">
        <f>Résultats!C81</f>
        <v>AA</v>
      </c>
      <c r="D80" s="260" t="str">
        <f>Résultats!E81</f>
        <v/>
      </c>
      <c r="E80" s="341" t="str">
        <f>Résultats!F81</f>
        <v xml:space="preserve">Dans chaque page web, les contenus additionnels apparaissant à la prise de focus ou au survol d’un composant d’interface sont-ils contrôlables par l’utilisateur (hors cas particuliers) ?</v>
      </c>
      <c r="F80" s="345" t="s">
        <v>14</v>
      </c>
      <c r="G80" s="345"/>
      <c r="H80" s="97"/>
      <c r="I80" s="97"/>
      <c r="J80" s="97"/>
      <c r="K80" s="97"/>
      <c r="L80" s="97"/>
      <c r="M80" s="308"/>
      <c r="N80" s="308"/>
      <c r="O80" s="308"/>
      <c r="P80" s="308"/>
      <c r="Q80" s="308"/>
      <c r="R80" s="308"/>
      <c r="S80" s="308"/>
      <c r="T80" s="308"/>
      <c r="U80" s="308"/>
    </row>
    <row r="81" ht="62.25" customHeight="1">
      <c r="A81" s="46"/>
      <c r="B81" s="358" t="str">
        <f>Résultats!B82</f>
        <v>10.14</v>
      </c>
      <c r="C81" s="260" t="str">
        <f>Résultats!C82</f>
        <v>A</v>
      </c>
      <c r="D81" s="260" t="str">
        <f>Résultats!E82</f>
        <v/>
      </c>
      <c r="E81" s="341" t="str">
        <f>Résultats!F82</f>
        <v xml:space="preserve">Dans chaque page web, les contenus additionnels apparaissant via les styles CSS uniquement peuvent-ils être rendus visibles au clavier et par tout dispositif de pointage ?</v>
      </c>
      <c r="F81" s="345" t="s">
        <v>14</v>
      </c>
      <c r="G81" s="345"/>
      <c r="H81" s="97"/>
      <c r="I81" s="97"/>
      <c r="J81" s="97"/>
      <c r="K81" s="97"/>
      <c r="L81" s="97"/>
      <c r="M81" s="308"/>
      <c r="N81" s="308"/>
      <c r="O81" s="308"/>
      <c r="P81" s="308"/>
      <c r="Q81" s="308"/>
      <c r="R81" s="308"/>
      <c r="S81" s="308"/>
      <c r="T81" s="308"/>
      <c r="U81" s="308"/>
    </row>
    <row r="82" ht="62.25" customHeight="1">
      <c r="A82" s="355" t="s">
        <v>456</v>
      </c>
      <c r="B82" s="358" t="str">
        <f>Résultats!B83</f>
        <v>11.1</v>
      </c>
      <c r="C82" s="260" t="str">
        <f>Résultats!C83</f>
        <v>A</v>
      </c>
      <c r="D82" s="260" t="str">
        <f>Résultats!E83</f>
        <v>x</v>
      </c>
      <c r="E82" s="341" t="str">
        <f>Résultats!F83</f>
        <v xml:space="preserve">Chaque champ de formulaire a-t-il une étiquette ?</v>
      </c>
      <c r="F82" s="345" t="s">
        <v>14</v>
      </c>
      <c r="G82" s="345"/>
      <c r="H82" s="97"/>
      <c r="I82" s="97"/>
      <c r="J82" s="97"/>
      <c r="K82" s="97"/>
      <c r="L82" s="97"/>
      <c r="M82" s="308"/>
      <c r="N82" s="308"/>
      <c r="O82" s="308"/>
      <c r="P82" s="308"/>
      <c r="Q82" s="308"/>
      <c r="R82" s="308"/>
      <c r="S82" s="308"/>
      <c r="T82" s="308"/>
      <c r="U82" s="308"/>
    </row>
    <row r="83" ht="62.25" customHeight="1">
      <c r="A83" s="36"/>
      <c r="B83" s="358" t="str">
        <f>Résultats!B84</f>
        <v>11.2</v>
      </c>
      <c r="C83" s="260" t="str">
        <f>Résultats!C84</f>
        <v>A</v>
      </c>
      <c r="D83" s="260" t="str">
        <f>Résultats!E84</f>
        <v>x</v>
      </c>
      <c r="E83" s="341" t="str">
        <f>Résultats!F84</f>
        <v xml:space="preserve">Chaque étiquette associée à un champ de formulaire est-elle pertinente (hors cas particuliers) ?</v>
      </c>
      <c r="F83" s="345" t="s">
        <v>14</v>
      </c>
      <c r="G83" s="345"/>
      <c r="H83" s="97"/>
      <c r="I83" s="97"/>
      <c r="J83" s="97"/>
      <c r="K83" s="97"/>
      <c r="L83" s="97"/>
      <c r="M83" s="308"/>
      <c r="N83" s="308"/>
      <c r="O83" s="308"/>
      <c r="P83" s="308"/>
      <c r="Q83" s="308"/>
      <c r="R83" s="308"/>
      <c r="S83" s="308"/>
      <c r="T83" s="308"/>
      <c r="U83" s="308"/>
    </row>
    <row r="84" ht="62.25" customHeight="1">
      <c r="A84" s="36"/>
      <c r="B84" s="259" t="str">
        <f>Résultats!B85</f>
        <v>11.3</v>
      </c>
      <c r="C84" s="260" t="str">
        <f>Résultats!C85</f>
        <v>AA</v>
      </c>
      <c r="D84" s="260" t="str">
        <f>Résultats!E85</f>
        <v/>
      </c>
      <c r="E84" s="341" t="str">
        <f>Résultats!F85</f>
        <v xml:space="preserve">Dans chaque formulaire, chaque étiquette associée à un champ de formulaire ayant la même fonction et répétée plusieurs fois dans une même page ou dans un ensemble de pages est-elle cohérente ?</v>
      </c>
      <c r="F84" s="345" t="s">
        <v>14</v>
      </c>
      <c r="G84" s="345"/>
      <c r="H84" s="97"/>
      <c r="I84" s="97"/>
      <c r="J84" s="97"/>
      <c r="K84" s="97"/>
      <c r="L84" s="97"/>
      <c r="M84" s="308"/>
      <c r="N84" s="308"/>
      <c r="O84" s="308"/>
      <c r="P84" s="308"/>
      <c r="Q84" s="308"/>
      <c r="R84" s="308"/>
      <c r="S84" s="308"/>
      <c r="T84" s="308"/>
      <c r="U84" s="308"/>
    </row>
    <row r="85" ht="62.25" customHeight="1">
      <c r="A85" s="36"/>
      <c r="B85" s="259" t="str">
        <f>Résultats!B86</f>
        <v>11.4</v>
      </c>
      <c r="C85" s="260" t="str">
        <f>Résultats!C86</f>
        <v>AA</v>
      </c>
      <c r="D85" s="260" t="str">
        <f>Résultats!E86</f>
        <v/>
      </c>
      <c r="E85" s="341" t="str">
        <f>Résultats!F86</f>
        <v xml:space="preserve">Dans chaque formulaire, chaque étiquette de champ et son champ associé sont-ils accolés (hors cas particuliers) ?</v>
      </c>
      <c r="F85" s="345" t="s">
        <v>14</v>
      </c>
      <c r="G85" s="345"/>
      <c r="H85" s="97"/>
      <c r="I85" s="97"/>
      <c r="J85" s="97"/>
      <c r="K85" s="97"/>
      <c r="L85" s="97"/>
      <c r="M85" s="308"/>
      <c r="N85" s="308"/>
      <c r="O85" s="308"/>
      <c r="P85" s="308"/>
      <c r="Q85" s="308"/>
      <c r="R85" s="308"/>
      <c r="S85" s="308"/>
      <c r="T85" s="308"/>
      <c r="U85" s="308"/>
    </row>
    <row r="86" ht="62.25" customHeight="1">
      <c r="A86" s="36"/>
      <c r="B86" s="259" t="str">
        <f>Résultats!B87</f>
        <v>11.5</v>
      </c>
      <c r="C86" s="260" t="str">
        <f>Résultats!C87</f>
        <v>A</v>
      </c>
      <c r="D86" s="260" t="str">
        <f>Résultats!E87</f>
        <v>x</v>
      </c>
      <c r="E86" s="341" t="str">
        <f>Résultats!F87</f>
        <v xml:space="preserve">Dans chaque formulaire, les champs de même nature sont-ils regroupés, si nécessaire ?</v>
      </c>
      <c r="F86" s="345" t="s">
        <v>14</v>
      </c>
      <c r="G86" s="345"/>
      <c r="H86" s="97"/>
      <c r="I86" s="97"/>
      <c r="J86" s="97"/>
      <c r="K86" s="97"/>
      <c r="L86" s="97"/>
      <c r="M86" s="308"/>
      <c r="N86" s="308"/>
      <c r="O86" s="308"/>
      <c r="P86" s="308"/>
      <c r="Q86" s="308"/>
      <c r="R86" s="308"/>
      <c r="S86" s="308"/>
      <c r="T86" s="308"/>
      <c r="U86" s="308"/>
    </row>
    <row r="87" ht="62.25" customHeight="1">
      <c r="A87" s="36"/>
      <c r="B87" s="259" t="str">
        <f>Résultats!B88</f>
        <v>11.6</v>
      </c>
      <c r="C87" s="260" t="str">
        <f>Résultats!C88</f>
        <v>A</v>
      </c>
      <c r="D87" s="260" t="str">
        <f>Résultats!E88</f>
        <v>x</v>
      </c>
      <c r="E87" s="341" t="str">
        <f>Résultats!F88</f>
        <v xml:space="preserve">Dans chaque formulaire, chaque regroupement de champs de même nature a-t-il une légende ?</v>
      </c>
      <c r="F87" s="345" t="s">
        <v>14</v>
      </c>
      <c r="G87" s="345"/>
      <c r="H87" s="97"/>
      <c r="I87" s="97"/>
      <c r="J87" s="97"/>
      <c r="K87" s="97"/>
      <c r="L87" s="97"/>
      <c r="M87" s="308"/>
      <c r="N87" s="308"/>
      <c r="O87" s="308"/>
      <c r="P87" s="308"/>
      <c r="Q87" s="308"/>
      <c r="R87" s="308"/>
      <c r="S87" s="308"/>
      <c r="T87" s="308"/>
      <c r="U87" s="308"/>
    </row>
    <row r="88" ht="62.25" customHeight="1">
      <c r="A88" s="36"/>
      <c r="B88" s="259" t="str">
        <f>Résultats!B89</f>
        <v>11.7</v>
      </c>
      <c r="C88" s="260" t="str">
        <f>Résultats!C89</f>
        <v>A</v>
      </c>
      <c r="D88" s="260" t="str">
        <f>Résultats!E89</f>
        <v/>
      </c>
      <c r="E88" s="341" t="str">
        <f>Résultats!F89</f>
        <v xml:space="preserve">Dans chaque formulaire, chaque légende associée à un regroupement de champs de même nature est-elle pertinente ?</v>
      </c>
      <c r="F88" s="345" t="s">
        <v>14</v>
      </c>
      <c r="G88" s="345"/>
      <c r="H88" s="97"/>
      <c r="I88" s="97"/>
      <c r="J88" s="97"/>
      <c r="K88" s="97"/>
      <c r="L88" s="97"/>
      <c r="M88" s="308"/>
      <c r="N88" s="308"/>
      <c r="O88" s="308"/>
      <c r="P88" s="308"/>
      <c r="Q88" s="308"/>
      <c r="R88" s="308"/>
      <c r="S88" s="308"/>
      <c r="T88" s="308"/>
      <c r="U88" s="308"/>
    </row>
    <row r="89" ht="62.25" customHeight="1">
      <c r="A89" s="36"/>
      <c r="B89" s="259" t="str">
        <f>Résultats!B90</f>
        <v>11.8</v>
      </c>
      <c r="C89" s="260" t="str">
        <f>Résultats!C90</f>
        <v>A</v>
      </c>
      <c r="D89" s="260" t="str">
        <f>Résultats!E90</f>
        <v/>
      </c>
      <c r="E89" s="341" t="str">
        <f>Résultats!F90</f>
        <v xml:space="preserve">Dans chaque formulaire, les items de même nature d’une liste de choix sont-ils regroupés de manière pertinente ?</v>
      </c>
      <c r="F89" s="345" t="s">
        <v>14</v>
      </c>
      <c r="G89" s="345"/>
      <c r="H89" s="97"/>
      <c r="I89" s="97"/>
      <c r="J89" s="97"/>
      <c r="K89" s="97"/>
      <c r="L89" s="97"/>
      <c r="M89" s="308"/>
      <c r="N89" s="308"/>
      <c r="O89" s="308"/>
      <c r="P89" s="308"/>
      <c r="Q89" s="308"/>
      <c r="R89" s="308"/>
      <c r="S89" s="308"/>
      <c r="T89" s="308"/>
      <c r="U89" s="308"/>
    </row>
    <row r="90" ht="62.25" customHeight="1">
      <c r="A90" s="36"/>
      <c r="B90" s="259" t="str">
        <f>Résultats!B91</f>
        <v>11.9</v>
      </c>
      <c r="C90" s="260" t="str">
        <f>Résultats!C91</f>
        <v>A</v>
      </c>
      <c r="D90" s="260" t="str">
        <f>Résultats!E91</f>
        <v>x</v>
      </c>
      <c r="E90" s="341" t="str">
        <f>Résultats!F91</f>
        <v xml:space="preserve">Dans chaque formulaire, l’intitulé de chaque bouton est-il pertinent (hors cas particuliers) ?</v>
      </c>
      <c r="F90" s="345" t="s">
        <v>14</v>
      </c>
      <c r="G90" s="345"/>
      <c r="H90" s="97"/>
      <c r="I90" s="97"/>
      <c r="J90" s="97"/>
      <c r="K90" s="97"/>
      <c r="L90" s="97"/>
      <c r="M90" s="308"/>
      <c r="N90" s="308"/>
      <c r="O90" s="308"/>
      <c r="P90" s="308"/>
      <c r="Q90" s="308"/>
      <c r="R90" s="308"/>
      <c r="S90" s="308"/>
      <c r="T90" s="308"/>
      <c r="U90" s="308"/>
    </row>
    <row r="91" ht="62.25" customHeight="1">
      <c r="A91" s="36"/>
      <c r="B91" s="259" t="str">
        <f>Résultats!B92</f>
        <v>11.10</v>
      </c>
      <c r="C91" s="260" t="str">
        <f>Résultats!C92</f>
        <v>A</v>
      </c>
      <c r="D91" s="260" t="str">
        <f>Résultats!E92</f>
        <v>x</v>
      </c>
      <c r="E91" s="341" t="str">
        <f>Résultats!F92</f>
        <v xml:space="preserve">Dans chaque formulaire, le contrôle de saisie est-il utilisé de manière pertinente (hors cas particuliers) ?</v>
      </c>
      <c r="F91" s="345" t="s">
        <v>14</v>
      </c>
      <c r="G91" s="345"/>
      <c r="H91" s="97"/>
      <c r="I91" s="97"/>
      <c r="J91" s="97"/>
      <c r="K91" s="97"/>
      <c r="L91" s="97"/>
      <c r="M91" s="308"/>
      <c r="N91" s="308"/>
      <c r="O91" s="308"/>
      <c r="P91" s="308"/>
      <c r="Q91" s="308"/>
      <c r="R91" s="308"/>
      <c r="S91" s="308"/>
      <c r="T91" s="308"/>
      <c r="U91" s="308"/>
    </row>
    <row r="92" ht="62.25" customHeight="1">
      <c r="A92" s="36"/>
      <c r="B92" s="259" t="str">
        <f>Résultats!B93</f>
        <v>11.11</v>
      </c>
      <c r="C92" s="260" t="str">
        <f>Résultats!C93</f>
        <v>AA</v>
      </c>
      <c r="D92" s="260" t="str">
        <f>Résultats!E93</f>
        <v/>
      </c>
      <c r="E92" s="341" t="str">
        <f>Résultats!F93</f>
        <v xml:space="preserve">Dans chaque formulaire, le contrôle de saisie est-il accompagné, si nécessaire, de suggestions facilitant la correction des erreurs de saisie ?</v>
      </c>
      <c r="F92" s="345" t="s">
        <v>14</v>
      </c>
      <c r="G92" s="345"/>
      <c r="H92" s="97"/>
      <c r="I92" s="97"/>
      <c r="J92" s="97"/>
      <c r="K92" s="97"/>
      <c r="L92" s="97"/>
      <c r="M92" s="308"/>
      <c r="N92" s="308"/>
      <c r="O92" s="308"/>
      <c r="P92" s="308"/>
      <c r="Q92" s="308"/>
      <c r="R92" s="308"/>
      <c r="S92" s="308"/>
      <c r="T92" s="308"/>
      <c r="U92" s="308"/>
    </row>
    <row r="93" ht="62.25" customHeight="1">
      <c r="A93" s="36"/>
      <c r="B93" s="259" t="str">
        <f>Résultats!B94</f>
        <v>11.12</v>
      </c>
      <c r="C93" s="260" t="str">
        <f>Résultats!C94</f>
        <v>AA</v>
      </c>
      <c r="D93" s="260" t="str">
        <f>Résultats!E94</f>
        <v/>
      </c>
      <c r="E93" s="341" t="str">
        <f>Résultats!F94</f>
        <v xml:space="preserve">Pour chaque formulaire qui modifie ou supprime des données, ou qui transmet des réponses à un test ou à un examen, ou dont la validation a des conséquences financières ou juridiques, les données saisies peuvent-elles être modifiées, mises à jour ou récupérées par l’utilisateur ?</v>
      </c>
      <c r="F93" s="345" t="s">
        <v>14</v>
      </c>
      <c r="G93" s="345"/>
      <c r="H93" s="97"/>
      <c r="I93" s="97"/>
      <c r="J93" s="97"/>
      <c r="K93" s="97"/>
      <c r="L93" s="97"/>
      <c r="M93" s="308"/>
      <c r="N93" s="308"/>
      <c r="O93" s="308"/>
      <c r="P93" s="308"/>
      <c r="Q93" s="308"/>
      <c r="R93" s="308"/>
      <c r="S93" s="308"/>
      <c r="T93" s="308"/>
      <c r="U93" s="308"/>
    </row>
    <row r="94" ht="62.25" customHeight="1">
      <c r="A94" s="46"/>
      <c r="B94" s="259" t="str">
        <f>Résultats!B95</f>
        <v>11.13</v>
      </c>
      <c r="C94" s="260" t="str">
        <f>Résultats!C95</f>
        <v>AA</v>
      </c>
      <c r="D94" s="260" t="str">
        <f>Résultats!E95</f>
        <v/>
      </c>
      <c r="E94" s="341" t="str">
        <f>Résultats!F95</f>
        <v xml:space="preserve">La finalité d’un champ de saisie peut-elle être déduite pour faciliter le remplissage automatique des champs avec les données de l’utilisateur ?</v>
      </c>
      <c r="F94" s="345" t="s">
        <v>14</v>
      </c>
      <c r="G94" s="345"/>
      <c r="H94" s="97"/>
      <c r="I94" s="97"/>
      <c r="J94" s="97"/>
      <c r="K94" s="97"/>
      <c r="L94" s="97"/>
      <c r="M94" s="308"/>
      <c r="N94" s="308"/>
      <c r="O94" s="308"/>
      <c r="P94" s="308"/>
      <c r="Q94" s="308"/>
      <c r="R94" s="308"/>
      <c r="S94" s="308"/>
      <c r="T94" s="308"/>
      <c r="U94" s="308"/>
    </row>
    <row r="95" ht="62.25" customHeight="1">
      <c r="A95" s="355" t="s">
        <v>457</v>
      </c>
      <c r="B95" s="259" t="str">
        <f>Résultats!B96</f>
        <v>12.1</v>
      </c>
      <c r="C95" s="260" t="str">
        <f>Résultats!C96</f>
        <v>AA</v>
      </c>
      <c r="D95" s="260" t="str">
        <f>Résultats!E96</f>
        <v/>
      </c>
      <c r="E95" s="341" t="str">
        <f>Résultats!F96</f>
        <v xml:space="preserve">Chaque ensemble de pages dispose-t-il de deux systèmes de navigation différents, au moins (hors cas particuliers) ?</v>
      </c>
      <c r="F95" s="345" t="s">
        <v>14</v>
      </c>
      <c r="G95" s="345"/>
      <c r="H95" s="97"/>
      <c r="I95" s="97"/>
      <c r="J95" s="97"/>
      <c r="K95" s="97"/>
      <c r="L95" s="97"/>
      <c r="M95" s="308"/>
      <c r="N95" s="308"/>
      <c r="O95" s="308"/>
      <c r="P95" s="308"/>
      <c r="Q95" s="308"/>
      <c r="R95" s="308"/>
      <c r="S95" s="308"/>
      <c r="T95" s="308"/>
      <c r="U95" s="308"/>
    </row>
    <row r="96" ht="62.25" customHeight="1">
      <c r="A96" s="36"/>
      <c r="B96" s="259" t="str">
        <f>Résultats!B97</f>
        <v>12.2</v>
      </c>
      <c r="C96" s="260" t="str">
        <f>Résultats!C97</f>
        <v>AA</v>
      </c>
      <c r="D96" s="260" t="str">
        <f>Résultats!E97</f>
        <v/>
      </c>
      <c r="E96" s="341" t="str">
        <f>Résultats!F97</f>
        <v xml:space="preserve">Dans chaque ensemble de pages, le menu et les barres de navigation sont-ils toujours à la même place (hors cas particuliers) ?</v>
      </c>
      <c r="F96" s="345" t="s">
        <v>14</v>
      </c>
      <c r="G96" s="345"/>
      <c r="H96" s="97"/>
      <c r="I96" s="97"/>
      <c r="J96" s="97"/>
      <c r="K96" s="97"/>
      <c r="L96" s="97"/>
      <c r="M96" s="308"/>
      <c r="N96" s="308"/>
      <c r="O96" s="308"/>
      <c r="P96" s="308"/>
      <c r="Q96" s="308"/>
      <c r="R96" s="308"/>
      <c r="S96" s="308"/>
      <c r="T96" s="308"/>
      <c r="U96" s="308"/>
    </row>
    <row r="97" ht="62.25" customHeight="1">
      <c r="A97" s="36"/>
      <c r="B97" s="259" t="str">
        <f>Résultats!B98</f>
        <v>12.3</v>
      </c>
      <c r="C97" s="260" t="str">
        <f>Résultats!C98</f>
        <v>AA</v>
      </c>
      <c r="D97" s="260" t="str">
        <f>Résultats!E98</f>
        <v/>
      </c>
      <c r="E97" s="341" t="str">
        <f>Résultats!F98</f>
        <v xml:space="preserve">La page « plan du site » est-elle pertinente ?</v>
      </c>
      <c r="F97" s="345" t="s">
        <v>14</v>
      </c>
      <c r="G97" s="345"/>
      <c r="H97" s="97"/>
      <c r="I97" s="97"/>
      <c r="J97" s="97"/>
      <c r="K97" s="97"/>
      <c r="L97" s="97"/>
      <c r="M97" s="308"/>
      <c r="N97" s="308"/>
      <c r="O97" s="308"/>
      <c r="P97" s="308"/>
      <c r="Q97" s="308"/>
      <c r="R97" s="308"/>
      <c r="S97" s="308"/>
      <c r="T97" s="308"/>
      <c r="U97" s="308"/>
    </row>
    <row r="98" ht="62.25" customHeight="1">
      <c r="A98" s="36"/>
      <c r="B98" s="259" t="str">
        <f>Résultats!B99</f>
        <v>12.4</v>
      </c>
      <c r="C98" s="260" t="str">
        <f>Résultats!C99</f>
        <v>AA</v>
      </c>
      <c r="D98" s="260" t="str">
        <f>Résultats!E99</f>
        <v/>
      </c>
      <c r="E98" s="341" t="str">
        <f>Résultats!F99</f>
        <v xml:space="preserve">Dans chaque ensemble de pages, la page « plan du site » est-elle atteignable de manière identique ?</v>
      </c>
      <c r="F98" s="345" t="s">
        <v>14</v>
      </c>
      <c r="G98" s="345"/>
      <c r="H98" s="97"/>
      <c r="I98" s="97"/>
      <c r="J98" s="97"/>
      <c r="K98" s="97"/>
      <c r="L98" s="97"/>
      <c r="M98" s="308"/>
      <c r="N98" s="308"/>
      <c r="O98" s="308"/>
      <c r="P98" s="308"/>
      <c r="Q98" s="308"/>
      <c r="R98" s="308"/>
      <c r="S98" s="308"/>
      <c r="T98" s="308"/>
      <c r="U98" s="308"/>
    </row>
    <row r="99" ht="62.25" customHeight="1">
      <c r="A99" s="36"/>
      <c r="B99" s="358" t="str">
        <f>'Résultats'!B100</f>
        <v>12.5</v>
      </c>
      <c r="C99" s="260" t="str">
        <f>'Résultats'!C100</f>
        <v>AA</v>
      </c>
      <c r="D99" s="260" t="str">
        <f>'Résultats'!E100</f>
        <v/>
      </c>
      <c r="E99" s="341" t="str">
        <f>'Résultats'!F100</f>
        <v xml:space="preserve">Dans chaque ensemble de pages, le moteur de recherche est-il atteignable de manière identique ?</v>
      </c>
      <c r="F99" s="345" t="s">
        <v>14</v>
      </c>
      <c r="G99" s="345"/>
      <c r="H99" s="97"/>
      <c r="I99" s="97"/>
      <c r="J99" s="97"/>
      <c r="K99" s="97"/>
      <c r="L99" s="97"/>
      <c r="M99" s="308"/>
      <c r="N99" s="308"/>
      <c r="O99" s="308"/>
      <c r="P99" s="308"/>
      <c r="Q99" s="308"/>
      <c r="R99" s="308"/>
      <c r="S99" s="308"/>
      <c r="T99" s="308"/>
      <c r="U99" s="308"/>
    </row>
    <row r="100" ht="62.25" customHeight="1">
      <c r="A100" s="36"/>
      <c r="B100" s="358" t="str">
        <f>Résultats!B101</f>
        <v>12.6</v>
      </c>
      <c r="C100" s="260" t="str">
        <f>Résultats!C101</f>
        <v>A</v>
      </c>
      <c r="D100" s="260" t="str">
        <f>Résultats!E101</f>
        <v/>
      </c>
      <c r="E100" s="341" t="str">
        <f>Résultats!F101</f>
        <v xml:space="preserve">Les zones de regroupement de contenus présentes dans plusieurs pages web (zones d’en-tête, de navigation principale, de contenu principal, de pied de page et de moteur de recherche) peuvent-elles être atteintes ou évitées ?</v>
      </c>
      <c r="F100" s="345" t="s">
        <v>14</v>
      </c>
      <c r="G100" s="345"/>
      <c r="H100" s="97"/>
      <c r="I100" s="97"/>
      <c r="J100" s="97"/>
      <c r="K100" s="97"/>
      <c r="L100" s="97"/>
      <c r="M100" s="308"/>
      <c r="N100" s="308"/>
      <c r="O100" s="308"/>
      <c r="P100" s="308"/>
      <c r="Q100" s="308"/>
      <c r="R100" s="308"/>
      <c r="S100" s="308"/>
      <c r="T100" s="308"/>
      <c r="U100" s="308"/>
    </row>
    <row r="101" ht="62.25" customHeight="1">
      <c r="A101" s="36"/>
      <c r="B101" s="358" t="str">
        <f>Résultats!B102</f>
        <v>12.7</v>
      </c>
      <c r="C101" s="260" t="str">
        <f>Résultats!C102</f>
        <v>A</v>
      </c>
      <c r="D101" s="260" t="str">
        <f>Résultats!E102</f>
        <v/>
      </c>
      <c r="E101" s="341" t="str">
        <f>Résultats!F102</f>
        <v xml:space="preserve">Dans chaque page web, un lien d’évitement ou d’accès rapide à la zone de contenu principal est-il présent (hors cas particuliers) ?</v>
      </c>
      <c r="F101" s="345" t="s">
        <v>14</v>
      </c>
      <c r="G101" s="345"/>
      <c r="H101" s="97"/>
      <c r="I101" s="97"/>
      <c r="J101" s="97"/>
      <c r="K101" s="97"/>
      <c r="L101" s="97"/>
      <c r="M101" s="308"/>
      <c r="N101" s="308"/>
      <c r="O101" s="308"/>
      <c r="P101" s="308"/>
      <c r="Q101" s="308"/>
      <c r="R101" s="308"/>
      <c r="S101" s="308"/>
      <c r="T101" s="308"/>
      <c r="U101" s="308"/>
    </row>
    <row r="102" ht="62.25" customHeight="1">
      <c r="A102" s="36"/>
      <c r="B102" s="358" t="str">
        <f>Résultats!B103</f>
        <v>12.8</v>
      </c>
      <c r="C102" s="260" t="str">
        <f>Résultats!C103</f>
        <v>A</v>
      </c>
      <c r="D102" s="260" t="str">
        <f>Résultats!E103</f>
        <v>x</v>
      </c>
      <c r="E102" s="341" t="str">
        <f>Résultats!F103</f>
        <v xml:space="preserve">Dans chaque page web, l’ordre de tabulation est-il cohérent ?</v>
      </c>
      <c r="F102" s="345" t="s">
        <v>14</v>
      </c>
      <c r="G102" s="345"/>
      <c r="H102" s="97"/>
      <c r="I102" s="97"/>
      <c r="J102" s="97"/>
      <c r="K102" s="97"/>
      <c r="L102" s="97"/>
      <c r="M102" s="308"/>
      <c r="N102" s="308"/>
      <c r="O102" s="308"/>
      <c r="P102" s="308"/>
      <c r="Q102" s="308"/>
      <c r="R102" s="308"/>
      <c r="S102" s="308"/>
      <c r="T102" s="308"/>
      <c r="U102" s="308"/>
    </row>
    <row r="103" ht="62.25" customHeight="1">
      <c r="A103" s="36"/>
      <c r="B103" s="358" t="str">
        <f>Résultats!B104</f>
        <v>12.9</v>
      </c>
      <c r="C103" s="260" t="str">
        <f>Résultats!C104</f>
        <v>A</v>
      </c>
      <c r="D103" s="260" t="str">
        <f>Résultats!E104</f>
        <v>x</v>
      </c>
      <c r="E103" s="341" t="str">
        <f>Résultats!F104</f>
        <v xml:space="preserve">Dans chaque page web, la navigation ne doit pas contenir de piège au clavier. Cette règle est-elle respectée ?</v>
      </c>
      <c r="F103" s="345" t="s">
        <v>14</v>
      </c>
      <c r="G103" s="345"/>
      <c r="H103" s="97"/>
      <c r="I103" s="97"/>
      <c r="J103" s="97"/>
      <c r="K103" s="97"/>
      <c r="L103" s="97"/>
      <c r="M103" s="308"/>
      <c r="N103" s="308"/>
      <c r="O103" s="308"/>
      <c r="P103" s="308"/>
      <c r="Q103" s="308"/>
      <c r="R103" s="308"/>
      <c r="S103" s="308"/>
      <c r="T103" s="308"/>
      <c r="U103" s="308"/>
    </row>
    <row r="104" ht="62.25" customHeight="1">
      <c r="A104" s="36"/>
      <c r="B104" s="358" t="str">
        <f>Résultats!B105</f>
        <v>12.10</v>
      </c>
      <c r="C104" s="260" t="str">
        <f>Résultats!C105</f>
        <v>A</v>
      </c>
      <c r="D104" s="260" t="str">
        <f>Résultats!E105</f>
        <v/>
      </c>
      <c r="E104" s="341" t="str">
        <f>Résultats!F105</f>
        <v xml:space="preserve">Dans chaque page web, les raccourcis clavier n’utilisant qu’une seule touche (lettre minuscule ou majuscule, ponctuation, chiffre ou symbole) sont-ils contrôlables par l’utilisateur ?</v>
      </c>
      <c r="F104" s="345" t="s">
        <v>14</v>
      </c>
      <c r="G104" s="345"/>
      <c r="H104" s="97"/>
      <c r="I104" s="97"/>
      <c r="J104" s="97"/>
      <c r="K104" s="97"/>
      <c r="L104" s="97"/>
      <c r="M104" s="308"/>
      <c r="N104" s="308"/>
      <c r="O104" s="308"/>
      <c r="P104" s="308"/>
      <c r="Q104" s="308"/>
      <c r="R104" s="308"/>
      <c r="S104" s="308"/>
      <c r="T104" s="308"/>
      <c r="U104" s="308"/>
    </row>
    <row r="105" ht="62.25" customHeight="1">
      <c r="A105" s="46"/>
      <c r="B105" s="358" t="str">
        <f>Résultats!B106</f>
        <v>12.11</v>
      </c>
      <c r="C105" s="260" t="str">
        <f>Résultats!C106</f>
        <v>A</v>
      </c>
      <c r="D105" s="260" t="str">
        <f>Résultats!E106</f>
        <v/>
      </c>
      <c r="E105" s="341" t="str">
        <f>Résultats!F106</f>
        <v xml:space="preserve">Dans chaque page web, les contenus additionnels apparaissant au survol, à la prise de focus ou à l’activation d’un composant d’interface sont-ils si nécessaire atteignables au clavier ?</v>
      </c>
      <c r="F105" s="345" t="s">
        <v>14</v>
      </c>
      <c r="G105" s="345"/>
      <c r="H105" s="97"/>
      <c r="I105" s="97"/>
      <c r="J105" s="97"/>
      <c r="K105" s="97"/>
      <c r="L105" s="97"/>
      <c r="M105" s="308"/>
      <c r="N105" s="308"/>
      <c r="O105" s="308"/>
      <c r="P105" s="308"/>
      <c r="Q105" s="308"/>
      <c r="R105" s="308"/>
      <c r="S105" s="308"/>
      <c r="T105" s="308"/>
      <c r="U105" s="308"/>
    </row>
    <row r="106" ht="62.25" customHeight="1">
      <c r="A106" s="355" t="s">
        <v>458</v>
      </c>
      <c r="B106" s="358" t="str">
        <f>Résultats!B107</f>
        <v>13.1</v>
      </c>
      <c r="C106" s="260" t="str">
        <f>Résultats!C107</f>
        <v>A</v>
      </c>
      <c r="D106" s="260" t="str">
        <f>Résultats!E107</f>
        <v/>
      </c>
      <c r="E106" s="341" t="str">
        <f>Résultats!F107</f>
        <v xml:space="preserve">Pour chaque page web, l’utilisateur a-t-il le contrôle de chaque limite de temps modifiant le contenu (hors cas particuliers) ?</v>
      </c>
      <c r="F106" s="345" t="s">
        <v>14</v>
      </c>
      <c r="G106" s="345"/>
      <c r="H106" s="97"/>
      <c r="I106" s="97"/>
      <c r="J106" s="97"/>
      <c r="K106" s="97"/>
      <c r="L106" s="97"/>
      <c r="M106" s="308"/>
      <c r="N106" s="308"/>
      <c r="O106" s="308"/>
      <c r="P106" s="308"/>
      <c r="Q106" s="308"/>
      <c r="R106" s="308"/>
      <c r="S106" s="308"/>
      <c r="T106" s="308"/>
      <c r="U106" s="308"/>
    </row>
    <row r="107" ht="62.25" customHeight="1">
      <c r="A107" s="36"/>
      <c r="B107" s="358" t="str">
        <f>Résultats!B108</f>
        <v>13.2</v>
      </c>
      <c r="C107" s="260" t="str">
        <f>Résultats!C108</f>
        <v>A</v>
      </c>
      <c r="D107" s="260" t="str">
        <f>Résultats!E108</f>
        <v/>
      </c>
      <c r="E107" s="341" t="str">
        <f>Résultats!F108</f>
        <v xml:space="preserve">Dans chaque page web, l’ouverture d’une nouvelle fenêtre ne doit pas être déclenchée sans action de l’utilisateur. Cette règle est-elle respectée ?</v>
      </c>
      <c r="F107" s="345" t="s">
        <v>14</v>
      </c>
      <c r="G107" s="345"/>
      <c r="H107" s="97"/>
      <c r="I107" s="97"/>
      <c r="J107" s="97"/>
      <c r="K107" s="97"/>
      <c r="L107" s="97"/>
      <c r="M107" s="308"/>
      <c r="N107" s="308"/>
      <c r="O107" s="308"/>
      <c r="P107" s="308"/>
      <c r="Q107" s="308"/>
      <c r="R107" s="308"/>
      <c r="S107" s="308"/>
      <c r="T107" s="308"/>
      <c r="U107" s="308"/>
    </row>
    <row r="108" ht="62.25" customHeight="1">
      <c r="A108" s="36"/>
      <c r="B108" s="358" t="str">
        <f>Résultats!B109</f>
        <v>13.3</v>
      </c>
      <c r="C108" s="260" t="str">
        <f>Résultats!C109</f>
        <v>A</v>
      </c>
      <c r="D108" s="260" t="str">
        <f>Résultats!E109</f>
        <v/>
      </c>
      <c r="E108" s="341" t="str">
        <f>Résultats!F109</f>
        <v xml:space="preserve">Dans chaque page web, chaque document bureautique en téléchargement possède-t-il, si nécessaire, une version accessible (hors cas particuliers) ?</v>
      </c>
      <c r="F108" s="345" t="s">
        <v>14</v>
      </c>
      <c r="G108" s="345"/>
      <c r="H108" s="97"/>
      <c r="I108" s="97"/>
      <c r="J108" s="97"/>
      <c r="K108" s="97"/>
      <c r="L108" s="97"/>
      <c r="M108" s="308"/>
      <c r="N108" s="308"/>
      <c r="O108" s="308"/>
      <c r="P108" s="308"/>
      <c r="Q108" s="308"/>
      <c r="R108" s="308"/>
      <c r="S108" s="308"/>
      <c r="T108" s="308"/>
      <c r="U108" s="308"/>
    </row>
    <row r="109" ht="62.25" customHeight="1">
      <c r="A109" s="36"/>
      <c r="B109" s="358" t="str">
        <f>Résultats!B110</f>
        <v>13.4</v>
      </c>
      <c r="C109" s="260" t="str">
        <f>Résultats!C110</f>
        <v>A</v>
      </c>
      <c r="D109" s="260" t="str">
        <f>Résultats!E110</f>
        <v/>
      </c>
      <c r="E109" s="341" t="str">
        <f>Résultats!F110</f>
        <v xml:space="preserve">Pour chaque document bureautique ayant une version accessible, cette version offre-t-elle la même information ?</v>
      </c>
      <c r="F109" s="345" t="s">
        <v>14</v>
      </c>
      <c r="G109" s="345"/>
      <c r="H109" s="97"/>
      <c r="I109" s="97"/>
      <c r="J109" s="97"/>
      <c r="K109" s="97"/>
      <c r="L109" s="97"/>
      <c r="M109" s="308"/>
      <c r="N109" s="308"/>
      <c r="O109" s="308"/>
      <c r="P109" s="308"/>
      <c r="Q109" s="308"/>
      <c r="R109" s="308"/>
      <c r="S109" s="308"/>
      <c r="T109" s="308"/>
      <c r="U109" s="308"/>
    </row>
    <row r="110" ht="62.25" customHeight="1">
      <c r="A110" s="36"/>
      <c r="B110" s="358" t="str">
        <f>Résultats!B111</f>
        <v>13.5</v>
      </c>
      <c r="C110" s="260" t="str">
        <f>Résultats!C111</f>
        <v>A</v>
      </c>
      <c r="D110" s="260" t="str">
        <f>Résultats!E111</f>
        <v/>
      </c>
      <c r="E110" s="341" t="str">
        <f>Résultats!F111</f>
        <v xml:space="preserve">Dans chaque page web, chaque contenu cryptique (art ASCII, émoticône, syntaxe cryptique) a-t-il une alternative ?</v>
      </c>
      <c r="F110" s="345" t="s">
        <v>14</v>
      </c>
      <c r="G110" s="345"/>
      <c r="H110" s="97"/>
      <c r="I110" s="97"/>
      <c r="J110" s="97"/>
      <c r="K110" s="97"/>
      <c r="L110" s="97"/>
      <c r="M110" s="308"/>
      <c r="N110" s="308"/>
      <c r="O110" s="308"/>
      <c r="P110" s="308"/>
      <c r="Q110" s="308"/>
      <c r="R110" s="308"/>
      <c r="S110" s="308"/>
      <c r="T110" s="308"/>
      <c r="U110" s="308"/>
    </row>
    <row r="111" ht="62.25" customHeight="1">
      <c r="A111" s="36"/>
      <c r="B111" s="358" t="str">
        <f>Résultats!B112</f>
        <v>13.6</v>
      </c>
      <c r="C111" s="260" t="str">
        <f>Résultats!C112</f>
        <v>A</v>
      </c>
      <c r="D111" s="260" t="str">
        <f>Résultats!E112</f>
        <v/>
      </c>
      <c r="E111" s="341" t="str">
        <f>Résultats!F112</f>
        <v xml:space="preserve">Dans chaque page web, pour chaque contenu cryptique (art ASCII, émoticône, syntaxe cryptique) ayant une alternative, cette alternative est-elle pertinente ?</v>
      </c>
      <c r="F111" s="345" t="s">
        <v>14</v>
      </c>
      <c r="G111" s="345"/>
      <c r="H111" s="97"/>
      <c r="I111" s="97"/>
      <c r="J111" s="97"/>
      <c r="K111" s="97"/>
      <c r="L111" s="97"/>
      <c r="M111" s="308"/>
      <c r="N111" s="308"/>
      <c r="O111" s="308"/>
      <c r="P111" s="308"/>
      <c r="Q111" s="308"/>
      <c r="R111" s="308"/>
      <c r="S111" s="308"/>
      <c r="T111" s="308"/>
      <c r="U111" s="308"/>
    </row>
    <row r="112" ht="62.25" customHeight="1">
      <c r="A112" s="36"/>
      <c r="B112" s="358" t="str">
        <f>Résultats!B113</f>
        <v>13.7</v>
      </c>
      <c r="C112" s="260" t="str">
        <f>Résultats!C113</f>
        <v>A</v>
      </c>
      <c r="D112" s="260" t="str">
        <f>Résultats!E113</f>
        <v/>
      </c>
      <c r="E112" s="341" t="str">
        <f>Résultats!F113</f>
        <v xml:space="preserve">Dans chaque page web, les changements brusques de luminosité ou les effets de flash sont-ils correctement utilisés ?</v>
      </c>
      <c r="F112" s="345" t="s">
        <v>14</v>
      </c>
      <c r="G112" s="345"/>
      <c r="H112" s="97"/>
      <c r="I112" s="97"/>
      <c r="J112" s="97"/>
      <c r="K112" s="97"/>
      <c r="L112" s="97"/>
      <c r="M112" s="308"/>
      <c r="N112" s="308"/>
      <c r="O112" s="308"/>
      <c r="P112" s="308"/>
      <c r="Q112" s="308"/>
      <c r="R112" s="308"/>
      <c r="S112" s="308"/>
      <c r="T112" s="308"/>
      <c r="U112" s="308"/>
    </row>
    <row r="113" ht="62.25" customHeight="1">
      <c r="A113" s="36"/>
      <c r="B113" s="358" t="str">
        <f>Résultats!B114</f>
        <v>13.8</v>
      </c>
      <c r="C113" s="260" t="str">
        <f>Résultats!C114</f>
        <v>A</v>
      </c>
      <c r="D113" s="260" t="str">
        <f>Résultats!E114</f>
        <v/>
      </c>
      <c r="E113" s="341" t="str">
        <f>Résultats!F114</f>
        <v xml:space="preserve">Dans chaque page web, chaque contenu en mouvement ou clignotant est-il contrôlable par l’utilisateur ?</v>
      </c>
      <c r="F113" s="345" t="s">
        <v>14</v>
      </c>
      <c r="G113" s="345"/>
      <c r="H113" s="97"/>
      <c r="I113" s="97"/>
      <c r="J113" s="97"/>
      <c r="K113" s="97"/>
      <c r="L113" s="97"/>
      <c r="M113" s="308"/>
      <c r="N113" s="308"/>
      <c r="O113" s="308"/>
      <c r="P113" s="308"/>
      <c r="Q113" s="308"/>
      <c r="R113" s="308"/>
      <c r="S113" s="308"/>
      <c r="T113" s="308"/>
      <c r="U113" s="308"/>
    </row>
    <row r="114" ht="62.25" customHeight="1">
      <c r="A114" s="36"/>
      <c r="B114" s="358" t="str">
        <f>Résultats!B115</f>
        <v>13.9</v>
      </c>
      <c r="C114" s="260" t="str">
        <f>Résultats!C115</f>
        <v>AA</v>
      </c>
      <c r="D114" s="260" t="str">
        <f>Résultats!E115</f>
        <v/>
      </c>
      <c r="E114" s="341" t="str">
        <f>Résultats!F115</f>
        <v xml:space="preserve">Dans chaque page web, le contenu proposé est-il consultable quelle que soit l’orientation de l’écran (portrait ou paysage) (hors cas particuliers) ?</v>
      </c>
      <c r="F114" s="345" t="s">
        <v>14</v>
      </c>
      <c r="G114" s="345"/>
      <c r="H114" s="97"/>
      <c r="I114" s="97"/>
      <c r="J114" s="97"/>
      <c r="K114" s="97"/>
      <c r="L114" s="97"/>
      <c r="M114" s="308"/>
      <c r="N114" s="308"/>
      <c r="O114" s="308"/>
      <c r="P114" s="308"/>
      <c r="Q114" s="308"/>
      <c r="R114" s="308"/>
      <c r="S114" s="308"/>
      <c r="T114" s="308"/>
      <c r="U114" s="308"/>
    </row>
    <row r="115" ht="62.25" customHeight="1">
      <c r="A115" s="36"/>
      <c r="B115" s="358" t="str">
        <f>Résultats!B116</f>
        <v>13.10</v>
      </c>
      <c r="C115" s="260" t="str">
        <f>Résultats!C116</f>
        <v>A</v>
      </c>
      <c r="D115" s="260" t="str">
        <f>Résultats!E116</f>
        <v/>
      </c>
      <c r="E115" s="341" t="str">
        <f>Résultats!F116</f>
        <v xml:space="preserve">Dans chaque page web, les fonctionnalités utilisables ou disponibles au moyen d’un geste complexe peuvent-elles être également disponibles au moyen d’un geste simple (hors cas particuliers) ?</v>
      </c>
      <c r="F115" s="345" t="s">
        <v>14</v>
      </c>
      <c r="G115" s="345"/>
      <c r="H115" s="97"/>
      <c r="I115" s="97"/>
      <c r="J115" s="97"/>
      <c r="K115" s="97"/>
      <c r="L115" s="97"/>
      <c r="M115" s="78"/>
      <c r="N115" s="78"/>
      <c r="O115" s="78"/>
      <c r="P115" s="78"/>
      <c r="Q115" s="78"/>
      <c r="R115" s="78"/>
      <c r="S115" s="78"/>
      <c r="T115" s="78"/>
      <c r="U115" s="78"/>
    </row>
    <row r="116" ht="59.25" customHeight="1">
      <c r="A116" s="36"/>
      <c r="B116" s="358" t="str">
        <f>Résultats!B117</f>
        <v>13.11</v>
      </c>
      <c r="C116" s="260" t="str">
        <f>Résultats!C117</f>
        <v>A</v>
      </c>
      <c r="D116" s="260" t="str">
        <f>Résultats!E117</f>
        <v/>
      </c>
      <c r="E116" s="341" t="str">
        <f>Résultats!F117</f>
        <v xml:space="preserve">Dans chaque page web, les actions déclenchées au moyen d’un dispositif de pointage sur un point unique de l’écran peuvent-elles faire l’objet d’une annulation (hors cas particuliers) ?</v>
      </c>
      <c r="F116" s="345" t="s">
        <v>14</v>
      </c>
      <c r="G116" s="345"/>
      <c r="H116" s="97"/>
      <c r="I116" s="97"/>
      <c r="J116" s="97"/>
      <c r="K116" s="97"/>
      <c r="L116" s="97"/>
      <c r="M116" s="308"/>
      <c r="N116" s="308"/>
      <c r="O116" s="308"/>
      <c r="P116" s="308"/>
      <c r="Q116" s="308"/>
      <c r="R116" s="308"/>
      <c r="S116" s="308"/>
      <c r="T116" s="308"/>
      <c r="U116" s="308"/>
    </row>
    <row r="117">
      <c r="A117" s="46"/>
      <c r="B117" s="358" t="str">
        <f>Résultats!B118</f>
        <v>13.12</v>
      </c>
      <c r="C117" s="260" t="str">
        <f>Résultats!C118</f>
        <v>A</v>
      </c>
      <c r="D117" s="260" t="str">
        <f>Résultats!E118</f>
        <v/>
      </c>
      <c r="E117" s="341" t="str">
        <f>Résultats!F118</f>
        <v xml:space="preserve">Dans chaque page web, les fonctionnalités qui impliquent un mouvement de l’appareil ou vers l’appareil peuvent-elles être satisfaites de manière alternative (hors cas particuliers) ?</v>
      </c>
      <c r="F117" s="345" t="s">
        <v>14</v>
      </c>
      <c r="G117" s="345"/>
      <c r="H117" s="97"/>
      <c r="I117" s="97"/>
      <c r="J117" s="97"/>
      <c r="K117" s="97"/>
      <c r="L117" s="97"/>
      <c r="M117" s="308"/>
      <c r="N117" s="308"/>
      <c r="O117" s="308"/>
      <c r="P117" s="308"/>
      <c r="Q117" s="308"/>
      <c r="R117" s="308"/>
      <c r="S117" s="308"/>
      <c r="T117" s="308"/>
      <c r="U117" s="308"/>
    </row>
  </sheetData>
  <autoFilter ref="$B$11:$L$117"/>
  <mergeCells count="23">
    <mergeCell ref="J4:J10"/>
    <mergeCell ref="K4:K10"/>
    <mergeCell ref="L4:L10"/>
    <mergeCell ref="C3:F3"/>
    <mergeCell ref="B4:B10"/>
    <mergeCell ref="C4:C10"/>
    <mergeCell ref="D4:D10"/>
    <mergeCell ref="G4:G10"/>
    <mergeCell ref="H4:H10"/>
    <mergeCell ref="I4:I10"/>
    <mergeCell ref="A54:A63"/>
    <mergeCell ref="A64:A67"/>
    <mergeCell ref="A68:A81"/>
    <mergeCell ref="A82:A94"/>
    <mergeCell ref="A95:A105"/>
    <mergeCell ref="A106:A117"/>
    <mergeCell ref="A12:A20"/>
    <mergeCell ref="A21:A22"/>
    <mergeCell ref="A23:A25"/>
    <mergeCell ref="A26:A38"/>
    <mergeCell ref="A39:A46"/>
    <mergeCell ref="A47:A48"/>
    <mergeCell ref="A49:A53"/>
  </mergeCells>
  <dataValidations count="2" disablePrompts="0">
    <dataValidation sqref="H12:H117" type="list" allowBlank="1" errorStyle="stop" imeMode="noControl" operator="between" showDropDown="0" showErrorMessage="0" showInputMessage="0">
      <formula1>'Paramètres'!$A$2:$A$5</formula1>
    </dataValidation>
    <dataValidation sqref="I12:I117" type="list" allowBlank="1" errorStyle="stop" imeMode="noControl" operator="between" showDropDown="0" showErrorMessage="0" showInputMessage="0">
      <formula1>'Paramètres'!$D$2:$D$5</formula1>
    </dataValidation>
  </dataValidations>
  <hyperlinks>
    <hyperlink r:id="rId1" ref="L54"/>
    <hyperlink r:id="rId1" ref="L55"/>
  </hyperlinks>
  <printOptions headings="0" gridLines="0"/>
  <pageMargins left="0.69999999999999996" right="0.69999999999999996" top="0.75" bottom="0.75" header="0" footer="0"/>
  <pageSetup paperSize="9" scale="100" fitToWidth="1" fitToHeight="1" pageOrder="downThenOver" orientation="landscape" usePrinterDefaults="1" blackAndWhite="0" draft="0" cellComments="none" useFirstPageNumber="0" errors="displayed" horizontalDpi="600" verticalDpi="600" copies="1"/>
  <headerFooter/>
  <extLst>
    <ext xmlns:x14="http://schemas.microsoft.com/office/spreadsheetml/2009/9/main" uri="{78C0D931-6437-407d-A8EE-F0AAD7539E65}">
      <x14:conditionalFormattings>
        <x14:conditionalFormatting xmlns:xm="http://schemas.microsoft.com/office/excel/2006/main">
          <x14:cfRule type="cellIs" priority="1" operator="equal" id="{00560082-004F-494A-8E0D-003D00760057}">
            <xm:f>"x"</xm:f>
            <x14:dxf>
              <font>
                <color theme="0"/>
              </font>
              <fill>
                <patternFill patternType="solid">
                  <fgColor rgb="FF007891"/>
                  <bgColor rgb="FF007891"/>
                </patternFill>
              </fill>
              <border>
                <left style="none"/>
                <right style="none"/>
                <top style="none"/>
                <bottom style="none"/>
                <diagonal style="none"/>
              </border>
            </x14:dxf>
          </x14:cfRule>
          <xm:sqref>D12:D117</xm:sqref>
        </x14:conditionalFormatting>
        <x14:conditionalFormatting xmlns:xm="http://schemas.microsoft.com/office/excel/2006/main">
          <x14:cfRule type="cellIs" priority="2" operator="equal" id="{0046004F-0091-4B26-8D18-002C005D00D9}">
            <xm:f>"NT"</xm:f>
            <x14:dxf>
              <font>
                <color indexed="65"/>
              </font>
              <fill>
                <patternFill patternType="solid">
                  <fgColor rgb="FF757575"/>
                  <bgColor rgb="FF757575"/>
                </patternFill>
              </fill>
              <border>
                <left style="none"/>
                <right style="none"/>
                <top style="none"/>
                <bottom style="none"/>
                <diagonal style="none"/>
              </border>
            </x14:dxf>
          </x14:cfRule>
          <xm:sqref>O4:R4</xm:sqref>
        </x14:conditionalFormatting>
        <x14:conditionalFormatting xmlns:xm="http://schemas.microsoft.com/office/excel/2006/main">
          <x14:cfRule type="cellIs" priority="3" operator="equal" id="{001800EA-005C-4E96-8F4E-00B9005C0056}">
            <xm:f>"d"</xm:f>
            <x14:dxf>
              <font/>
              <fill>
                <patternFill patternType="solid">
                  <fgColor rgb="FFFFD966"/>
                  <bgColor rgb="FFFFD966"/>
                </patternFill>
              </fill>
              <border>
                <left style="none"/>
                <right style="none"/>
                <top style="none"/>
                <bottom style="none"/>
                <diagonal style="none"/>
              </border>
            </x14:dxf>
          </x14:cfRule>
          <xm:sqref>G12:G117 H92</xm:sqref>
        </x14:conditionalFormatting>
        <x14:conditionalFormatting xmlns:xm="http://schemas.microsoft.com/office/excel/2006/main">
          <x14:cfRule type="cellIs" priority="4" operator="equal" id="{0092004B-0067-453B-AF76-0068009F0069}">
            <xm:f>"d"</xm:f>
            <x14:dxf>
              <font/>
              <fill>
                <patternFill patternType="solid">
                  <fgColor rgb="FFFFD966"/>
                  <bgColor rgb="FFFFD966"/>
                </patternFill>
              </fill>
              <border>
                <left style="none"/>
                <right style="none"/>
                <top style="none"/>
                <bottom style="none"/>
                <diagonal style="none"/>
              </border>
            </x14:dxf>
          </x14:cfRule>
          <xm:sqref>G89:H91</xm:sqref>
        </x14:conditionalFormatting>
        <x14:conditionalFormatting xmlns:xm="http://schemas.microsoft.com/office/excel/2006/main">
          <x14:cfRule type="cellIs" priority="5" operator="equal" id="{00B0007E-0071-4AD7-A5F7-00EE008800DD}">
            <xm:f>"d"</xm:f>
            <x14:dxf>
              <font/>
              <fill>
                <patternFill patternType="solid">
                  <fgColor rgb="FFFFD966"/>
                  <bgColor rgb="FFFFD966"/>
                </patternFill>
              </fill>
              <border>
                <left style="none"/>
                <right style="none"/>
                <top style="none"/>
                <bottom style="none"/>
                <diagonal style="none"/>
              </border>
            </x14:dxf>
          </x14:cfRule>
          <xm:sqref>G84:H88</xm:sqref>
        </x14:conditionalFormatting>
        <x14:conditionalFormatting xmlns:xm="http://schemas.microsoft.com/office/excel/2006/main">
          <x14:cfRule type="cellIs" priority="6" operator="equal" id="{0092003B-0049-4F3B-99F9-00FA00AA00CE}">
            <xm:f>"d"</xm:f>
            <x14:dxf>
              <font/>
              <fill>
                <patternFill patternType="solid">
                  <fgColor rgb="FFFFD966"/>
                  <bgColor rgb="FFFFD966"/>
                </patternFill>
              </fill>
              <border>
                <left style="none"/>
                <right style="none"/>
                <top style="none"/>
                <bottom style="none"/>
                <diagonal style="none"/>
              </border>
            </x14:dxf>
          </x14:cfRule>
          <xm:sqref>G82:H83</xm:sqref>
        </x14:conditionalFormatting>
        <x14:conditionalFormatting xmlns:xm="http://schemas.microsoft.com/office/excel/2006/main">
          <x14:cfRule type="cellIs" priority="7" operator="equal" id="{00BA0054-000C-4A51-BBE2-002200F400A5}">
            <xm:f>"d"</xm:f>
            <x14:dxf>
              <font/>
              <fill>
                <patternFill patternType="solid">
                  <fgColor rgb="FFFFD966"/>
                  <bgColor rgb="FFFFD966"/>
                </patternFill>
              </fill>
              <border>
                <left style="none"/>
                <right style="none"/>
                <top style="none"/>
                <bottom style="none"/>
                <diagonal style="none"/>
              </border>
            </x14:dxf>
          </x14:cfRule>
          <xm:sqref>G78:H81</xm:sqref>
        </x14:conditionalFormatting>
        <x14:conditionalFormatting xmlns:xm="http://schemas.microsoft.com/office/excel/2006/main">
          <x14:cfRule type="cellIs" priority="8" operator="equal" id="{00010078-00BF-4D24-999D-007400BC00AB}">
            <xm:f>"d"</xm:f>
            <x14:dxf>
              <font/>
              <fill>
                <patternFill patternType="solid">
                  <fgColor rgb="FFFFD966"/>
                  <bgColor rgb="FFFFD966"/>
                </patternFill>
              </fill>
              <border>
                <left style="none"/>
                <right style="none"/>
                <top style="none"/>
                <bottom style="none"/>
                <diagonal style="none"/>
              </border>
            </x14:dxf>
          </x14:cfRule>
          <xm:sqref>G70:H77</xm:sqref>
        </x14:conditionalFormatting>
        <x14:conditionalFormatting xmlns:xm="http://schemas.microsoft.com/office/excel/2006/main">
          <x14:cfRule type="cellIs" priority="9" operator="equal" id="{00A600CF-00A8-47D8-9C05-002900670047}">
            <xm:f>"d"</xm:f>
            <x14:dxf>
              <font/>
              <fill>
                <patternFill patternType="solid">
                  <fgColor rgb="FFFFD966"/>
                  <bgColor rgb="FFFFD966"/>
                </patternFill>
              </fill>
              <border>
                <left style="none"/>
                <right style="none"/>
                <top style="none"/>
                <bottom style="none"/>
                <diagonal style="none"/>
              </border>
            </x14:dxf>
          </x14:cfRule>
          <xm:sqref>G67:H69</xm:sqref>
        </x14:conditionalFormatting>
        <x14:conditionalFormatting xmlns:xm="http://schemas.microsoft.com/office/excel/2006/main">
          <x14:cfRule type="cellIs" priority="10" operator="equal" id="{00B80020-00D6-4213-A5E7-009B00C90052}">
            <xm:f>"d"</xm:f>
            <x14:dxf>
              <font/>
              <fill>
                <patternFill patternType="solid">
                  <fgColor rgb="FFFFD966"/>
                  <bgColor rgb="FFFFD966"/>
                </patternFill>
              </fill>
              <border>
                <left style="none"/>
                <right style="none"/>
                <top style="none"/>
                <bottom style="none"/>
                <diagonal style="none"/>
              </border>
            </x14:dxf>
          </x14:cfRule>
          <xm:sqref>G59:H66</xm:sqref>
        </x14:conditionalFormatting>
        <x14:conditionalFormatting xmlns:xm="http://schemas.microsoft.com/office/excel/2006/main">
          <x14:cfRule type="cellIs" priority="11" operator="equal" id="{00FA00D6-0048-434F-B72C-00F4004200CB}">
            <xm:f>"d"</xm:f>
            <x14:dxf>
              <font/>
              <fill>
                <patternFill patternType="solid">
                  <fgColor rgb="FFFFD966"/>
                  <bgColor rgb="FFFFD966"/>
                </patternFill>
              </fill>
              <border>
                <left style="none"/>
                <right style="none"/>
                <top style="none"/>
                <bottom style="none"/>
                <diagonal style="none"/>
              </border>
            </x14:dxf>
          </x14:cfRule>
          <xm:sqref>G57:H58</xm:sqref>
        </x14:conditionalFormatting>
        <x14:conditionalFormatting xmlns:xm="http://schemas.microsoft.com/office/excel/2006/main">
          <x14:cfRule type="cellIs" priority="12" operator="equal" id="{0051002A-0059-420A-9174-00E1004A0005}">
            <xm:f>"d"</xm:f>
            <x14:dxf>
              <font/>
              <fill>
                <patternFill patternType="solid">
                  <fgColor rgb="FFFFD966"/>
                  <bgColor rgb="FFFFD966"/>
                </patternFill>
              </fill>
              <border>
                <left style="none"/>
                <right style="none"/>
                <top style="none"/>
                <bottom style="none"/>
                <diagonal style="none"/>
              </border>
            </x14:dxf>
          </x14:cfRule>
          <xm:sqref>G51:G56 H55:H56</xm:sqref>
        </x14:conditionalFormatting>
        <x14:conditionalFormatting xmlns:xm="http://schemas.microsoft.com/office/excel/2006/main">
          <x14:cfRule type="cellIs" priority="13" operator="equal" id="{004E003F-003F-40FC-B1CF-0070005400C0}">
            <xm:f>"d"</xm:f>
            <x14:dxf>
              <font/>
              <fill>
                <patternFill patternType="solid">
                  <fgColor rgb="FFFFD966"/>
                  <bgColor rgb="FFFFD966"/>
                </patternFill>
              </fill>
              <border>
                <left style="none"/>
                <right style="none"/>
                <top style="none"/>
                <bottom style="none"/>
                <diagonal style="none"/>
              </border>
            </x14:dxf>
          </x14:cfRule>
          <xm:sqref>G48:G50</xm:sqref>
        </x14:conditionalFormatting>
        <x14:conditionalFormatting xmlns:xm="http://schemas.microsoft.com/office/excel/2006/main">
          <x14:cfRule type="cellIs" priority="14" operator="equal" id="{007C00D4-00FC-4BB1-9FA9-00DC00DA0008}">
            <xm:f>"d"</xm:f>
            <x14:dxf>
              <font/>
              <fill>
                <patternFill patternType="solid">
                  <fgColor rgb="FFFFD966"/>
                  <bgColor rgb="FFFFD966"/>
                </patternFill>
              </fill>
              <border>
                <left style="none"/>
                <right style="none"/>
                <top style="none"/>
                <bottom style="none"/>
                <diagonal style="none"/>
              </border>
            </x14:dxf>
          </x14:cfRule>
          <xm:sqref>G42:G47</xm:sqref>
        </x14:conditionalFormatting>
        <x14:conditionalFormatting xmlns:xm="http://schemas.microsoft.com/office/excel/2006/main">
          <x14:cfRule type="cellIs" priority="15" operator="equal" id="{00160088-006E-4311-8EF2-009800C8003F}">
            <xm:f>"d"</xm:f>
            <x14:dxf>
              <font/>
              <fill>
                <patternFill patternType="solid">
                  <fgColor rgb="FFFFD966"/>
                  <bgColor rgb="FFFFD966"/>
                </patternFill>
              </fill>
              <border>
                <left style="none"/>
                <right style="none"/>
                <top style="none"/>
                <bottom style="none"/>
                <diagonal style="none"/>
              </border>
            </x14:dxf>
          </x14:cfRule>
          <xm:sqref>G38:G41</xm:sqref>
        </x14:conditionalFormatting>
        <x14:conditionalFormatting xmlns:xm="http://schemas.microsoft.com/office/excel/2006/main">
          <x14:cfRule type="cellIs" priority="16" operator="equal" id="{00830014-0069-4AC3-A24D-003F006900B8}">
            <xm:f>"d"</xm:f>
            <x14:dxf>
              <font/>
              <fill>
                <patternFill patternType="solid">
                  <fgColor rgb="FFFFD966"/>
                  <bgColor rgb="FFFFD966"/>
                </patternFill>
              </fill>
              <border>
                <left style="none"/>
                <right style="none"/>
                <top style="none"/>
                <bottom style="none"/>
                <diagonal style="none"/>
              </border>
            </x14:dxf>
          </x14:cfRule>
          <xm:sqref>G34:G37</xm:sqref>
        </x14:conditionalFormatting>
        <x14:conditionalFormatting xmlns:xm="http://schemas.microsoft.com/office/excel/2006/main">
          <x14:cfRule type="cellIs" priority="17" operator="equal" id="{00CB0008-005B-47C3-8C8B-001C008400BD}">
            <xm:f>"d"</xm:f>
            <x14:dxf>
              <font/>
              <fill>
                <patternFill patternType="solid">
                  <fgColor rgb="FFFFD966"/>
                  <bgColor rgb="FFFFD966"/>
                </patternFill>
              </fill>
              <border>
                <left style="none"/>
                <right style="none"/>
                <top style="none"/>
                <bottom style="none"/>
                <diagonal style="none"/>
              </border>
            </x14:dxf>
          </x14:cfRule>
          <xm:sqref>G32:G33</xm:sqref>
        </x14:conditionalFormatting>
        <x14:conditionalFormatting xmlns:xm="http://schemas.microsoft.com/office/excel/2006/main">
          <x14:cfRule type="cellIs" priority="18" operator="equal" id="{00200062-00BB-40E1-B955-00E700E40035}">
            <xm:f>"d"</xm:f>
            <x14:dxf>
              <font/>
              <fill>
                <patternFill patternType="solid">
                  <fgColor rgb="FFFFD966"/>
                  <bgColor rgb="FFFFD966"/>
                </patternFill>
              </fill>
              <border>
                <left style="none"/>
                <right style="none"/>
                <top style="none"/>
                <bottom style="none"/>
                <diagonal style="none"/>
              </border>
            </x14:dxf>
          </x14:cfRule>
          <xm:sqref>G26:G31</xm:sqref>
        </x14:conditionalFormatting>
        <x14:conditionalFormatting xmlns:xm="http://schemas.microsoft.com/office/excel/2006/main">
          <x14:cfRule type="cellIs" priority="19" operator="equal" id="{002100AA-0036-4D68-B697-00AE00FA0083}">
            <xm:f>"d"</xm:f>
            <x14:dxf>
              <font/>
              <fill>
                <patternFill patternType="solid">
                  <fgColor rgb="FFFFD966"/>
                  <bgColor rgb="FFFFD966"/>
                </patternFill>
              </fill>
              <border>
                <left style="none"/>
                <right style="none"/>
                <top style="none"/>
                <bottom style="none"/>
                <diagonal style="none"/>
              </border>
            </x14:dxf>
          </x14:cfRule>
          <xm:sqref>G25</xm:sqref>
        </x14:conditionalFormatting>
        <x14:conditionalFormatting xmlns:xm="http://schemas.microsoft.com/office/excel/2006/main">
          <x14:cfRule type="cellIs" priority="20" operator="equal" id="{001000E6-00F7-4A53-9FC9-00E300E900A0}">
            <xm:f>"d"</xm:f>
            <x14:dxf>
              <font/>
              <fill>
                <patternFill patternType="solid">
                  <fgColor rgb="FFFFD966"/>
                  <bgColor rgb="FFFFD966"/>
                </patternFill>
              </fill>
              <border>
                <left style="none"/>
                <right style="none"/>
                <top style="none"/>
                <bottom style="none"/>
                <diagonal style="none"/>
              </border>
            </x14:dxf>
          </x14:cfRule>
          <xm:sqref>G20:G24</xm:sqref>
        </x14:conditionalFormatting>
        <x14:conditionalFormatting xmlns:xm="http://schemas.microsoft.com/office/excel/2006/main">
          <x14:cfRule type="cellIs" priority="21" operator="equal" id="{0093000A-00D2-4F5D-B351-00CA0002007B}">
            <xm:f>"d"</xm:f>
            <x14:dxf>
              <font/>
              <fill>
                <patternFill patternType="solid">
                  <fgColor rgb="FFFFD966"/>
                  <bgColor rgb="FFFFD966"/>
                </patternFill>
              </fill>
              <border>
                <left style="none"/>
                <right style="none"/>
                <top style="none"/>
                <bottom style="none"/>
                <diagonal style="none"/>
              </border>
            </x14:dxf>
          </x14:cfRule>
          <xm:sqref>G12:G117 H55:H117</xm:sqref>
        </x14:conditionalFormatting>
        <x14:conditionalFormatting xmlns:xm="http://schemas.microsoft.com/office/excel/2006/main">
          <x14:cfRule type="cellIs" priority="22" operator="equal" id="{002F00B7-00DC-44AC-844F-007900F100B6}">
            <xm:f>"C"</xm:f>
            <x14:dxf>
              <font/>
              <fill>
                <patternFill patternType="solid">
                  <fgColor rgb="FFB7E1CD"/>
                  <bgColor rgb="FFB7E1CD"/>
                </patternFill>
              </fill>
              <border>
                <left style="none"/>
                <right style="none"/>
                <top style="none"/>
                <bottom style="none"/>
                <diagonal style="none"/>
              </border>
            </x14:dxf>
          </x14:cfRule>
          <xm:sqref>O4:R4</xm:sqref>
        </x14:conditionalFormatting>
        <x14:conditionalFormatting xmlns:xm="http://schemas.microsoft.com/office/excel/2006/main">
          <x14:cfRule type="cellIs" priority="23" operator="equal" id="{003C0060-006E-469C-8C80-00C4006500D6}">
            <xm:f>"NC"</xm:f>
            <x14:dxf>
              <font/>
              <fill>
                <patternFill patternType="solid">
                  <fgColor rgb="FFF4C7C3"/>
                  <bgColor rgb="FFF4C7C3"/>
                </patternFill>
              </fill>
              <border>
                <left style="none"/>
                <right style="none"/>
                <top style="none"/>
                <bottom style="none"/>
                <diagonal style="none"/>
              </border>
            </x14:dxf>
          </x14:cfRule>
          <xm:sqref>O4:R4</xm:sqref>
        </x14:conditionalFormatting>
        <x14:conditionalFormatting xmlns:xm="http://schemas.microsoft.com/office/excel/2006/main">
          <x14:cfRule type="cellIs" priority="24" operator="equal" id="{00B600BB-0085-4C3B-99BD-009F00430058}">
            <xm:f>"NA"</xm:f>
            <x14:dxf>
              <font/>
              <fill>
                <patternFill patternType="solid">
                  <fgColor rgb="FFFCE8B2"/>
                  <bgColor rgb="FFFCE8B2"/>
                </patternFill>
              </fill>
              <border>
                <left style="none"/>
                <right style="none"/>
                <top style="none"/>
                <bottom style="none"/>
                <diagonal style="none"/>
              </border>
            </x14:dxf>
          </x14:cfRule>
          <xm:sqref>O4:R4</xm:sqref>
        </x14:conditionalFormatting>
        <x14:conditionalFormatting xmlns:xm="http://schemas.microsoft.com/office/excel/2006/main">
          <x14:cfRule type="cellIs" priority="25" operator="equal" id="{000E0078-00FF-4F57-98D6-00F500850088}">
            <xm:f>"NT"</xm:f>
            <x14:dxf>
              <font/>
              <fill>
                <patternFill patternType="solid">
                  <fgColor indexed="65"/>
                  <bgColor indexed="65"/>
                </patternFill>
              </fill>
              <border>
                <left style="none"/>
                <right style="none"/>
                <top style="none"/>
                <bottom style="none"/>
                <diagonal style="none"/>
              </border>
            </x14:dxf>
          </x14:cfRule>
          <xm:sqref>O4:R4</xm:sqref>
        </x14:conditionalFormatting>
        <x14:conditionalFormatting xmlns:xm="http://schemas.microsoft.com/office/excel/2006/main">
          <x14:cfRule type="cellIs" priority="26" operator="equal" id="{00A400CB-005D-42CE-BBA3-00A500F200F0}">
            <xm:f>"c"</xm:f>
            <x14:dxf>
              <font/>
              <fill>
                <patternFill patternType="solid">
                  <fgColor rgb="FFB7E1CD"/>
                  <bgColor rgb="FFB7E1CD"/>
                </patternFill>
              </fill>
              <border>
                <left style="none"/>
                <right style="none"/>
                <top style="none"/>
                <bottom style="none"/>
                <diagonal style="none"/>
              </border>
            </x14:dxf>
          </x14:cfRule>
          <xm:sqref>F11:F117</xm:sqref>
        </x14:conditionalFormatting>
        <x14:conditionalFormatting xmlns:xm="http://schemas.microsoft.com/office/excel/2006/main">
          <x14:cfRule type="cellIs" priority="27" operator="equal" id="{0056009A-0043-4CFE-BF86-00E3008F00C2}">
            <xm:f>"nc"</xm:f>
            <x14:dxf>
              <font/>
              <fill>
                <patternFill patternType="solid">
                  <fgColor rgb="FFF4C7C3"/>
                  <bgColor rgb="FFF4C7C3"/>
                </patternFill>
              </fill>
              <border>
                <left style="none"/>
                <right style="none"/>
                <top style="none"/>
                <bottom style="none"/>
                <diagonal style="none"/>
              </border>
            </x14:dxf>
          </x14:cfRule>
          <xm:sqref>F11:F117</xm:sqref>
        </x14:conditionalFormatting>
        <x14:conditionalFormatting xmlns:xm="http://schemas.microsoft.com/office/excel/2006/main">
          <x14:cfRule type="cellIs" priority="28" operator="equal" id="{00470078-00BC-4EBF-9608-000100390087}">
            <xm:f>"nt"</xm:f>
            <x14:dxf>
              <font>
                <color indexed="65"/>
              </font>
              <fill>
                <patternFill patternType="solid">
                  <fgColor rgb="FF757575"/>
                  <bgColor rgb="FF757575"/>
                </patternFill>
              </fill>
              <border>
                <left style="none"/>
                <right style="none"/>
                <top style="none"/>
                <bottom style="none"/>
                <diagonal style="none"/>
              </border>
            </x14:dxf>
          </x14:cfRule>
          <xm:sqref>F11:F117</xm:sqref>
        </x14:conditionalFormatting>
        <x14:conditionalFormatting xmlns:xm="http://schemas.microsoft.com/office/excel/2006/main">
          <x14:cfRule type="cellIs" priority="29" operator="equal" id="{005C00A7-00A5-406C-9CBD-002C006D0042}">
            <xm:f>"na"</xm:f>
            <x14:dxf>
              <font/>
              <fill>
                <patternFill patternType="solid">
                  <fgColor rgb="FFFCE8B2"/>
                  <bgColor rgb="FFFCE8B2"/>
                </patternFill>
              </fill>
              <border>
                <left style="none"/>
                <right style="none"/>
                <top style="none"/>
                <bottom style="none"/>
                <diagonal style="none"/>
              </border>
            </x14:dxf>
          </x14:cfRule>
          <xm:sqref>F1:F2 C2 F4:F117</xm:sqref>
        </x14:conditionalFormatting>
      </x14:conditionalFormattings>
    </ext>
    <ext xmlns:x14="http://schemas.microsoft.com/office/spreadsheetml/2009/9/main" uri="{CCE6A557-97BC-4b89-ADB6-D9C93CAAB3DF}">
      <x14:dataValidations xmlns:xm="http://schemas.microsoft.com/office/excel/2006/main" count="3" disablePrompts="0">
        <x14:dataValidation xr:uid="{006C0009-00C4-44AA-8831-00F8004D0097}" type="list" allowBlank="1" errorStyle="stop" imeMode="noControl" operator="between" showDropDown="0" showErrorMessage="1" showInputMessage="0">
          <x14:formula1>
            <xm:f>"nt,na,c"</xm:f>
          </x14:formula1>
          <xm:sqref>F54:F55</xm:sqref>
        </x14:dataValidation>
        <x14:dataValidation xr:uid="{00B700A7-0065-4A30-A0BB-00CB00ED0053}" type="list" allowBlank="1" errorStyle="stop" imeMode="noControl" operator="between" showDropDown="0" showErrorMessage="1" showInputMessage="0">
          <x14:formula1>
            <xm:f>"nt,na,c,nc"</xm:f>
          </x14:formula1>
          <xm:sqref>F12:F53 F56:F117</xm:sqref>
        </x14:dataValidation>
        <x14:dataValidation xr:uid="{00A700A5-00F2-4F65-872B-007900A8009F}" type="list" allowBlank="1" errorStyle="stop" imeMode="noControl" operator="between" showDropDown="0" showErrorMessage="0" showInputMessage="0">
          <x14:formula1>
            <xm:f>"d"</xm:f>
          </x14:formula1>
          <xm:sqref>G12:G117</xm:sqref>
        </x14:dataValidation>
      </x14:dataValidations>
    </ext>
  </extLst>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666666"/>
    <outlinePr applyStyles="0" summaryBelow="0" summaryRight="0" showOutlineSymbols="1"/>
    <pageSetUpPr autoPageBreaks="1" fitToPage="0"/>
  </sheetPr>
  <sheetViews>
    <sheetView showGridLines="0" zoomScale="100" workbookViewId="0">
      <pane xSplit="6" ySplit="11" topLeftCell="G12" activePane="bottomRight" state="frozen"/>
      <selection activeCell="G12" activeCellId="0" sqref="G12"/>
    </sheetView>
  </sheetViews>
  <sheetFormatPr defaultColWidth="14.43" defaultRowHeight="15" customHeight="1"/>
  <cols>
    <col customWidth="1" min="1" max="1" width="9"/>
    <col customWidth="1" min="2" max="2" width="7.29"/>
    <col customWidth="1" min="3" max="3" width="4"/>
    <col customWidth="1" min="4" max="4" width="3.4300000000000002"/>
    <col customWidth="1" min="5" max="5" width="50.859999999999999"/>
    <col customWidth="1" min="6" max="6" width="10.710000000000001"/>
    <col customWidth="1" min="7" max="7" width="5.29"/>
    <col customWidth="1" min="8" max="8" width="9"/>
    <col customWidth="1" min="9" max="9" width="14.859999999999999"/>
    <col customWidth="1" min="10" max="10" width="43.57"/>
    <col customWidth="1" min="11" max="11" width="40.859999999999999"/>
    <col customWidth="1" min="12" max="12" width="46.289999999999999"/>
    <col customWidth="1" min="13" max="13" width="4"/>
    <col customWidth="1" min="14" max="14" width="19"/>
    <col customWidth="1" min="15" max="17" width="4.1399999999999997"/>
    <col customWidth="1" min="18" max="18" width="5.1399999999999997"/>
    <col customWidth="1" min="19" max="19" width="16.43"/>
    <col customWidth="1" min="20" max="20" width="15.43"/>
    <col customWidth="1" min="21" max="21" width="16.859999999999999"/>
  </cols>
  <sheetData>
    <row r="1" ht="0.75" customHeight="1">
      <c r="A1" s="310"/>
      <c r="B1" s="308"/>
      <c r="C1" s="308"/>
      <c r="D1" s="308"/>
      <c r="E1" s="308"/>
      <c r="F1" s="308"/>
      <c r="G1" s="308"/>
      <c r="H1" s="308"/>
      <c r="I1" s="308"/>
      <c r="J1" s="308"/>
      <c r="K1" s="308"/>
      <c r="L1" s="308"/>
      <c r="M1" s="308"/>
      <c r="N1" s="308"/>
      <c r="O1" s="308"/>
      <c r="P1" s="308"/>
      <c r="Q1" s="308"/>
      <c r="R1" s="308"/>
      <c r="S1" s="308"/>
      <c r="T1" s="308"/>
      <c r="U1" s="308"/>
    </row>
    <row r="2" ht="16.5" customHeight="1">
      <c r="A2" s="310"/>
      <c r="B2" s="311" t="str">
        <f>F4</f>
        <v>#NAME?</v>
      </c>
      <c r="C2" s="312" t="str">
        <f>Echantillon!C35</f>
        <v/>
      </c>
      <c r="D2" s="313"/>
      <c r="E2" s="313"/>
      <c r="F2" s="314"/>
      <c r="G2" s="315"/>
      <c r="H2" s="315"/>
      <c r="I2" s="315"/>
      <c r="J2" s="315"/>
      <c r="K2" s="316"/>
      <c r="L2" s="316"/>
      <c r="M2" s="317"/>
      <c r="N2" s="317"/>
      <c r="O2" s="308"/>
      <c r="P2" s="308"/>
      <c r="Q2" s="308"/>
      <c r="R2" s="308"/>
      <c r="S2" s="308"/>
      <c r="T2" s="308"/>
      <c r="U2" s="308"/>
    </row>
    <row r="3" ht="18.75" customHeight="1">
      <c r="A3" s="310"/>
      <c r="B3" s="311" t="s">
        <v>481</v>
      </c>
      <c r="C3" s="315" t="str">
        <f>Echantillon!D35</f>
        <v/>
      </c>
      <c r="G3" s="315"/>
      <c r="H3" s="315"/>
      <c r="I3" s="315"/>
      <c r="J3" s="315"/>
      <c r="K3" s="315"/>
      <c r="L3" s="315"/>
      <c r="M3" s="308"/>
      <c r="N3" s="308"/>
      <c r="O3" s="308"/>
      <c r="P3" s="308"/>
      <c r="Q3" s="308"/>
      <c r="R3" s="308"/>
      <c r="S3" s="308"/>
      <c r="T3" s="308"/>
      <c r="U3" s="308"/>
    </row>
    <row r="4" ht="13.5" customHeight="1">
      <c r="A4" s="310"/>
      <c r="B4" s="319" t="s">
        <v>141</v>
      </c>
      <c r="C4" s="320" t="s">
        <v>482</v>
      </c>
      <c r="D4" s="320" t="s">
        <v>144</v>
      </c>
      <c r="E4" s="321" t="s">
        <v>145</v>
      </c>
      <c r="F4" s="321" t="str">
        <f>sheetName()</f>
        <v>#NAME?</v>
      </c>
      <c r="G4" s="320" t="s">
        <v>483</v>
      </c>
      <c r="H4" s="319" t="s">
        <v>82</v>
      </c>
      <c r="I4" s="319" t="s">
        <v>80</v>
      </c>
      <c r="J4" s="319" t="s">
        <v>484</v>
      </c>
      <c r="K4" s="319" t="s">
        <v>485</v>
      </c>
      <c r="L4" s="319" t="s">
        <v>146</v>
      </c>
      <c r="M4" s="322"/>
      <c r="N4" s="323"/>
      <c r="O4" s="324" t="s">
        <v>434</v>
      </c>
      <c r="P4" s="325" t="s">
        <v>435</v>
      </c>
      <c r="Q4" s="325" t="s">
        <v>441</v>
      </c>
      <c r="R4" s="326" t="s">
        <v>437</v>
      </c>
      <c r="S4" s="327" t="s">
        <v>486</v>
      </c>
      <c r="T4" s="328" t="s">
        <v>487</v>
      </c>
      <c r="U4" s="329" t="s">
        <v>154</v>
      </c>
    </row>
    <row r="5" ht="13.5" customHeight="1">
      <c r="A5" s="310"/>
      <c r="B5" s="36"/>
      <c r="C5" s="36"/>
      <c r="D5" s="36"/>
      <c r="E5" s="321" t="s">
        <v>147</v>
      </c>
      <c r="F5" s="321">
        <f>COUNTIF($F$12:$F$117,"c")</f>
        <v>0</v>
      </c>
      <c r="G5" s="36"/>
      <c r="H5" s="36"/>
      <c r="I5" s="36"/>
      <c r="J5" s="36"/>
      <c r="K5" s="36"/>
      <c r="L5" s="36"/>
      <c r="M5" s="308"/>
      <c r="N5" s="330" t="s">
        <v>8</v>
      </c>
      <c r="O5" s="331">
        <f>COUNTIFS($C$12:$C$117,"A",$F$12:$F$117,"c")</f>
        <v>0</v>
      </c>
      <c r="P5" s="331">
        <f>COUNTIFS($C$12:$C$117,"A",$F$12:$F$117,"nc")</f>
        <v>0</v>
      </c>
      <c r="Q5" s="331">
        <f>COUNTIFS($C$12:$C$117,"A",$F$12:$F$117,"na")</f>
        <v>0</v>
      </c>
      <c r="R5" s="331">
        <f>COUNTIFS($C$12:$C$117,"A",$F$12:$F$117,"nt")</f>
        <v>82</v>
      </c>
      <c r="S5" s="332">
        <f t="shared" ref="S5:S7" si="340">O5+P5</f>
        <v>0</v>
      </c>
      <c r="T5" s="333" t="str">
        <f t="shared" ref="T5:T7" si="341">IF(S5&gt;0,O5/S5,"-")</f>
        <v>-</v>
      </c>
      <c r="U5" s="334" t="str">
        <f>T5</f>
        <v>-</v>
      </c>
    </row>
    <row r="6" ht="13.5" customHeight="1">
      <c r="A6" s="310"/>
      <c r="B6" s="36"/>
      <c r="C6" s="36"/>
      <c r="D6" s="36"/>
      <c r="E6" s="321" t="s">
        <v>148</v>
      </c>
      <c r="F6" s="321">
        <f>COUNTIF(F12:F117,"nc")</f>
        <v>0</v>
      </c>
      <c r="G6" s="36"/>
      <c r="H6" s="36"/>
      <c r="I6" s="36"/>
      <c r="J6" s="36"/>
      <c r="K6" s="36"/>
      <c r="L6" s="36"/>
      <c r="M6" s="308"/>
      <c r="N6" s="330" t="s">
        <v>15</v>
      </c>
      <c r="O6" s="331">
        <f>COUNTIFS($C$12:$C$117,"AA",$F$12:$F$117,"c")</f>
        <v>0</v>
      </c>
      <c r="P6" s="331">
        <f>COUNTIFS($C$12:$C$117,"AA",$F$12:$F$117,"nc")</f>
        <v>0</v>
      </c>
      <c r="Q6" s="331">
        <f>COUNTIFS($C$12:$C$117,"AA",$F$12:$F$117,"na")</f>
        <v>0</v>
      </c>
      <c r="R6" s="331">
        <f>COUNTIFS($C$12:$C$117,"AA",$F$12:$F$117,"nt")</f>
        <v>24</v>
      </c>
      <c r="S6" s="332">
        <f t="shared" si="340"/>
        <v>0</v>
      </c>
      <c r="T6" s="333" t="str">
        <f t="shared" si="341"/>
        <v>-</v>
      </c>
      <c r="U6" s="335" t="str">
        <f>IF(S6&gt;0,SUM(O5:O6)/SUM(S5:S6),"-")</f>
        <v>-</v>
      </c>
    </row>
    <row r="7" ht="13.5" customHeight="1">
      <c r="A7" s="310"/>
      <c r="B7" s="36"/>
      <c r="C7" s="36"/>
      <c r="D7" s="36"/>
      <c r="E7" s="321" t="s">
        <v>488</v>
      </c>
      <c r="F7" s="321">
        <f>COUNTIF(F12:F117,"na")</f>
        <v>0</v>
      </c>
      <c r="G7" s="36"/>
      <c r="H7" s="36"/>
      <c r="I7" s="36"/>
      <c r="J7" s="36"/>
      <c r="K7" s="36"/>
      <c r="L7" s="36"/>
      <c r="M7" s="308"/>
      <c r="N7" s="330" t="s">
        <v>17</v>
      </c>
      <c r="O7" s="336">
        <f>COUNTIFS($C$12:$C$117,"AAA",$F$12:$F$117,"c")</f>
        <v>0</v>
      </c>
      <c r="P7" s="336">
        <f>COUNTIFS($C$12:$C$117,"AAA",$F$12:$F$117,"nc")</f>
        <v>0</v>
      </c>
      <c r="Q7" s="336">
        <f>COUNTIFS($C$12:$C$117,"AAA",$F$12:$F$117,"na")</f>
        <v>0</v>
      </c>
      <c r="R7" s="336">
        <f>COUNTIFS($C$12:$C$117,"AAA",$F$12:$F$117,"nt")</f>
        <v>0</v>
      </c>
      <c r="S7" s="332">
        <f t="shared" si="340"/>
        <v>0</v>
      </c>
      <c r="T7" s="333" t="str">
        <f t="shared" si="341"/>
        <v>-</v>
      </c>
      <c r="U7" s="334" t="str">
        <f>IF(S7&gt;0,SUM(O5:O7)/SUM(S5:S7),"-")</f>
        <v>-</v>
      </c>
    </row>
    <row r="8" ht="13.5" customHeight="1">
      <c r="A8" s="310"/>
      <c r="B8" s="36"/>
      <c r="C8" s="36"/>
      <c r="D8" s="36"/>
      <c r="E8" s="321" t="s">
        <v>150</v>
      </c>
      <c r="F8" s="321">
        <f>COUNTIF(F12:F117,"nt")</f>
        <v>106</v>
      </c>
      <c r="G8" s="36"/>
      <c r="H8" s="36"/>
      <c r="I8" s="36"/>
      <c r="J8" s="36"/>
      <c r="K8" s="36"/>
      <c r="L8" s="36"/>
      <c r="M8" s="308"/>
      <c r="N8" s="337" t="s">
        <v>489</v>
      </c>
      <c r="O8" s="338">
        <f t="shared" ref="O8:S8" si="342">SUM(O5:O7)</f>
        <v>0</v>
      </c>
      <c r="P8" s="338">
        <f t="shared" si="342"/>
        <v>0</v>
      </c>
      <c r="Q8" s="338">
        <f t="shared" si="342"/>
        <v>0</v>
      </c>
      <c r="R8" s="338">
        <f t="shared" si="342"/>
        <v>106</v>
      </c>
      <c r="S8" s="339">
        <f t="shared" si="342"/>
        <v>0</v>
      </c>
      <c r="T8" s="333"/>
      <c r="U8" s="330"/>
    </row>
    <row r="9" ht="13.5" customHeight="1">
      <c r="A9" s="310"/>
      <c r="B9" s="36"/>
      <c r="C9" s="36"/>
      <c r="D9" s="36"/>
      <c r="E9" s="321" t="s">
        <v>465</v>
      </c>
      <c r="F9" s="340" t="str">
        <f>F5/SUM(F5:F6)</f>
        <v>#DIV/0!</v>
      </c>
      <c r="G9" s="36"/>
      <c r="H9" s="36"/>
      <c r="I9" s="36"/>
      <c r="J9" s="36"/>
      <c r="K9" s="36"/>
      <c r="L9" s="36"/>
      <c r="M9" s="308"/>
      <c r="N9" s="308"/>
      <c r="O9" s="308"/>
      <c r="P9" s="308"/>
      <c r="Q9" s="308"/>
      <c r="R9" s="308"/>
      <c r="S9" s="308"/>
      <c r="T9" s="308"/>
      <c r="U9" s="308"/>
    </row>
    <row r="10" ht="13.5" customHeight="1">
      <c r="A10" s="310"/>
      <c r="B10" s="46"/>
      <c r="C10" s="46"/>
      <c r="D10" s="46"/>
      <c r="E10" s="321" t="s">
        <v>466</v>
      </c>
      <c r="F10" s="340" t="str">
        <f>F6/SUM(F5:F6)</f>
        <v>#DIV/0!</v>
      </c>
      <c r="G10" s="46"/>
      <c r="H10" s="46"/>
      <c r="I10" s="46"/>
      <c r="J10" s="46"/>
      <c r="K10" s="46"/>
      <c r="L10" s="46"/>
      <c r="M10" s="308"/>
      <c r="N10" s="308"/>
      <c r="O10" s="308"/>
      <c r="P10" s="308"/>
      <c r="Q10" s="308"/>
      <c r="R10" s="308"/>
      <c r="S10" s="308"/>
      <c r="T10" s="308"/>
      <c r="U10" s="308"/>
    </row>
    <row r="11">
      <c r="A11" s="310"/>
      <c r="B11" s="260"/>
      <c r="C11" s="260"/>
      <c r="D11" s="260"/>
      <c r="E11" s="341"/>
      <c r="F11" s="260"/>
      <c r="G11" s="260"/>
      <c r="H11" s="342"/>
      <c r="I11" s="342"/>
      <c r="J11" s="342"/>
      <c r="K11" s="342"/>
      <c r="L11" s="342"/>
      <c r="M11" s="308"/>
      <c r="N11" s="308"/>
      <c r="O11" s="308"/>
      <c r="P11" s="308"/>
      <c r="Q11" s="308"/>
      <c r="R11" s="308"/>
      <c r="S11" s="308"/>
      <c r="T11" s="308"/>
      <c r="U11" s="308"/>
    </row>
    <row r="12" ht="62.25" customHeight="1">
      <c r="A12" s="355" t="s">
        <v>440</v>
      </c>
      <c r="B12" s="358" t="str">
        <f>'Résultats'!B13</f>
        <v>1.1</v>
      </c>
      <c r="C12" s="260" t="str">
        <f>'Résultats'!C13</f>
        <v>A</v>
      </c>
      <c r="D12" s="260" t="str">
        <f>'Résultats'!E13</f>
        <v>x</v>
      </c>
      <c r="E12" s="341" t="str">
        <f>'Résultats'!F13</f>
        <v xml:space="preserve">Chaque image porteuse d’information a-t-elle une alternative textuelle ?</v>
      </c>
      <c r="F12" s="345" t="s">
        <v>14</v>
      </c>
      <c r="G12" s="345"/>
      <c r="H12" s="97"/>
      <c r="I12" s="97"/>
      <c r="J12" s="97"/>
      <c r="K12" s="97"/>
      <c r="L12" s="97"/>
      <c r="M12" s="308"/>
      <c r="N12" s="308"/>
      <c r="O12" s="308"/>
      <c r="P12" s="308"/>
      <c r="Q12" s="308"/>
      <c r="R12" s="308"/>
      <c r="S12" s="308"/>
      <c r="T12" s="308"/>
      <c r="U12" s="308"/>
    </row>
    <row r="13" ht="62.25" customHeight="1">
      <c r="A13" s="36"/>
      <c r="B13" s="358" t="str">
        <f>Résultats!B14</f>
        <v>1.2</v>
      </c>
      <c r="C13" s="260" t="str">
        <f>Résultats!C14</f>
        <v>A</v>
      </c>
      <c r="D13" s="260" t="str">
        <f>Résultats!E14</f>
        <v/>
      </c>
      <c r="E13" s="341" t="str">
        <f>Résultats!F14</f>
        <v xml:space="preserve">Chaque image de décoration est-elle correctement ignorée par les technologies d’assistance ?</v>
      </c>
      <c r="F13" s="345" t="s">
        <v>14</v>
      </c>
      <c r="G13" s="345"/>
      <c r="H13" s="97"/>
      <c r="I13" s="97"/>
      <c r="J13" s="97"/>
      <c r="K13" s="97"/>
      <c r="L13" s="97"/>
      <c r="M13" s="308"/>
      <c r="N13" s="308"/>
      <c r="O13" s="308"/>
      <c r="P13" s="308"/>
      <c r="Q13" s="308"/>
      <c r="R13" s="308"/>
      <c r="S13" s="308"/>
      <c r="T13" s="308"/>
      <c r="U13" s="308"/>
    </row>
    <row r="14" ht="62.25" customHeight="1">
      <c r="A14" s="36"/>
      <c r="B14" s="358" t="str">
        <f>Résultats!B15</f>
        <v>1.3</v>
      </c>
      <c r="C14" s="260" t="str">
        <f>Résultats!C15</f>
        <v>A</v>
      </c>
      <c r="D14" s="260" t="str">
        <f>Résultats!E15</f>
        <v/>
      </c>
      <c r="E14" s="341" t="str">
        <f>Résultats!F15</f>
        <v xml:space="preserve">Pour chaque image porteuse d’information ayant une alternative textuelle, cette alternative est-elle pertinente (hors cas particuliers) ?</v>
      </c>
      <c r="F14" s="345" t="s">
        <v>14</v>
      </c>
      <c r="G14" s="345"/>
      <c r="H14" s="97"/>
      <c r="I14" s="97"/>
      <c r="J14" s="97"/>
      <c r="K14" s="97"/>
      <c r="L14" s="97"/>
      <c r="M14" s="308"/>
      <c r="N14" s="308"/>
      <c r="O14" s="308"/>
      <c r="P14" s="308"/>
      <c r="Q14" s="308"/>
      <c r="R14" s="308"/>
      <c r="S14" s="308"/>
      <c r="T14" s="308"/>
      <c r="U14" s="308"/>
    </row>
    <row r="15" ht="62.25" customHeight="1">
      <c r="A15" s="36"/>
      <c r="B15" s="358" t="str">
        <f>Résultats!B16</f>
        <v>1.4</v>
      </c>
      <c r="C15" s="260" t="str">
        <f>Résultats!C16</f>
        <v>A</v>
      </c>
      <c r="D15" s="260" t="str">
        <f>Résultats!E16</f>
        <v/>
      </c>
      <c r="E15" s="341" t="str">
        <f>Résultats!F16</f>
        <v xml:space="preserve">Pour chaque image utilisée comme CAPTCHA ou comme image-test, ayant une alternative textuelle, cette alternative permet-elle d’identifier la nature et la fonction de l’image ?</v>
      </c>
      <c r="F15" s="345" t="s">
        <v>14</v>
      </c>
      <c r="G15" s="345"/>
      <c r="H15" s="97"/>
      <c r="I15" s="97"/>
      <c r="J15" s="97"/>
      <c r="K15" s="97"/>
      <c r="L15" s="97"/>
      <c r="M15" s="308"/>
      <c r="N15" s="308"/>
      <c r="O15" s="308"/>
      <c r="P15" s="308"/>
      <c r="Q15" s="308"/>
      <c r="R15" s="308"/>
      <c r="S15" s="308"/>
      <c r="T15" s="308"/>
      <c r="U15" s="308"/>
    </row>
    <row r="16" ht="62.25" customHeight="1">
      <c r="A16" s="36"/>
      <c r="B16" s="358" t="str">
        <f>Résultats!B17</f>
        <v>1.5</v>
      </c>
      <c r="C16" s="260" t="str">
        <f>Résultats!C17</f>
        <v>A</v>
      </c>
      <c r="D16" s="260" t="str">
        <f>Résultats!E17</f>
        <v/>
      </c>
      <c r="E16" s="341" t="str">
        <f>Résultats!F17</f>
        <v xml:space="preserve">Pour chaque image utilisée comme CAPTCHA, une solution d’accès alternatif au contenu ou à la fonction du CAPTCHA est-elle présente ?</v>
      </c>
      <c r="F16" s="345" t="s">
        <v>14</v>
      </c>
      <c r="G16" s="345"/>
      <c r="H16" s="97"/>
      <c r="I16" s="97"/>
      <c r="J16" s="97"/>
      <c r="K16" s="97"/>
      <c r="L16" s="97"/>
      <c r="M16" s="308"/>
      <c r="N16" s="308"/>
      <c r="O16" s="308"/>
      <c r="P16" s="308"/>
      <c r="Q16" s="308"/>
      <c r="R16" s="308"/>
      <c r="S16" s="308"/>
      <c r="T16" s="308"/>
      <c r="U16" s="308"/>
    </row>
    <row r="17" ht="62.25" customHeight="1">
      <c r="A17" s="36"/>
      <c r="B17" s="358" t="str">
        <f>Résultats!B18</f>
        <v>1.6</v>
      </c>
      <c r="C17" s="260" t="str">
        <f>Résultats!C18</f>
        <v>A</v>
      </c>
      <c r="D17" s="260" t="str">
        <f>Résultats!E18</f>
        <v/>
      </c>
      <c r="E17" s="341" t="str">
        <f>Résultats!F18</f>
        <v xml:space="preserve">Chaque image porteuse d’information a-t-elle, si nécessaire, une description détaillée ?</v>
      </c>
      <c r="F17" s="345" t="s">
        <v>14</v>
      </c>
      <c r="G17" s="345"/>
      <c r="H17" s="97"/>
      <c r="I17" s="97"/>
      <c r="J17" s="97"/>
      <c r="K17" s="97"/>
      <c r="L17" s="97"/>
      <c r="M17" s="308"/>
      <c r="N17" s="308"/>
      <c r="O17" s="308"/>
      <c r="P17" s="308"/>
      <c r="Q17" s="308"/>
      <c r="R17" s="308"/>
      <c r="S17" s="308"/>
      <c r="T17" s="308"/>
      <c r="U17" s="308"/>
    </row>
    <row r="18" ht="62.25" customHeight="1">
      <c r="A18" s="36"/>
      <c r="B18" s="358" t="str">
        <f>Résultats!B19</f>
        <v>1.7</v>
      </c>
      <c r="C18" s="260" t="str">
        <f>Résultats!C19</f>
        <v>A</v>
      </c>
      <c r="D18" s="260" t="str">
        <f>Résultats!E19</f>
        <v/>
      </c>
      <c r="E18" s="341" t="str">
        <f>Résultats!F19</f>
        <v xml:space="preserve">Pour chaque image porteuse d’information ayant une description détaillée, cette description est-elle pertinente ?</v>
      </c>
      <c r="F18" s="345" t="s">
        <v>14</v>
      </c>
      <c r="G18" s="345"/>
      <c r="H18" s="97"/>
      <c r="I18" s="97"/>
      <c r="J18" s="97"/>
      <c r="K18" s="97"/>
      <c r="L18" s="97"/>
      <c r="M18" s="356"/>
      <c r="N18" s="356"/>
      <c r="O18" s="356"/>
      <c r="P18" s="356"/>
      <c r="Q18" s="356"/>
      <c r="R18" s="356"/>
      <c r="S18" s="356"/>
      <c r="T18" s="356"/>
      <c r="U18" s="356"/>
    </row>
    <row r="19" ht="62.25" customHeight="1">
      <c r="A19" s="36"/>
      <c r="B19" s="358" t="str">
        <f>Résultats!B20</f>
        <v>1.8</v>
      </c>
      <c r="C19" s="260" t="str">
        <f>Résultats!C20</f>
        <v>AA</v>
      </c>
      <c r="D19" s="260" t="str">
        <f>Résultats!E20</f>
        <v/>
      </c>
      <c r="E19" s="359" t="str">
        <f>Résultats!F20</f>
        <v xml:space="preserve">Chaque image texte porteuse d’information, en l’absence d’un mécanisme de remplacement, doit si possible être remplacée par du texte stylé. Cette règle est-elle respectée (hors cas particuliers) ?</v>
      </c>
      <c r="F19" s="345" t="s">
        <v>14</v>
      </c>
      <c r="G19" s="345"/>
      <c r="H19" s="97"/>
      <c r="I19" s="97"/>
      <c r="J19" s="97"/>
      <c r="K19" s="97"/>
      <c r="L19" s="97"/>
      <c r="M19" s="322"/>
      <c r="N19" s="322"/>
      <c r="O19" s="322"/>
      <c r="P19" s="322"/>
      <c r="Q19" s="322"/>
      <c r="R19" s="322"/>
      <c r="S19" s="357"/>
      <c r="T19" s="308"/>
      <c r="U19" s="308"/>
    </row>
    <row r="20" ht="62.25" customHeight="1">
      <c r="A20" s="46"/>
      <c r="B20" s="358" t="str">
        <f>Résultats!B21</f>
        <v>1.9</v>
      </c>
      <c r="C20" s="260" t="str">
        <f>Résultats!C21</f>
        <v>A</v>
      </c>
      <c r="D20" s="260" t="str">
        <f>Résultats!E21</f>
        <v/>
      </c>
      <c r="E20" s="341" t="str">
        <f>Résultats!F21</f>
        <v xml:space="preserve">Chaque légende d’image est-elle, si nécessaire, correctement reliée à l’image correspondante ?</v>
      </c>
      <c r="F20" s="345" t="s">
        <v>14</v>
      </c>
      <c r="G20" s="345"/>
      <c r="H20" s="97"/>
      <c r="I20" s="97"/>
      <c r="J20" s="97"/>
      <c r="K20" s="97"/>
      <c r="L20" s="97"/>
      <c r="M20" s="308"/>
      <c r="N20" s="308"/>
      <c r="O20" s="308"/>
      <c r="P20" s="308"/>
      <c r="Q20" s="308"/>
      <c r="R20" s="308"/>
      <c r="S20" s="308"/>
      <c r="T20" s="308"/>
      <c r="U20" s="308"/>
    </row>
    <row r="21" ht="62.25" customHeight="1">
      <c r="A21" s="355" t="s">
        <v>443</v>
      </c>
      <c r="B21" s="358" t="str">
        <f>Résultats!B22</f>
        <v>2.1</v>
      </c>
      <c r="C21" s="260" t="str">
        <f>Résultats!C22</f>
        <v>A</v>
      </c>
      <c r="D21" s="260" t="str">
        <f>Résultats!E22</f>
        <v/>
      </c>
      <c r="E21" s="341" t="str">
        <f>Résultats!F22</f>
        <v xml:space="preserve">Chaque cadre a-t-il un titre de cadre ?</v>
      </c>
      <c r="F21" s="345" t="s">
        <v>14</v>
      </c>
      <c r="G21" s="345"/>
      <c r="H21" s="97"/>
      <c r="I21" s="97"/>
      <c r="J21" s="97"/>
      <c r="K21" s="97"/>
      <c r="L21" s="97"/>
      <c r="M21" s="308"/>
      <c r="N21" s="308"/>
      <c r="O21" s="308"/>
      <c r="P21" s="308"/>
      <c r="Q21" s="308"/>
      <c r="R21" s="308"/>
      <c r="S21" s="308"/>
      <c r="T21" s="308"/>
      <c r="U21" s="308"/>
    </row>
    <row r="22" ht="62.25" customHeight="1">
      <c r="A22" s="46"/>
      <c r="B22" s="358" t="str">
        <f>Résultats!B23</f>
        <v>2.2</v>
      </c>
      <c r="C22" s="260" t="str">
        <f>Résultats!C23</f>
        <v>A</v>
      </c>
      <c r="D22" s="260" t="str">
        <f>Résultats!E23</f>
        <v/>
      </c>
      <c r="E22" s="341" t="str">
        <f>Résultats!F23</f>
        <v xml:space="preserve">Pour chaque cadre ayant un titre de cadre, ce titre de cadre est-il pertinent ?</v>
      </c>
      <c r="F22" s="345" t="s">
        <v>14</v>
      </c>
      <c r="G22" s="345"/>
      <c r="H22" s="97"/>
      <c r="I22" s="97"/>
      <c r="J22" s="97"/>
      <c r="K22" s="97"/>
      <c r="L22" s="97"/>
      <c r="M22" s="308"/>
      <c r="N22" s="308"/>
      <c r="O22" s="308"/>
      <c r="P22" s="308"/>
      <c r="Q22" s="308"/>
      <c r="R22" s="308"/>
      <c r="S22" s="308"/>
      <c r="T22" s="308"/>
      <c r="U22" s="308"/>
    </row>
    <row r="23" ht="62.25" customHeight="1">
      <c r="A23" s="355" t="s">
        <v>444</v>
      </c>
      <c r="B23" s="358" t="str">
        <f>Résultats!B24</f>
        <v>3.1</v>
      </c>
      <c r="C23" s="260" t="str">
        <f>Résultats!C24</f>
        <v>A</v>
      </c>
      <c r="D23" s="260" t="str">
        <f>Résultats!E24</f>
        <v>x</v>
      </c>
      <c r="E23" s="341" t="str">
        <f>Résultats!F24</f>
        <v xml:space="preserve">Dans chaque page web, l’information ne doit pas être donnée uniquement par la couleur. Cette règle est-elle respectée ?</v>
      </c>
      <c r="F23" s="345" t="s">
        <v>14</v>
      </c>
      <c r="G23" s="345"/>
      <c r="H23" s="97"/>
      <c r="I23" s="97"/>
      <c r="J23" s="97"/>
      <c r="K23" s="97"/>
      <c r="L23" s="97"/>
      <c r="M23" s="308"/>
      <c r="N23" s="308"/>
      <c r="O23" s="308"/>
      <c r="P23" s="308"/>
      <c r="Q23" s="308"/>
      <c r="R23" s="308"/>
      <c r="S23" s="308"/>
      <c r="T23" s="308"/>
      <c r="U23" s="308"/>
    </row>
    <row r="24" ht="62.25" customHeight="1">
      <c r="A24" s="36"/>
      <c r="B24" s="358" t="str">
        <f>Résultats!B25</f>
        <v>3.2</v>
      </c>
      <c r="C24" s="260" t="str">
        <f>Résultats!C25</f>
        <v>AA</v>
      </c>
      <c r="D24" s="260" t="str">
        <f>Résultats!E25</f>
        <v/>
      </c>
      <c r="E24" s="341" t="str">
        <f>Résultats!F25</f>
        <v xml:space="preserve">Dans chaque page web, le contraste entre la couleur du texte et la couleur de son arrière-plan est-il suffisamment élevé (hors cas particuliers) ?</v>
      </c>
      <c r="F24" s="345" t="s">
        <v>14</v>
      </c>
      <c r="G24" s="345"/>
      <c r="H24" s="97"/>
      <c r="I24" s="97"/>
      <c r="J24" s="97"/>
      <c r="K24" s="97"/>
      <c r="L24" s="97"/>
      <c r="M24" s="308"/>
      <c r="N24" s="308"/>
      <c r="O24" s="308"/>
      <c r="P24" s="308"/>
      <c r="Q24" s="308"/>
      <c r="R24" s="308"/>
      <c r="S24" s="308"/>
      <c r="T24" s="308"/>
      <c r="U24" s="308"/>
    </row>
    <row r="25" ht="62.25" customHeight="1">
      <c r="A25" s="46"/>
      <c r="B25" s="358" t="str">
        <f>Résultats!B26</f>
        <v>3.3</v>
      </c>
      <c r="C25" s="260" t="str">
        <f>Résultats!C26</f>
        <v>AA</v>
      </c>
      <c r="D25" s="260" t="str">
        <f>Résultats!E26</f>
        <v/>
      </c>
      <c r="E25" s="341" t="str">
        <f>Résultats!F26</f>
        <v xml:space="preserve">Dans chaque page web, les couleurs utilisées dans les composants d’interface ou les éléments graphiques porteurs d’informations sont-elles suffisamment contrastées (hors cas particuliers) ?</v>
      </c>
      <c r="F25" s="345" t="s">
        <v>14</v>
      </c>
      <c r="G25" s="345"/>
      <c r="H25" s="97"/>
      <c r="I25" s="97"/>
      <c r="J25" s="97"/>
      <c r="K25" s="97"/>
      <c r="L25" s="97"/>
      <c r="M25" s="308"/>
      <c r="N25" s="308"/>
      <c r="O25" s="308"/>
      <c r="P25" s="308"/>
      <c r="Q25" s="308"/>
      <c r="R25" s="308"/>
      <c r="S25" s="308"/>
      <c r="T25" s="308"/>
      <c r="U25" s="308"/>
    </row>
    <row r="26" ht="62.25" customHeight="1">
      <c r="A26" s="355" t="s">
        <v>445</v>
      </c>
      <c r="B26" s="358" t="str">
        <f>Résultats!B27</f>
        <v>4.1</v>
      </c>
      <c r="C26" s="260" t="str">
        <f>Résultats!C27</f>
        <v>A</v>
      </c>
      <c r="D26" s="260" t="str">
        <f>Résultats!E27</f>
        <v>x</v>
      </c>
      <c r="E26" s="341" t="str">
        <f>Résultats!F27</f>
        <v xml:space="preserve">Chaque média temporel pré-enregistré a-t-il, si nécessaire, une transcription textuelle ou une audiodescription (hors cas particuliers) ?</v>
      </c>
      <c r="F26" s="345" t="s">
        <v>14</v>
      </c>
      <c r="G26" s="345"/>
      <c r="H26" s="97"/>
      <c r="I26" s="97"/>
      <c r="J26" s="97"/>
      <c r="K26" s="97"/>
      <c r="L26" s="97"/>
      <c r="M26" s="308"/>
      <c r="N26" s="308"/>
      <c r="O26" s="308"/>
      <c r="P26" s="308"/>
      <c r="Q26" s="308"/>
      <c r="R26" s="308"/>
      <c r="S26" s="308"/>
      <c r="T26" s="308"/>
      <c r="U26" s="308"/>
    </row>
    <row r="27" ht="62.25" customHeight="1">
      <c r="A27" s="36"/>
      <c r="B27" s="358" t="str">
        <f>Résultats!B28</f>
        <v>4.2</v>
      </c>
      <c r="C27" s="260" t="str">
        <f>Résultats!C28</f>
        <v>A</v>
      </c>
      <c r="D27" s="260" t="str">
        <f>Résultats!E28</f>
        <v/>
      </c>
      <c r="E27" s="341" t="str">
        <f>Résultats!F28</f>
        <v xml:space="preserve">Pour chaque média temporel pré-enregistré ayant une transcription textuelle ou une audiodescription synchronisée, celles-ci sont-elles pertinentes (hors cas particuliers) ?</v>
      </c>
      <c r="F27" s="345" t="s">
        <v>14</v>
      </c>
      <c r="G27" s="345"/>
      <c r="H27" s="97"/>
      <c r="I27" s="97"/>
      <c r="J27" s="97"/>
      <c r="K27" s="97"/>
      <c r="L27" s="97"/>
      <c r="M27" s="308"/>
      <c r="N27" s="308"/>
      <c r="O27" s="308"/>
      <c r="P27" s="308"/>
      <c r="Q27" s="308"/>
      <c r="R27" s="308"/>
      <c r="S27" s="308"/>
      <c r="T27" s="308"/>
      <c r="U27" s="308"/>
    </row>
    <row r="28" ht="62.25" customHeight="1">
      <c r="A28" s="36"/>
      <c r="B28" s="358" t="str">
        <f>Résultats!B29</f>
        <v>4.3</v>
      </c>
      <c r="C28" s="260" t="str">
        <f>Résultats!C29</f>
        <v>A</v>
      </c>
      <c r="D28" s="260" t="str">
        <f>Résultats!E29</f>
        <v/>
      </c>
      <c r="E28" s="341" t="str">
        <f>Résultats!F29</f>
        <v xml:space="preserve">Chaque média temporel synchronisé pré-enregistré a-t-il, si nécessaire, des sous-titres synchronisés (hors cas particuliers) ?</v>
      </c>
      <c r="F28" s="345" t="s">
        <v>14</v>
      </c>
      <c r="G28" s="345"/>
      <c r="H28" s="97"/>
      <c r="I28" s="97"/>
      <c r="J28" s="97"/>
      <c r="K28" s="97"/>
      <c r="L28" s="97"/>
      <c r="M28" s="308"/>
      <c r="N28" s="308"/>
      <c r="O28" s="308"/>
      <c r="P28" s="308"/>
      <c r="Q28" s="308"/>
      <c r="R28" s="308"/>
      <c r="S28" s="308"/>
      <c r="T28" s="308"/>
      <c r="U28" s="308"/>
    </row>
    <row r="29" ht="62.25" customHeight="1">
      <c r="A29" s="36"/>
      <c r="B29" s="358" t="str">
        <f>Résultats!B30</f>
        <v>4.4</v>
      </c>
      <c r="C29" s="260" t="str">
        <f>Résultats!C30</f>
        <v>A</v>
      </c>
      <c r="D29" s="260" t="str">
        <f>Résultats!E30</f>
        <v/>
      </c>
      <c r="E29" s="341" t="str">
        <f>Résultats!F30</f>
        <v xml:space="preserve">Pour chaque média temporel synchronisé pré-enregistré ayant des sous-titres synchronisés, ces sous-titres sont-ils pertinents ?</v>
      </c>
      <c r="F29" s="345" t="s">
        <v>14</v>
      </c>
      <c r="G29" s="345"/>
      <c r="H29" s="97"/>
      <c r="I29" s="97"/>
      <c r="J29" s="97"/>
      <c r="K29" s="97"/>
      <c r="L29" s="97"/>
      <c r="M29" s="308"/>
      <c r="N29" s="308"/>
      <c r="O29" s="308"/>
      <c r="P29" s="308"/>
      <c r="Q29" s="308"/>
      <c r="R29" s="308"/>
      <c r="S29" s="308"/>
      <c r="T29" s="308"/>
      <c r="U29" s="308"/>
    </row>
    <row r="30" ht="62.25" customHeight="1">
      <c r="A30" s="36"/>
      <c r="B30" s="358" t="str">
        <f>Résultats!B31</f>
        <v>4.5</v>
      </c>
      <c r="C30" s="260" t="str">
        <f>Résultats!C31</f>
        <v>AA</v>
      </c>
      <c r="D30" s="260" t="str">
        <f>Résultats!E31</f>
        <v/>
      </c>
      <c r="E30" s="341" t="str">
        <f>Résultats!F31</f>
        <v xml:space="preserve">Chaque média temporel pré-enregistré a-t-il, si nécessaire, une audiodescription synchronisée (hors cas particuliers) ?</v>
      </c>
      <c r="F30" s="345" t="s">
        <v>14</v>
      </c>
      <c r="G30" s="345"/>
      <c r="H30" s="97"/>
      <c r="I30" s="97"/>
      <c r="J30" s="97"/>
      <c r="K30" s="97"/>
      <c r="L30" s="97"/>
      <c r="M30" s="308"/>
      <c r="N30" s="308"/>
      <c r="O30" s="308"/>
      <c r="P30" s="308"/>
      <c r="Q30" s="308"/>
      <c r="R30" s="308"/>
      <c r="S30" s="308"/>
      <c r="T30" s="308"/>
      <c r="U30" s="308"/>
    </row>
    <row r="31" ht="62.25" customHeight="1">
      <c r="A31" s="36"/>
      <c r="B31" s="358" t="str">
        <f>Résultats!B32</f>
        <v>4.6</v>
      </c>
      <c r="C31" s="260" t="str">
        <f>Résultats!C32</f>
        <v>AA</v>
      </c>
      <c r="D31" s="260" t="str">
        <f>Résultats!E32</f>
        <v/>
      </c>
      <c r="E31" s="341" t="str">
        <f>Résultats!F32</f>
        <v xml:space="preserve">Pour chaque média temporel pré-enregistré ayant une audiodescription synchronisée, celle-ci est-elle pertinente ?</v>
      </c>
      <c r="F31" s="345" t="s">
        <v>14</v>
      </c>
      <c r="G31" s="345"/>
      <c r="H31" s="97"/>
      <c r="I31" s="97"/>
      <c r="J31" s="97"/>
      <c r="K31" s="97"/>
      <c r="L31" s="97"/>
      <c r="M31" s="308"/>
      <c r="N31" s="308"/>
      <c r="O31" s="308"/>
      <c r="P31" s="308"/>
      <c r="Q31" s="308"/>
      <c r="R31" s="308"/>
      <c r="S31" s="308"/>
      <c r="T31" s="308"/>
      <c r="U31" s="308"/>
    </row>
    <row r="32" ht="62.25" customHeight="1">
      <c r="A32" s="36"/>
      <c r="B32" s="358" t="str">
        <f>Résultats!B33</f>
        <v>4.7</v>
      </c>
      <c r="C32" s="260" t="str">
        <f>Résultats!C33</f>
        <v>A</v>
      </c>
      <c r="D32" s="260" t="str">
        <f>Résultats!E33</f>
        <v/>
      </c>
      <c r="E32" s="341" t="str">
        <f>Résultats!F33</f>
        <v xml:space="preserve">Chaque média temporel est-il clairement identifiable (hors cas particuliers) ?</v>
      </c>
      <c r="F32" s="345" t="s">
        <v>14</v>
      </c>
      <c r="G32" s="345"/>
      <c r="H32" s="97"/>
      <c r="I32" s="97"/>
      <c r="J32" s="97"/>
      <c r="K32" s="97"/>
      <c r="L32" s="97"/>
      <c r="M32" s="308"/>
      <c r="N32" s="308"/>
      <c r="O32" s="308"/>
      <c r="P32" s="308"/>
      <c r="Q32" s="308"/>
      <c r="R32" s="308"/>
      <c r="S32" s="308"/>
      <c r="T32" s="308"/>
      <c r="U32" s="308"/>
    </row>
    <row r="33" ht="62.25" customHeight="1">
      <c r="A33" s="36"/>
      <c r="B33" s="358" t="str">
        <f>Résultats!B34</f>
        <v>4.8</v>
      </c>
      <c r="C33" s="260" t="str">
        <f>Résultats!C34</f>
        <v>A</v>
      </c>
      <c r="D33" s="260" t="str">
        <f>Résultats!E34</f>
        <v/>
      </c>
      <c r="E33" s="341" t="str">
        <f>Résultats!F34</f>
        <v xml:space="preserve">Chaque média non temporel a-t-il, si nécessaire, une alternative (hors cas particuliers) ?</v>
      </c>
      <c r="F33" s="345" t="s">
        <v>14</v>
      </c>
      <c r="G33" s="345"/>
      <c r="H33" s="97"/>
      <c r="I33" s="97"/>
      <c r="J33" s="97"/>
      <c r="K33" s="97"/>
      <c r="L33" s="97"/>
      <c r="M33" s="308"/>
      <c r="N33" s="308"/>
      <c r="O33" s="308"/>
      <c r="P33" s="308"/>
      <c r="Q33" s="308"/>
      <c r="R33" s="308"/>
      <c r="S33" s="308"/>
      <c r="T33" s="308"/>
      <c r="U33" s="308"/>
    </row>
    <row r="34" ht="62.25" customHeight="1">
      <c r="A34" s="36"/>
      <c r="B34" s="358" t="str">
        <f>Résultats!B35</f>
        <v>4.9</v>
      </c>
      <c r="C34" s="260" t="str">
        <f>Résultats!C35</f>
        <v>A</v>
      </c>
      <c r="D34" s="260" t="str">
        <f>Résultats!E35</f>
        <v/>
      </c>
      <c r="E34" s="341" t="str">
        <f>Résultats!F35</f>
        <v xml:space="preserve">Pour chaque média non temporel ayant une alternative, cette alternative est-elle pertinente ?</v>
      </c>
      <c r="F34" s="345" t="s">
        <v>14</v>
      </c>
      <c r="G34" s="345"/>
      <c r="H34" s="97"/>
      <c r="I34" s="97"/>
      <c r="J34" s="97"/>
      <c r="K34" s="97"/>
      <c r="L34" s="97"/>
      <c r="M34" s="308"/>
      <c r="N34" s="308"/>
      <c r="O34" s="308"/>
      <c r="P34" s="308"/>
      <c r="Q34" s="308"/>
      <c r="R34" s="308"/>
      <c r="S34" s="308"/>
      <c r="T34" s="308"/>
      <c r="U34" s="308"/>
    </row>
    <row r="35" ht="62.25" customHeight="1">
      <c r="A35" s="36"/>
      <c r="B35" s="358" t="str">
        <f>Résultats!B36</f>
        <v>4.10</v>
      </c>
      <c r="C35" s="260" t="str">
        <f>Résultats!C36</f>
        <v>A</v>
      </c>
      <c r="D35" s="260" t="str">
        <f>Résultats!E36</f>
        <v>x</v>
      </c>
      <c r="E35" s="341" t="str">
        <f>Résultats!F36</f>
        <v xml:space="preserve">Chaque son déclenché automatiquement est-il contrôlable par l’utilisateur ?</v>
      </c>
      <c r="F35" s="345" t="s">
        <v>14</v>
      </c>
      <c r="G35" s="345"/>
      <c r="H35" s="97"/>
      <c r="I35" s="97"/>
      <c r="J35" s="97"/>
      <c r="K35" s="97"/>
      <c r="L35" s="97"/>
      <c r="M35" s="308"/>
      <c r="N35" s="308"/>
      <c r="O35" s="308"/>
      <c r="P35" s="308"/>
      <c r="Q35" s="308"/>
      <c r="R35" s="308"/>
      <c r="S35" s="308"/>
      <c r="T35" s="308"/>
      <c r="U35" s="308"/>
    </row>
    <row r="36" ht="62.25" customHeight="1">
      <c r="A36" s="36"/>
      <c r="B36" s="358" t="str">
        <f>Résultats!B37</f>
        <v>4.11</v>
      </c>
      <c r="C36" s="260" t="str">
        <f>Résultats!C37</f>
        <v>A</v>
      </c>
      <c r="D36" s="260" t="str">
        <f>Résultats!E37</f>
        <v/>
      </c>
      <c r="E36" s="341" t="str">
        <f>Résultats!F37</f>
        <v xml:space="preserve">La consultation de chaque média temporel est-elle, si nécessaire, contrôlable par le clavier et tout dispositif de pointage ?</v>
      </c>
      <c r="F36" s="345" t="s">
        <v>14</v>
      </c>
      <c r="G36" s="345"/>
      <c r="H36" s="97"/>
      <c r="I36" s="97"/>
      <c r="J36" s="97"/>
      <c r="K36" s="97"/>
      <c r="L36" s="97"/>
      <c r="M36" s="308"/>
      <c r="N36" s="308"/>
      <c r="O36" s="308"/>
      <c r="P36" s="308"/>
      <c r="Q36" s="308"/>
      <c r="R36" s="308"/>
      <c r="S36" s="308"/>
      <c r="T36" s="308"/>
      <c r="U36" s="308"/>
    </row>
    <row r="37" ht="62.25" customHeight="1">
      <c r="A37" s="36"/>
      <c r="B37" s="358" t="str">
        <f>Résultats!B38</f>
        <v>4.12</v>
      </c>
      <c r="C37" s="260" t="str">
        <f>Résultats!C38</f>
        <v>A</v>
      </c>
      <c r="D37" s="260" t="str">
        <f>Résultats!E38</f>
        <v/>
      </c>
      <c r="E37" s="341" t="str">
        <f>Résultats!F38</f>
        <v xml:space="preserve">La consultation de chaque média non temporel est-elle contrôlable par le clavier et tout dispositif de pointage ?</v>
      </c>
      <c r="F37" s="345" t="s">
        <v>14</v>
      </c>
      <c r="G37" s="345"/>
      <c r="H37" s="97"/>
      <c r="I37" s="97"/>
      <c r="J37" s="97"/>
      <c r="K37" s="97"/>
      <c r="L37" s="97"/>
      <c r="M37" s="308"/>
      <c r="N37" s="308"/>
      <c r="O37" s="308"/>
      <c r="P37" s="308"/>
      <c r="Q37" s="308"/>
      <c r="R37" s="308"/>
      <c r="S37" s="308"/>
      <c r="T37" s="308"/>
      <c r="U37" s="308"/>
    </row>
    <row r="38" ht="62.25" customHeight="1">
      <c r="A38" s="46"/>
      <c r="B38" s="358" t="str">
        <f>Résultats!B39</f>
        <v>4.13</v>
      </c>
      <c r="C38" s="260" t="str">
        <f>Résultats!C39</f>
        <v>A</v>
      </c>
      <c r="D38" s="260" t="str">
        <f>Résultats!E39</f>
        <v/>
      </c>
      <c r="E38" s="341" t="str">
        <f>Résultats!F39</f>
        <v xml:space="preserve">Chaque média temporel et non temporel est-il compatible avec les technologies d’assistance (hors cas particuliers) ?</v>
      </c>
      <c r="F38" s="345" t="s">
        <v>14</v>
      </c>
      <c r="G38" s="345"/>
      <c r="H38" s="97"/>
      <c r="I38" s="97"/>
      <c r="J38" s="97"/>
      <c r="K38" s="97"/>
      <c r="L38" s="97"/>
      <c r="M38" s="308"/>
      <c r="N38" s="308"/>
      <c r="O38" s="308"/>
      <c r="P38" s="308"/>
      <c r="Q38" s="308"/>
      <c r="R38" s="308"/>
      <c r="S38" s="308"/>
      <c r="T38" s="308"/>
      <c r="U38" s="308"/>
    </row>
    <row r="39" ht="62.25" customHeight="1">
      <c r="A39" s="355" t="s">
        <v>450</v>
      </c>
      <c r="B39" s="358" t="str">
        <f>Résultats!B40</f>
        <v>5.1</v>
      </c>
      <c r="C39" s="260" t="str">
        <f>Résultats!C40</f>
        <v>A</v>
      </c>
      <c r="D39" s="260" t="str">
        <f>Résultats!E40</f>
        <v/>
      </c>
      <c r="E39" s="341" t="str">
        <f>Résultats!F40</f>
        <v xml:space="preserve">Chaque tableau de données complexe a-t-il un résumé ?</v>
      </c>
      <c r="F39" s="345" t="s">
        <v>14</v>
      </c>
      <c r="G39" s="345"/>
      <c r="H39" s="97"/>
      <c r="I39" s="97"/>
      <c r="J39" s="97"/>
      <c r="K39" s="97"/>
      <c r="L39" s="97"/>
      <c r="M39" s="308"/>
      <c r="N39" s="308"/>
      <c r="O39" s="308"/>
      <c r="P39" s="308"/>
      <c r="Q39" s="308"/>
      <c r="R39" s="308"/>
      <c r="S39" s="308"/>
      <c r="T39" s="308"/>
      <c r="U39" s="308"/>
    </row>
    <row r="40" ht="62.25" customHeight="1">
      <c r="A40" s="36"/>
      <c r="B40" s="358" t="str">
        <f>Résultats!B41</f>
        <v>5.2</v>
      </c>
      <c r="C40" s="260" t="str">
        <f>Résultats!C41</f>
        <v>A</v>
      </c>
      <c r="D40" s="260" t="str">
        <f>Résultats!E41</f>
        <v/>
      </c>
      <c r="E40" s="341" t="str">
        <f>Résultats!F41</f>
        <v xml:space="preserve">Pour chaque tableau de données complexe ayant un résumé, celui-ci est-il pertinent ?</v>
      </c>
      <c r="F40" s="345" t="s">
        <v>14</v>
      </c>
      <c r="G40" s="345"/>
      <c r="H40" s="97"/>
      <c r="I40" s="97"/>
      <c r="J40" s="97"/>
      <c r="K40" s="97"/>
      <c r="L40" s="97"/>
      <c r="M40" s="308"/>
      <c r="N40" s="308"/>
      <c r="O40" s="308"/>
      <c r="P40" s="308"/>
      <c r="Q40" s="308"/>
      <c r="R40" s="308"/>
      <c r="S40" s="308"/>
      <c r="T40" s="308"/>
      <c r="U40" s="308"/>
    </row>
    <row r="41" ht="62.25" customHeight="1">
      <c r="A41" s="36"/>
      <c r="B41" s="358" t="str">
        <f>Résultats!B42</f>
        <v>5.3</v>
      </c>
      <c r="C41" s="260" t="str">
        <f>Résultats!C42</f>
        <v>A</v>
      </c>
      <c r="D41" s="260" t="str">
        <f>Résultats!E42</f>
        <v>x</v>
      </c>
      <c r="E41" s="341" t="str">
        <f>Résultats!F42</f>
        <v xml:space="preserve">Pour chaque tableau de mise en forme, le contenu linéarisé reste-t-il compréhensible ?</v>
      </c>
      <c r="F41" s="345" t="s">
        <v>14</v>
      </c>
      <c r="G41" s="345"/>
      <c r="H41" s="97"/>
      <c r="I41" s="97"/>
      <c r="J41" s="97"/>
      <c r="K41" s="97"/>
      <c r="L41" s="97"/>
      <c r="M41" s="308"/>
      <c r="N41" s="308"/>
      <c r="O41" s="308"/>
      <c r="P41" s="308"/>
      <c r="Q41" s="308"/>
      <c r="R41" s="308"/>
      <c r="S41" s="308"/>
      <c r="T41" s="308"/>
      <c r="U41" s="308"/>
    </row>
    <row r="42" ht="62.25" customHeight="1">
      <c r="A42" s="36"/>
      <c r="B42" s="358" t="str">
        <f>Résultats!B43</f>
        <v>5.4</v>
      </c>
      <c r="C42" s="260" t="str">
        <f>Résultats!C43</f>
        <v>A</v>
      </c>
      <c r="D42" s="260" t="str">
        <f>Résultats!E43</f>
        <v/>
      </c>
      <c r="E42" s="341" t="str">
        <f>Résultats!F43</f>
        <v xml:space="preserve">Pour chaque tableau de données ayant un titre, le titre est-il correctement associé au tableau de données ?</v>
      </c>
      <c r="F42" s="345" t="s">
        <v>14</v>
      </c>
      <c r="G42" s="345"/>
      <c r="H42" s="97"/>
      <c r="I42" s="97"/>
      <c r="J42" s="97"/>
      <c r="K42" s="97"/>
      <c r="L42" s="97"/>
      <c r="M42" s="308"/>
      <c r="N42" s="308"/>
      <c r="O42" s="308"/>
      <c r="P42" s="308"/>
      <c r="Q42" s="308"/>
      <c r="R42" s="308"/>
      <c r="S42" s="308"/>
      <c r="T42" s="308"/>
      <c r="U42" s="308"/>
    </row>
    <row r="43" ht="62.25" customHeight="1">
      <c r="A43" s="36"/>
      <c r="B43" s="358" t="str">
        <f>Résultats!B44</f>
        <v>5.5</v>
      </c>
      <c r="C43" s="260" t="str">
        <f>Résultats!C44</f>
        <v>A</v>
      </c>
      <c r="D43" s="260" t="str">
        <f>Résultats!E44</f>
        <v/>
      </c>
      <c r="E43" s="341" t="str">
        <f>Résultats!F44</f>
        <v xml:space="preserve">Pour chaque tableau de données ayant un titre, celui-ci est-il pertinent ?</v>
      </c>
      <c r="F43" s="345" t="s">
        <v>14</v>
      </c>
      <c r="G43" s="345"/>
      <c r="H43" s="97"/>
      <c r="I43" s="97"/>
      <c r="J43" s="97"/>
      <c r="K43" s="97"/>
      <c r="L43" s="97"/>
      <c r="M43" s="308"/>
      <c r="N43" s="308"/>
      <c r="O43" s="308"/>
      <c r="P43" s="308"/>
      <c r="Q43" s="308"/>
      <c r="R43" s="308"/>
      <c r="S43" s="308"/>
      <c r="T43" s="308"/>
      <c r="U43" s="308"/>
    </row>
    <row r="44" ht="62.25" customHeight="1">
      <c r="A44" s="36"/>
      <c r="B44" s="358" t="str">
        <f>Résultats!B45</f>
        <v>5.6</v>
      </c>
      <c r="C44" s="260" t="str">
        <f>Résultats!C45</f>
        <v>A</v>
      </c>
      <c r="D44" s="260" t="str">
        <f>Résultats!E45</f>
        <v/>
      </c>
      <c r="E44" s="341" t="str">
        <f>Résultats!F45</f>
        <v xml:space="preserve">Pour chaque tableau de données, chaque en-tête de colonne et chaque en-tête de ligne sont-ils correctement déclarés ?</v>
      </c>
      <c r="F44" s="345" t="s">
        <v>14</v>
      </c>
      <c r="G44" s="345"/>
      <c r="H44" s="97"/>
      <c r="I44" s="97"/>
      <c r="J44" s="97"/>
      <c r="K44" s="97"/>
      <c r="L44" s="97"/>
      <c r="M44" s="308"/>
      <c r="N44" s="308"/>
      <c r="O44" s="308"/>
      <c r="P44" s="308"/>
      <c r="Q44" s="308"/>
      <c r="R44" s="308"/>
      <c r="S44" s="308"/>
      <c r="T44" s="308"/>
      <c r="U44" s="308"/>
    </row>
    <row r="45" ht="62.25" customHeight="1">
      <c r="A45" s="36"/>
      <c r="B45" s="358" t="str">
        <f>Résultats!B46</f>
        <v>5.7</v>
      </c>
      <c r="C45" s="260" t="str">
        <f>Résultats!C46</f>
        <v>A</v>
      </c>
      <c r="D45" s="260" t="str">
        <f>Résultats!E46</f>
        <v>x</v>
      </c>
      <c r="E45" s="341" t="str">
        <f>Résultats!F46</f>
        <v xml:space="preserve">Pour chaque tableau de données, la technique appropriée permettant d’associer chaque cellule avec ses en-têtes est-elle utilisée (hors cas particuliers) ?</v>
      </c>
      <c r="F45" s="345" t="s">
        <v>14</v>
      </c>
      <c r="G45" s="345"/>
      <c r="H45" s="97"/>
      <c r="I45" s="97"/>
      <c r="J45" s="97"/>
      <c r="K45" s="97"/>
      <c r="L45" s="97"/>
      <c r="M45" s="308"/>
      <c r="N45" s="308"/>
      <c r="O45" s="308"/>
      <c r="P45" s="308"/>
      <c r="Q45" s="308"/>
      <c r="R45" s="308"/>
      <c r="S45" s="308"/>
      <c r="T45" s="308"/>
      <c r="U45" s="308"/>
    </row>
    <row r="46" ht="62.25" customHeight="1">
      <c r="A46" s="46"/>
      <c r="B46" s="358" t="str">
        <f>Résultats!B47</f>
        <v>5.8</v>
      </c>
      <c r="C46" s="260" t="str">
        <f>Résultats!C47</f>
        <v>A</v>
      </c>
      <c r="D46" s="260" t="str">
        <f>Résultats!E47</f>
        <v/>
      </c>
      <c r="E46" s="341" t="str">
        <f>Résultats!F47</f>
        <v xml:space="preserve">Chaque tableau de mise en forme ne doit pas utiliser d’éléments propres aux tableaux de données. Cette règle est-elle respectée ?</v>
      </c>
      <c r="F46" s="345" t="s">
        <v>14</v>
      </c>
      <c r="G46" s="345"/>
      <c r="H46" s="97"/>
      <c r="I46" s="97"/>
      <c r="J46" s="97"/>
      <c r="K46" s="97"/>
      <c r="L46" s="97"/>
      <c r="M46" s="308"/>
      <c r="N46" s="308"/>
      <c r="O46" s="308"/>
      <c r="P46" s="308"/>
      <c r="Q46" s="308"/>
      <c r="R46" s="308"/>
      <c r="S46" s="308"/>
      <c r="T46" s="308"/>
      <c r="U46" s="308"/>
    </row>
    <row r="47" ht="62.25" customHeight="1">
      <c r="A47" s="355" t="s">
        <v>451</v>
      </c>
      <c r="B47" s="358" t="str">
        <f>Résultats!B48</f>
        <v>6.1</v>
      </c>
      <c r="C47" s="260" t="str">
        <f>Résultats!C48</f>
        <v>A</v>
      </c>
      <c r="D47" s="260" t="str">
        <f>Résultats!E48</f>
        <v>x</v>
      </c>
      <c r="E47" s="341" t="str">
        <f>Résultats!F48</f>
        <v xml:space="preserve">Chaque lien est-il explicite (hors cas particuliers) ?</v>
      </c>
      <c r="F47" s="345" t="s">
        <v>14</v>
      </c>
      <c r="G47" s="345"/>
      <c r="H47" s="97"/>
      <c r="I47" s="97"/>
      <c r="J47" s="97"/>
      <c r="K47" s="97"/>
      <c r="L47" s="97"/>
      <c r="M47" s="308"/>
      <c r="N47" s="308"/>
      <c r="O47" s="308"/>
      <c r="P47" s="308"/>
      <c r="Q47" s="308"/>
      <c r="R47" s="308"/>
      <c r="S47" s="308"/>
      <c r="T47" s="308"/>
      <c r="U47" s="308"/>
    </row>
    <row r="48" ht="62.25" customHeight="1">
      <c r="A48" s="46"/>
      <c r="B48" s="358" t="str">
        <f>Résultats!B49</f>
        <v>6.2</v>
      </c>
      <c r="C48" s="260" t="str">
        <f>Résultats!C49</f>
        <v>A</v>
      </c>
      <c r="D48" s="260" t="str">
        <f>Résultats!E49</f>
        <v>x</v>
      </c>
      <c r="E48" s="341" t="str">
        <f>Résultats!F49</f>
        <v xml:space="preserve">Dans chaque page web, chaque lien a-t-il un intitulé ?</v>
      </c>
      <c r="F48" s="345" t="s">
        <v>14</v>
      </c>
      <c r="G48" s="345"/>
      <c r="H48" s="97"/>
      <c r="I48" s="97"/>
      <c r="J48" s="97"/>
      <c r="K48" s="97"/>
      <c r="L48" s="97"/>
      <c r="M48" s="308"/>
      <c r="N48" s="308"/>
      <c r="O48" s="308"/>
      <c r="P48" s="308"/>
      <c r="Q48" s="308"/>
      <c r="R48" s="308"/>
      <c r="S48" s="308"/>
      <c r="T48" s="308"/>
      <c r="U48" s="308"/>
    </row>
    <row r="49" ht="62.25" customHeight="1">
      <c r="A49" s="355" t="s">
        <v>452</v>
      </c>
      <c r="B49" s="358" t="str">
        <f>Résultats!B50</f>
        <v>7.1</v>
      </c>
      <c r="C49" s="260" t="str">
        <f>Résultats!C50</f>
        <v>A</v>
      </c>
      <c r="D49" s="260" t="str">
        <f>Résultats!E50</f>
        <v>x</v>
      </c>
      <c r="E49" s="341" t="str">
        <f>Résultats!F50</f>
        <v xml:space="preserve">Chaque script est-il, si nécessaire, compatible avec les technologies d’assistance ?</v>
      </c>
      <c r="F49" s="345" t="s">
        <v>14</v>
      </c>
      <c r="G49" s="345"/>
      <c r="H49" s="97"/>
      <c r="I49" s="97"/>
      <c r="J49" s="97"/>
      <c r="K49" s="97"/>
      <c r="L49" s="97"/>
      <c r="M49" s="308"/>
      <c r="N49" s="308"/>
      <c r="O49" s="308"/>
      <c r="P49" s="308"/>
      <c r="Q49" s="308"/>
      <c r="R49" s="308"/>
      <c r="S49" s="308"/>
      <c r="T49" s="308"/>
      <c r="U49" s="308"/>
    </row>
    <row r="50" ht="62.25" customHeight="1">
      <c r="A50" s="36"/>
      <c r="B50" s="358" t="str">
        <f>Résultats!B51</f>
        <v>7.2</v>
      </c>
      <c r="C50" s="260" t="str">
        <f>Résultats!C51</f>
        <v>A</v>
      </c>
      <c r="D50" s="260" t="str">
        <f>Résultats!E51</f>
        <v/>
      </c>
      <c r="E50" s="341" t="str">
        <f>Résultats!F51</f>
        <v xml:space="preserve">Pour chaque script ayant une alternative, cette alternative est-elle pertinente ?</v>
      </c>
      <c r="F50" s="345" t="s">
        <v>14</v>
      </c>
      <c r="G50" s="345"/>
      <c r="H50" s="97"/>
      <c r="I50" s="97"/>
      <c r="J50" s="97"/>
      <c r="K50" s="97"/>
      <c r="L50" s="97"/>
      <c r="M50" s="308"/>
      <c r="N50" s="308"/>
      <c r="O50" s="308"/>
      <c r="P50" s="308"/>
      <c r="Q50" s="308"/>
      <c r="R50" s="308"/>
      <c r="S50" s="308"/>
      <c r="T50" s="308"/>
      <c r="U50" s="308"/>
    </row>
    <row r="51" ht="62.25" customHeight="1">
      <c r="A51" s="36"/>
      <c r="B51" s="358" t="str">
        <f>Résultats!B52</f>
        <v>7.3</v>
      </c>
      <c r="C51" s="260" t="str">
        <f>Résultats!C52</f>
        <v>A</v>
      </c>
      <c r="D51" s="260" t="str">
        <f>Résultats!E52</f>
        <v>x</v>
      </c>
      <c r="E51" s="341" t="str">
        <f>Résultats!F52</f>
        <v xml:space="preserve">Chaque script est-il contrôlable par le clavier et par tout dispositif de pointage (hors cas particuliers) ?</v>
      </c>
      <c r="F51" s="345" t="s">
        <v>14</v>
      </c>
      <c r="G51" s="345"/>
      <c r="H51" s="97"/>
      <c r="I51" s="97"/>
      <c r="J51" s="97"/>
      <c r="K51" s="97"/>
      <c r="L51" s="97"/>
      <c r="M51" s="308"/>
      <c r="N51" s="308"/>
      <c r="O51" s="308"/>
      <c r="P51" s="308"/>
      <c r="Q51" s="308"/>
      <c r="R51" s="308"/>
      <c r="S51" s="308"/>
      <c r="T51" s="308"/>
      <c r="U51" s="308"/>
    </row>
    <row r="52" ht="62.25" customHeight="1">
      <c r="A52" s="36"/>
      <c r="B52" s="358" t="str">
        <f>Résultats!B53</f>
        <v>7.4</v>
      </c>
      <c r="C52" s="260" t="str">
        <f>Résultats!C53</f>
        <v>A</v>
      </c>
      <c r="D52" s="260" t="str">
        <f>Résultats!E53</f>
        <v/>
      </c>
      <c r="E52" s="341" t="str">
        <f>Résultats!F53</f>
        <v xml:space="preserve">Pour chaque script qui initie un changement de contexte, l’utilisateur est-il averti ou en a-t-il le contrôle ?</v>
      </c>
      <c r="F52" s="345" t="s">
        <v>14</v>
      </c>
      <c r="G52" s="345"/>
      <c r="H52" s="97"/>
      <c r="I52" s="97"/>
      <c r="J52" s="97"/>
      <c r="K52" s="97"/>
      <c r="L52" s="97"/>
      <c r="M52" s="308"/>
      <c r="N52" s="308"/>
      <c r="O52" s="308"/>
      <c r="P52" s="308"/>
      <c r="Q52" s="308"/>
      <c r="R52" s="308"/>
      <c r="S52" s="308"/>
      <c r="T52" s="308"/>
      <c r="U52" s="308"/>
    </row>
    <row r="53" ht="62.25" customHeight="1">
      <c r="A53" s="46"/>
      <c r="B53" s="358" t="str">
        <f>Résultats!B54</f>
        <v>7.5</v>
      </c>
      <c r="C53" s="260" t="str">
        <f>Résultats!C54</f>
        <v>AA</v>
      </c>
      <c r="D53" s="260" t="str">
        <f>Résultats!E54</f>
        <v/>
      </c>
      <c r="E53" s="341" t="str">
        <f>Résultats!F54</f>
        <v xml:space="preserve">Dans chaque page web, les messages de statut sont-ils correctement restitués par les technologies d’assistance ?</v>
      </c>
      <c r="F53" s="345" t="s">
        <v>14</v>
      </c>
      <c r="G53" s="345"/>
      <c r="H53" s="97"/>
      <c r="I53" s="97"/>
      <c r="J53" s="97"/>
      <c r="K53" s="97"/>
      <c r="L53" s="97"/>
      <c r="M53" s="308"/>
      <c r="N53" s="308"/>
      <c r="O53" s="308"/>
      <c r="P53" s="308"/>
      <c r="Q53" s="308"/>
      <c r="R53" s="308"/>
      <c r="S53" s="308"/>
      <c r="T53" s="308"/>
      <c r="U53" s="308"/>
    </row>
    <row r="54" ht="62.25" customHeight="1">
      <c r="A54" s="355" t="s">
        <v>453</v>
      </c>
      <c r="B54" s="358" t="str">
        <f>Résultats!B55</f>
        <v>8.1</v>
      </c>
      <c r="C54" s="260" t="str">
        <f>Résultats!C55</f>
        <v>A</v>
      </c>
      <c r="D54" s="260" t="str">
        <f>Résultats!E55</f>
        <v/>
      </c>
      <c r="E54" s="341" t="str">
        <f>Résultats!F55</f>
        <v xml:space="preserve">Chaque page web est-elle définie par un type de document ?</v>
      </c>
      <c r="F54" s="345" t="s">
        <v>14</v>
      </c>
      <c r="G54" s="345"/>
      <c r="H54" s="97"/>
      <c r="I54" s="97"/>
      <c r="J54" s="97"/>
      <c r="K54" s="97"/>
      <c r="L54" s="352" t="s">
        <v>500</v>
      </c>
      <c r="M54" s="308"/>
      <c r="N54" s="308"/>
      <c r="O54" s="308"/>
      <c r="P54" s="308"/>
      <c r="Q54" s="308"/>
      <c r="R54" s="308"/>
      <c r="S54" s="308"/>
      <c r="T54" s="308"/>
      <c r="U54" s="308"/>
    </row>
    <row r="55" ht="62.25" customHeight="1">
      <c r="A55" s="36"/>
      <c r="B55" s="358" t="str">
        <f>Résultats!B56</f>
        <v>8.2</v>
      </c>
      <c r="C55" s="260" t="str">
        <f>Résultats!C56</f>
        <v>A</v>
      </c>
      <c r="D55" s="260" t="str">
        <f>Résultats!E56</f>
        <v/>
      </c>
      <c r="E55" s="341" t="str">
        <f>Résultats!F56</f>
        <v xml:space="preserve">Pour chaque page web, le code source généré est-il valide selon le type de document spécifié ?</v>
      </c>
      <c r="F55" s="345" t="s">
        <v>14</v>
      </c>
      <c r="G55" s="345"/>
      <c r="H55" s="97"/>
      <c r="I55" s="97"/>
      <c r="J55" s="97"/>
      <c r="K55" s="97"/>
      <c r="L55" s="352" t="s">
        <v>500</v>
      </c>
      <c r="M55" s="308"/>
      <c r="N55" s="308"/>
      <c r="O55" s="308"/>
      <c r="P55" s="308"/>
      <c r="Q55" s="308"/>
      <c r="R55" s="308"/>
      <c r="S55" s="308"/>
      <c r="T55" s="308"/>
      <c r="U55" s="308"/>
    </row>
    <row r="56" ht="62.25" customHeight="1">
      <c r="A56" s="36"/>
      <c r="B56" s="358" t="str">
        <f>Résultats!B57</f>
        <v>8.3</v>
      </c>
      <c r="C56" s="260" t="str">
        <f>Résultats!C57</f>
        <v>A</v>
      </c>
      <c r="D56" s="260" t="str">
        <f>Résultats!E57</f>
        <v>x</v>
      </c>
      <c r="E56" s="341" t="str">
        <f>Résultats!F57</f>
        <v xml:space="preserve">Dans chaque page web, la langue par défaut est-elle présente ?</v>
      </c>
      <c r="F56" s="345" t="s">
        <v>14</v>
      </c>
      <c r="G56" s="345"/>
      <c r="H56" s="97"/>
      <c r="I56" s="97"/>
      <c r="J56" s="97"/>
      <c r="K56" s="97"/>
      <c r="L56" s="97"/>
      <c r="M56" s="308"/>
      <c r="N56" s="308"/>
      <c r="O56" s="308"/>
      <c r="P56" s="308"/>
      <c r="Q56" s="308"/>
      <c r="R56" s="308"/>
      <c r="S56" s="308"/>
      <c r="T56" s="308"/>
      <c r="U56" s="308"/>
    </row>
    <row r="57" ht="62.25" customHeight="1">
      <c r="A57" s="36"/>
      <c r="B57" s="358" t="str">
        <f>Résultats!B58</f>
        <v>8.4</v>
      </c>
      <c r="C57" s="260" t="str">
        <f>Résultats!C58</f>
        <v>A</v>
      </c>
      <c r="D57" s="260" t="str">
        <f>Résultats!E58</f>
        <v>x</v>
      </c>
      <c r="E57" s="341" t="str">
        <f>Résultats!F58</f>
        <v xml:space="preserve">Pour chaque page web ayant une langue par défaut, le code de langue est-il pertinent ?</v>
      </c>
      <c r="F57" s="345" t="s">
        <v>14</v>
      </c>
      <c r="G57" s="345"/>
      <c r="H57" s="97"/>
      <c r="I57" s="97"/>
      <c r="J57" s="97"/>
      <c r="K57" s="97"/>
      <c r="L57" s="97"/>
      <c r="M57" s="308"/>
      <c r="N57" s="308"/>
      <c r="O57" s="308"/>
      <c r="P57" s="308"/>
      <c r="Q57" s="308"/>
      <c r="R57" s="308"/>
      <c r="S57" s="308"/>
      <c r="T57" s="308"/>
      <c r="U57" s="308"/>
    </row>
    <row r="58" ht="62.25" customHeight="1">
      <c r="A58" s="36"/>
      <c r="B58" s="259" t="str">
        <f>Résultats!B59</f>
        <v>8.5</v>
      </c>
      <c r="C58" s="260" t="str">
        <f>Résultats!C59</f>
        <v>A</v>
      </c>
      <c r="D58" s="260" t="str">
        <f>Résultats!E59</f>
        <v>x</v>
      </c>
      <c r="E58" s="341" t="str">
        <f>Résultats!F59</f>
        <v xml:space="preserve">Chaque page web a-t-elle un titre de page ?</v>
      </c>
      <c r="F58" s="345" t="s">
        <v>14</v>
      </c>
      <c r="G58" s="345"/>
      <c r="H58" s="97"/>
      <c r="I58" s="97"/>
      <c r="J58" s="97"/>
      <c r="K58" s="97"/>
      <c r="L58" s="97"/>
      <c r="M58" s="308"/>
      <c r="N58" s="308"/>
      <c r="O58" s="308"/>
      <c r="P58" s="308"/>
      <c r="Q58" s="308"/>
      <c r="R58" s="308"/>
      <c r="S58" s="308"/>
      <c r="T58" s="308"/>
      <c r="U58" s="308"/>
    </row>
    <row r="59" ht="62.25" customHeight="1">
      <c r="A59" s="36"/>
      <c r="B59" s="259" t="str">
        <f>Résultats!B60</f>
        <v>8.6</v>
      </c>
      <c r="C59" s="260" t="str">
        <f>Résultats!C60</f>
        <v>A</v>
      </c>
      <c r="D59" s="260" t="str">
        <f>Résultats!E60</f>
        <v/>
      </c>
      <c r="E59" s="341" t="str">
        <f>Résultats!F60</f>
        <v xml:space="preserve">Pour chaque page web ayant un titre de page, ce titre est-il pertinent ?</v>
      </c>
      <c r="F59" s="345" t="s">
        <v>14</v>
      </c>
      <c r="G59" s="345"/>
      <c r="H59" s="97"/>
      <c r="I59" s="97"/>
      <c r="J59" s="97"/>
      <c r="K59" s="97"/>
      <c r="L59" s="97"/>
      <c r="M59" s="308"/>
      <c r="N59" s="308"/>
      <c r="O59" s="308"/>
      <c r="P59" s="308"/>
      <c r="Q59" s="308"/>
      <c r="R59" s="308"/>
      <c r="S59" s="308"/>
      <c r="T59" s="308"/>
      <c r="U59" s="308"/>
    </row>
    <row r="60" ht="62.25" customHeight="1">
      <c r="A60" s="36"/>
      <c r="B60" s="259" t="str">
        <f>Résultats!B61</f>
        <v>8.7</v>
      </c>
      <c r="C60" s="260" t="str">
        <f>Résultats!C61</f>
        <v>AA</v>
      </c>
      <c r="D60" s="260" t="str">
        <f>Résultats!E61</f>
        <v/>
      </c>
      <c r="E60" s="341" t="str">
        <f>Résultats!F61</f>
        <v xml:space="preserve">Dans chaque page web, chaque changement de langue est-il indiqué dans le code source (hors cas particuliers) ?</v>
      </c>
      <c r="F60" s="345" t="s">
        <v>14</v>
      </c>
      <c r="G60" s="345"/>
      <c r="H60" s="97"/>
      <c r="I60" s="97"/>
      <c r="J60" s="97"/>
      <c r="K60" s="97"/>
      <c r="L60" s="97"/>
      <c r="M60" s="308"/>
      <c r="N60" s="308"/>
      <c r="O60" s="308"/>
      <c r="P60" s="308"/>
      <c r="Q60" s="308"/>
      <c r="R60" s="308"/>
      <c r="S60" s="308"/>
      <c r="T60" s="308"/>
      <c r="U60" s="308"/>
    </row>
    <row r="61" ht="62.25" customHeight="1">
      <c r="A61" s="36"/>
      <c r="B61" s="259" t="str">
        <f>Résultats!B62</f>
        <v>8.8</v>
      </c>
      <c r="C61" s="260" t="str">
        <f>Résultats!C62</f>
        <v>AA</v>
      </c>
      <c r="D61" s="260" t="str">
        <f>Résultats!E62</f>
        <v/>
      </c>
      <c r="E61" s="341" t="str">
        <f>Résultats!F62</f>
        <v xml:space="preserve">Dans chaque page web, le code de langue de chaque changement de langue est-il valide et pertinent ?</v>
      </c>
      <c r="F61" s="345" t="s">
        <v>14</v>
      </c>
      <c r="G61" s="345"/>
      <c r="H61" s="97"/>
      <c r="I61" s="97"/>
      <c r="J61" s="97"/>
      <c r="K61" s="97"/>
      <c r="L61" s="97"/>
      <c r="M61" s="308"/>
      <c r="N61" s="308"/>
      <c r="O61" s="308"/>
      <c r="P61" s="308"/>
      <c r="Q61" s="308"/>
      <c r="R61" s="308"/>
      <c r="S61" s="308"/>
      <c r="T61" s="308"/>
      <c r="U61" s="308"/>
    </row>
    <row r="62" ht="62.25" customHeight="1">
      <c r="A62" s="36"/>
      <c r="B62" s="259" t="str">
        <f>Résultats!B63</f>
        <v>8.9</v>
      </c>
      <c r="C62" s="260" t="str">
        <f>Résultats!C63</f>
        <v>A</v>
      </c>
      <c r="D62" s="260" t="str">
        <f>Résultats!E63</f>
        <v/>
      </c>
      <c r="E62" s="341" t="str">
        <f>Résultats!F63</f>
        <v xml:space="preserve">Dans chaque page web, les balises ne doivent pas être utilisées uniquement à des fins de présentation. Cette règle est-elle respectée ?</v>
      </c>
      <c r="F62" s="345" t="s">
        <v>14</v>
      </c>
      <c r="G62" s="345"/>
      <c r="H62" s="97"/>
      <c r="I62" s="97"/>
      <c r="J62" s="97"/>
      <c r="K62" s="97"/>
      <c r="L62" s="97"/>
      <c r="M62" s="308"/>
      <c r="N62" s="308"/>
      <c r="O62" s="308"/>
      <c r="P62" s="308"/>
      <c r="Q62" s="308"/>
      <c r="R62" s="308"/>
      <c r="S62" s="308"/>
      <c r="T62" s="308"/>
      <c r="U62" s="308"/>
    </row>
    <row r="63" ht="62.25" customHeight="1">
      <c r="A63" s="46"/>
      <c r="B63" s="358" t="str">
        <f>Résultats!B64</f>
        <v>8.10</v>
      </c>
      <c r="C63" s="260" t="str">
        <f>Résultats!C64</f>
        <v>A</v>
      </c>
      <c r="D63" s="260" t="str">
        <f>Résultats!E64</f>
        <v/>
      </c>
      <c r="E63" s="341" t="str">
        <f>Résultats!F64</f>
        <v xml:space="preserve">Dans chaque page web, les changements du sens de lecture sont-ils signalés ?</v>
      </c>
      <c r="F63" s="345" t="s">
        <v>14</v>
      </c>
      <c r="G63" s="345"/>
      <c r="H63" s="97"/>
      <c r="I63" s="97"/>
      <c r="J63" s="97"/>
      <c r="K63" s="97"/>
      <c r="L63" s="97"/>
      <c r="M63" s="308"/>
      <c r="N63" s="308"/>
      <c r="O63" s="308"/>
      <c r="P63" s="308"/>
      <c r="Q63" s="308"/>
      <c r="R63" s="308"/>
      <c r="S63" s="308"/>
      <c r="T63" s="308"/>
      <c r="U63" s="308"/>
    </row>
    <row r="64" ht="62.25" customHeight="1">
      <c r="A64" s="355" t="s">
        <v>454</v>
      </c>
      <c r="B64" s="358" t="str">
        <f>Résultats!B65</f>
        <v>9.1</v>
      </c>
      <c r="C64" s="260" t="str">
        <f>Résultats!C65</f>
        <v>A</v>
      </c>
      <c r="D64" s="260" t="str">
        <f>Résultats!E65</f>
        <v>x</v>
      </c>
      <c r="E64" s="341" t="str">
        <f>Résultats!F65</f>
        <v xml:space="preserve">Dans chaque page web, l’information est-elle structurée par l’utilisation appropriée de titres ?</v>
      </c>
      <c r="F64" s="345" t="s">
        <v>14</v>
      </c>
      <c r="G64" s="345"/>
      <c r="H64" s="97"/>
      <c r="I64" s="97"/>
      <c r="J64" s="97"/>
      <c r="K64" s="97"/>
      <c r="L64" s="97"/>
      <c r="M64" s="308"/>
      <c r="N64" s="308"/>
      <c r="O64" s="308"/>
      <c r="P64" s="308"/>
      <c r="Q64" s="308"/>
      <c r="R64" s="308"/>
      <c r="S64" s="308"/>
      <c r="T64" s="308"/>
      <c r="U64" s="308"/>
    </row>
    <row r="65" ht="62.25" customHeight="1">
      <c r="A65" s="36"/>
      <c r="B65" s="358" t="str">
        <f>Résultats!B66</f>
        <v>9.2</v>
      </c>
      <c r="C65" s="260" t="str">
        <f>Résultats!C66</f>
        <v>A</v>
      </c>
      <c r="D65" s="260" t="str">
        <f>Résultats!E66</f>
        <v/>
      </c>
      <c r="E65" s="341" t="str">
        <f>Résultats!F66</f>
        <v xml:space="preserve">Dans chaque page web, la structure du document est-elle cohérente (hors cas particuliers) ?</v>
      </c>
      <c r="F65" s="345" t="s">
        <v>14</v>
      </c>
      <c r="G65" s="345"/>
      <c r="H65" s="97"/>
      <c r="I65" s="97"/>
      <c r="J65" s="97"/>
      <c r="K65" s="97"/>
      <c r="L65" s="97"/>
      <c r="M65" s="308"/>
      <c r="N65" s="308"/>
      <c r="O65" s="308"/>
      <c r="P65" s="308"/>
      <c r="Q65" s="308"/>
      <c r="R65" s="308"/>
      <c r="S65" s="308"/>
      <c r="T65" s="308"/>
      <c r="U65" s="308"/>
    </row>
    <row r="66" ht="62.25" customHeight="1">
      <c r="A66" s="36"/>
      <c r="B66" s="358" t="str">
        <f>Résultats!B67</f>
        <v>9.3</v>
      </c>
      <c r="C66" s="260" t="str">
        <f>Résultats!C67</f>
        <v>A</v>
      </c>
      <c r="D66" s="260" t="str">
        <f>Résultats!E67</f>
        <v/>
      </c>
      <c r="E66" s="341" t="str">
        <f>Résultats!F67</f>
        <v xml:space="preserve">Dans chaque page web, chaque liste est-elle correctement structurée ?</v>
      </c>
      <c r="F66" s="345" t="s">
        <v>14</v>
      </c>
      <c r="G66" s="345"/>
      <c r="H66" s="97"/>
      <c r="I66" s="97"/>
      <c r="J66" s="97"/>
      <c r="K66" s="97"/>
      <c r="L66" s="97"/>
      <c r="M66" s="308"/>
      <c r="N66" s="308"/>
      <c r="O66" s="308"/>
      <c r="P66" s="308"/>
      <c r="Q66" s="308"/>
      <c r="R66" s="308"/>
      <c r="S66" s="308"/>
      <c r="T66" s="308"/>
      <c r="U66" s="308"/>
    </row>
    <row r="67" ht="62.25" customHeight="1">
      <c r="A67" s="46"/>
      <c r="B67" s="358" t="str">
        <f>Résultats!B68</f>
        <v>9.4</v>
      </c>
      <c r="C67" s="260" t="str">
        <f>Résultats!C68</f>
        <v>A</v>
      </c>
      <c r="D67" s="260" t="str">
        <f>Résultats!E68</f>
        <v/>
      </c>
      <c r="E67" s="341" t="str">
        <f>Résultats!F68</f>
        <v xml:space="preserve">Dans chaque page web, chaque citation est-elle correctement indiquée ?</v>
      </c>
      <c r="F67" s="345" t="s">
        <v>14</v>
      </c>
      <c r="G67" s="345"/>
      <c r="H67" s="97"/>
      <c r="I67" s="97"/>
      <c r="J67" s="97"/>
      <c r="K67" s="97"/>
      <c r="L67" s="97"/>
      <c r="M67" s="308"/>
      <c r="N67" s="308"/>
      <c r="O67" s="308"/>
      <c r="P67" s="308"/>
      <c r="Q67" s="308"/>
      <c r="R67" s="308"/>
      <c r="S67" s="308"/>
      <c r="T67" s="308"/>
      <c r="U67" s="308"/>
    </row>
    <row r="68" ht="62.25" customHeight="1">
      <c r="A68" s="355" t="s">
        <v>455</v>
      </c>
      <c r="B68" s="358" t="str">
        <f>Résultats!B69</f>
        <v>10.1</v>
      </c>
      <c r="C68" s="260" t="str">
        <f>Résultats!C69</f>
        <v>A</v>
      </c>
      <c r="D68" s="260" t="str">
        <f>Résultats!E69</f>
        <v/>
      </c>
      <c r="E68" s="341" t="str">
        <f>Résultats!F69</f>
        <v xml:space="preserve">Dans le site web, des feuilles de styles sont-elles utilisées pour contrôler la présentation de l’information ?</v>
      </c>
      <c r="F68" s="345" t="s">
        <v>14</v>
      </c>
      <c r="G68" s="345"/>
      <c r="H68" s="97"/>
      <c r="I68" s="97"/>
      <c r="J68" s="97"/>
      <c r="K68" s="97"/>
      <c r="L68" s="97"/>
      <c r="M68" s="308"/>
      <c r="N68" s="308"/>
      <c r="O68" s="308"/>
      <c r="P68" s="308"/>
      <c r="Q68" s="308"/>
      <c r="R68" s="308"/>
      <c r="S68" s="308"/>
      <c r="T68" s="308"/>
      <c r="U68" s="308"/>
    </row>
    <row r="69" ht="62.25" customHeight="1">
      <c r="A69" s="36"/>
      <c r="B69" s="358" t="str">
        <f>Résultats!B70</f>
        <v>10.2</v>
      </c>
      <c r="C69" s="260" t="str">
        <f>Résultats!C70</f>
        <v>A</v>
      </c>
      <c r="D69" s="260" t="str">
        <f>Résultats!E70</f>
        <v/>
      </c>
      <c r="E69" s="341" t="str">
        <f>Résultats!F70</f>
        <v xml:space="preserve">Dans chaque page web, le contenu visible porteur d’information reste-t-il présent lorsque les feuilles de styles sont désactivées ?</v>
      </c>
      <c r="F69" s="345" t="s">
        <v>14</v>
      </c>
      <c r="G69" s="345"/>
      <c r="H69" s="97"/>
      <c r="I69" s="97"/>
      <c r="J69" s="97"/>
      <c r="K69" s="97"/>
      <c r="L69" s="97"/>
      <c r="M69" s="308"/>
      <c r="N69" s="308"/>
      <c r="O69" s="308"/>
      <c r="P69" s="308"/>
      <c r="Q69" s="308"/>
      <c r="R69" s="308"/>
      <c r="S69" s="308"/>
      <c r="T69" s="308"/>
      <c r="U69" s="308"/>
    </row>
    <row r="70" ht="62.25" customHeight="1">
      <c r="A70" s="36"/>
      <c r="B70" s="358" t="str">
        <f>Résultats!B71</f>
        <v>10.3</v>
      </c>
      <c r="C70" s="260" t="str">
        <f>Résultats!C71</f>
        <v>A</v>
      </c>
      <c r="D70" s="260" t="str">
        <f>Résultats!E71</f>
        <v>x</v>
      </c>
      <c r="E70" s="341" t="str">
        <f>Résultats!F71</f>
        <v xml:space="preserve">Dans chaque page web, l’information reste-t-elle compréhensible lorsque les feuilles de styles sont désactivées ?</v>
      </c>
      <c r="F70" s="345" t="s">
        <v>14</v>
      </c>
      <c r="G70" s="345"/>
      <c r="H70" s="97"/>
      <c r="I70" s="97"/>
      <c r="J70" s="97"/>
      <c r="K70" s="97"/>
      <c r="L70" s="97"/>
      <c r="M70" s="308"/>
      <c r="N70" s="308"/>
      <c r="O70" s="308"/>
      <c r="P70" s="308"/>
      <c r="Q70" s="308"/>
      <c r="R70" s="308"/>
      <c r="S70" s="308"/>
      <c r="T70" s="308"/>
      <c r="U70" s="308"/>
    </row>
    <row r="71" ht="62.25" customHeight="1">
      <c r="A71" s="36"/>
      <c r="B71" s="358" t="str">
        <f>Résultats!B72</f>
        <v>10.4</v>
      </c>
      <c r="C71" s="260" t="str">
        <f>Résultats!C72</f>
        <v>AA</v>
      </c>
      <c r="D71" s="260" t="str">
        <f>Résultats!E72</f>
        <v/>
      </c>
      <c r="E71" s="341" t="str">
        <f>Résultats!F72</f>
        <v xml:space="preserve">Dans chaque page web, le texte reste-t-il lisible lorsque la taille des caractères est augmentée jusqu’à 200%, au moins (hors cas particuliers) ?</v>
      </c>
      <c r="F71" s="345" t="s">
        <v>14</v>
      </c>
      <c r="G71" s="345"/>
      <c r="H71" s="97"/>
      <c r="I71" s="97"/>
      <c r="J71" s="97"/>
      <c r="K71" s="97"/>
      <c r="L71" s="97"/>
      <c r="M71" s="308"/>
      <c r="N71" s="308"/>
      <c r="O71" s="308"/>
      <c r="P71" s="308"/>
      <c r="Q71" s="308"/>
      <c r="R71" s="308"/>
      <c r="S71" s="308"/>
      <c r="T71" s="308"/>
      <c r="U71" s="308"/>
    </row>
    <row r="72" ht="62.25" customHeight="1">
      <c r="A72" s="36"/>
      <c r="B72" s="358" t="str">
        <f>Résultats!B73</f>
        <v>10.5</v>
      </c>
      <c r="C72" s="260" t="str">
        <f>Résultats!C73</f>
        <v>AA</v>
      </c>
      <c r="D72" s="260" t="str">
        <f>Résultats!E73</f>
        <v/>
      </c>
      <c r="E72" s="341" t="str">
        <f>Résultats!F73</f>
        <v xml:space="preserve">Dans chaque page web, les déclarations CSS de couleurs de fond d’élément et de police sont-elles correctement utilisées ?</v>
      </c>
      <c r="F72" s="345" t="s">
        <v>14</v>
      </c>
      <c r="G72" s="345"/>
      <c r="H72" s="97"/>
      <c r="I72" s="97"/>
      <c r="J72" s="97"/>
      <c r="K72" s="97"/>
      <c r="L72" s="97"/>
      <c r="M72" s="308"/>
      <c r="N72" s="308"/>
      <c r="O72" s="308"/>
      <c r="P72" s="308"/>
      <c r="Q72" s="308"/>
      <c r="R72" s="308"/>
      <c r="S72" s="308"/>
      <c r="T72" s="308"/>
      <c r="U72" s="308"/>
    </row>
    <row r="73" ht="62.25" customHeight="1">
      <c r="A73" s="36"/>
      <c r="B73" s="358" t="str">
        <f>Résultats!B74</f>
        <v>10.6</v>
      </c>
      <c r="C73" s="260" t="str">
        <f>Résultats!C74</f>
        <v>A</v>
      </c>
      <c r="D73" s="260" t="str">
        <f>Résultats!E74</f>
        <v>x</v>
      </c>
      <c r="E73" s="341" t="str">
        <f>Résultats!F74</f>
        <v xml:space="preserve">Dans chaque page web, chaque lien dont la nature n’est pas évidente est-il visible par rapport au texte environnant ?</v>
      </c>
      <c r="F73" s="345" t="s">
        <v>14</v>
      </c>
      <c r="G73" s="345"/>
      <c r="H73" s="97"/>
      <c r="I73" s="97"/>
      <c r="J73" s="97"/>
      <c r="K73" s="97"/>
      <c r="L73" s="97"/>
      <c r="M73" s="308"/>
      <c r="N73" s="308"/>
      <c r="O73" s="308"/>
      <c r="P73" s="308"/>
      <c r="Q73" s="308"/>
      <c r="R73" s="308"/>
      <c r="S73" s="308"/>
      <c r="T73" s="308"/>
      <c r="U73" s="308"/>
    </row>
    <row r="74" ht="62.25" customHeight="1">
      <c r="A74" s="36"/>
      <c r="B74" s="358" t="str">
        <f>Résultats!B75</f>
        <v>10.7</v>
      </c>
      <c r="C74" s="260" t="str">
        <f>Résultats!C75</f>
        <v>A</v>
      </c>
      <c r="D74" s="260" t="str">
        <f>Résultats!E75</f>
        <v>x</v>
      </c>
      <c r="E74" s="341" t="str">
        <f>Résultats!F75</f>
        <v xml:space="preserve">Dans chaque page web, pour chaque élément recevant le focus, la prise de focus est-elle visible ?</v>
      </c>
      <c r="F74" s="345" t="s">
        <v>14</v>
      </c>
      <c r="G74" s="345"/>
      <c r="H74" s="97"/>
      <c r="I74" s="97"/>
      <c r="J74" s="97"/>
      <c r="K74" s="97"/>
      <c r="L74" s="97"/>
      <c r="M74" s="308"/>
      <c r="N74" s="308"/>
      <c r="O74" s="308"/>
      <c r="P74" s="308"/>
      <c r="Q74" s="308"/>
      <c r="R74" s="308"/>
      <c r="S74" s="308"/>
      <c r="T74" s="308"/>
      <c r="U74" s="308"/>
    </row>
    <row r="75" ht="62.25" customHeight="1">
      <c r="A75" s="36"/>
      <c r="B75" s="358" t="str">
        <f>Résultats!B76</f>
        <v>10.8</v>
      </c>
      <c r="C75" s="260" t="str">
        <f>Résultats!C76</f>
        <v>A</v>
      </c>
      <c r="D75" s="260" t="str">
        <f>Résultats!E76</f>
        <v/>
      </c>
      <c r="E75" s="341" t="str">
        <f>Résultats!F76</f>
        <v xml:space="preserve">Pour chaque page web, les contenus cachés ont-ils vocation à être ignorés par les technologies d’assistance ?</v>
      </c>
      <c r="F75" s="345" t="s">
        <v>14</v>
      </c>
      <c r="G75" s="345"/>
      <c r="H75" s="97"/>
      <c r="I75" s="97"/>
      <c r="J75" s="97"/>
      <c r="K75" s="97"/>
      <c r="L75" s="97"/>
      <c r="M75" s="308"/>
      <c r="N75" s="308"/>
      <c r="O75" s="308"/>
      <c r="P75" s="308"/>
      <c r="Q75" s="308"/>
      <c r="R75" s="308"/>
      <c r="S75" s="308"/>
      <c r="T75" s="308"/>
      <c r="U75" s="308"/>
    </row>
    <row r="76" ht="62.25" customHeight="1">
      <c r="A76" s="36"/>
      <c r="B76" s="358" t="str">
        <f>Résultats!B77</f>
        <v>10.9</v>
      </c>
      <c r="C76" s="260" t="str">
        <f>Résultats!C77</f>
        <v>A</v>
      </c>
      <c r="D76" s="260" t="str">
        <f>Résultats!E77</f>
        <v/>
      </c>
      <c r="E76" s="341" t="str">
        <f>Résultats!F77</f>
        <v xml:space="preserve">Dans chaque page web, l’information ne doit pas être donnée uniquement par la forme, taille ou position. Cette règle est-elle respectée ?</v>
      </c>
      <c r="F76" s="345" t="s">
        <v>14</v>
      </c>
      <c r="G76" s="345"/>
      <c r="H76" s="97"/>
      <c r="I76" s="97"/>
      <c r="J76" s="97"/>
      <c r="K76" s="97"/>
      <c r="L76" s="97"/>
      <c r="M76" s="308"/>
      <c r="N76" s="308"/>
      <c r="O76" s="308"/>
      <c r="P76" s="308"/>
      <c r="Q76" s="308"/>
      <c r="R76" s="308"/>
      <c r="S76" s="308"/>
      <c r="T76" s="308"/>
      <c r="U76" s="308"/>
    </row>
    <row r="77" ht="62.25" customHeight="1">
      <c r="A77" s="36"/>
      <c r="B77" s="358" t="str">
        <f>Résultats!B78</f>
        <v>10.10</v>
      </c>
      <c r="C77" s="260" t="str">
        <f>Résultats!C78</f>
        <v>A</v>
      </c>
      <c r="D77" s="260" t="str">
        <f>Résultats!E78</f>
        <v/>
      </c>
      <c r="E77" s="341" t="str">
        <f>Résultats!F78</f>
        <v xml:space="preserve">Dans chaque page web, l’information ne doit pas être donnée par la forme, taille ou position uniquement. Cette règle est-elle implémentée de façon pertinente ?</v>
      </c>
      <c r="F77" s="345" t="s">
        <v>14</v>
      </c>
      <c r="G77" s="345"/>
      <c r="H77" s="97"/>
      <c r="I77" s="97"/>
      <c r="J77" s="97"/>
      <c r="K77" s="97"/>
      <c r="L77" s="97"/>
      <c r="M77" s="308"/>
      <c r="N77" s="308"/>
      <c r="O77" s="308"/>
      <c r="P77" s="308"/>
      <c r="Q77" s="308"/>
      <c r="R77" s="308"/>
      <c r="S77" s="308"/>
      <c r="T77" s="308"/>
      <c r="U77" s="308"/>
    </row>
    <row r="78" ht="62.25" customHeight="1">
      <c r="A78" s="36"/>
      <c r="B78" s="358" t="str">
        <f>Résultats!B79</f>
        <v>10.11</v>
      </c>
      <c r="C78" s="260" t="str">
        <f>Résultats!C79</f>
        <v>AA</v>
      </c>
      <c r="D78" s="260" t="str">
        <f>Résultats!E79</f>
        <v/>
      </c>
      <c r="E78" s="341" t="str">
        <f>Résultats!F79</f>
        <v xml:space="preserve">Pour chaque page web, les contenus peuvent-ils être présentés sans perte d’information ou de fonctionnalité et sans avoir recours soit à un défilement vertical pour une fenêtre ayant une hauteur de 256 px, soit à un défilement horizontal pour une fenêtre ayant une largeur de 320 px (hors cas particuliers) ?</v>
      </c>
      <c r="F78" s="345" t="s">
        <v>14</v>
      </c>
      <c r="G78" s="345"/>
      <c r="H78" s="97"/>
      <c r="I78" s="97"/>
      <c r="J78" s="97"/>
      <c r="K78" s="97"/>
      <c r="L78" s="97"/>
      <c r="M78" s="308"/>
      <c r="N78" s="308"/>
      <c r="O78" s="308"/>
      <c r="P78" s="308"/>
      <c r="Q78" s="308"/>
      <c r="R78" s="308"/>
      <c r="S78" s="308"/>
      <c r="T78" s="308"/>
      <c r="U78" s="308"/>
    </row>
    <row r="79" ht="62.25" customHeight="1">
      <c r="A79" s="36"/>
      <c r="B79" s="358" t="str">
        <f>Résultats!B80</f>
        <v>10.12</v>
      </c>
      <c r="C79" s="260" t="str">
        <f>Résultats!C80</f>
        <v>AA</v>
      </c>
      <c r="D79" s="260" t="str">
        <f>Résultats!E80</f>
        <v/>
      </c>
      <c r="E79" s="341" t="str">
        <f>Résultats!F80</f>
        <v xml:space="preserve">Dans chaque page web, les propriétés d’espacement du texte peuvent-elles être redéfinies par l’utilisateur sans perte de contenu ou de fonctionnalité (hors cas particuliers) ?</v>
      </c>
      <c r="F79" s="345" t="s">
        <v>14</v>
      </c>
      <c r="G79" s="345"/>
      <c r="H79" s="97"/>
      <c r="I79" s="97"/>
      <c r="J79" s="97"/>
      <c r="K79" s="97"/>
      <c r="L79" s="97"/>
      <c r="M79" s="308"/>
      <c r="N79" s="308"/>
      <c r="O79" s="308"/>
      <c r="P79" s="308"/>
      <c r="Q79" s="308"/>
      <c r="R79" s="308"/>
      <c r="S79" s="308"/>
      <c r="T79" s="308"/>
      <c r="U79" s="308"/>
    </row>
    <row r="80" ht="62.25" customHeight="1">
      <c r="A80" s="36"/>
      <c r="B80" s="358" t="str">
        <f>Résultats!B81</f>
        <v>10.13</v>
      </c>
      <c r="C80" s="260" t="str">
        <f>Résultats!C81</f>
        <v>AA</v>
      </c>
      <c r="D80" s="260" t="str">
        <f>Résultats!E81</f>
        <v/>
      </c>
      <c r="E80" s="341" t="str">
        <f>Résultats!F81</f>
        <v xml:space="preserve">Dans chaque page web, les contenus additionnels apparaissant à la prise de focus ou au survol d’un composant d’interface sont-ils contrôlables par l’utilisateur (hors cas particuliers) ?</v>
      </c>
      <c r="F80" s="345" t="s">
        <v>14</v>
      </c>
      <c r="G80" s="345"/>
      <c r="H80" s="97"/>
      <c r="I80" s="97"/>
      <c r="J80" s="97"/>
      <c r="K80" s="97"/>
      <c r="L80" s="97"/>
      <c r="M80" s="308"/>
      <c r="N80" s="308"/>
      <c r="O80" s="308"/>
      <c r="P80" s="308"/>
      <c r="Q80" s="308"/>
      <c r="R80" s="308"/>
      <c r="S80" s="308"/>
      <c r="T80" s="308"/>
      <c r="U80" s="308"/>
    </row>
    <row r="81" ht="62.25" customHeight="1">
      <c r="A81" s="46"/>
      <c r="B81" s="358" t="str">
        <f>Résultats!B82</f>
        <v>10.14</v>
      </c>
      <c r="C81" s="260" t="str">
        <f>Résultats!C82</f>
        <v>A</v>
      </c>
      <c r="D81" s="260" t="str">
        <f>Résultats!E82</f>
        <v/>
      </c>
      <c r="E81" s="341" t="str">
        <f>Résultats!F82</f>
        <v xml:space="preserve">Dans chaque page web, les contenus additionnels apparaissant via les styles CSS uniquement peuvent-ils être rendus visibles au clavier et par tout dispositif de pointage ?</v>
      </c>
      <c r="F81" s="345" t="s">
        <v>14</v>
      </c>
      <c r="G81" s="345"/>
      <c r="H81" s="97"/>
      <c r="I81" s="97"/>
      <c r="J81" s="97"/>
      <c r="K81" s="97"/>
      <c r="L81" s="97"/>
      <c r="M81" s="308"/>
      <c r="N81" s="308"/>
      <c r="O81" s="308"/>
      <c r="P81" s="308"/>
      <c r="Q81" s="308"/>
      <c r="R81" s="308"/>
      <c r="S81" s="308"/>
      <c r="T81" s="308"/>
      <c r="U81" s="308"/>
    </row>
    <row r="82" ht="62.25" customHeight="1">
      <c r="A82" s="355" t="s">
        <v>456</v>
      </c>
      <c r="B82" s="358" t="str">
        <f>Résultats!B83</f>
        <v>11.1</v>
      </c>
      <c r="C82" s="260" t="str">
        <f>Résultats!C83</f>
        <v>A</v>
      </c>
      <c r="D82" s="260" t="str">
        <f>Résultats!E83</f>
        <v>x</v>
      </c>
      <c r="E82" s="341" t="str">
        <f>Résultats!F83</f>
        <v xml:space="preserve">Chaque champ de formulaire a-t-il une étiquette ?</v>
      </c>
      <c r="F82" s="345" t="s">
        <v>14</v>
      </c>
      <c r="G82" s="345"/>
      <c r="H82" s="97"/>
      <c r="I82" s="97"/>
      <c r="J82" s="97"/>
      <c r="K82" s="97"/>
      <c r="L82" s="97"/>
      <c r="M82" s="308"/>
      <c r="N82" s="308"/>
      <c r="O82" s="308"/>
      <c r="P82" s="308"/>
      <c r="Q82" s="308"/>
      <c r="R82" s="308"/>
      <c r="S82" s="308"/>
      <c r="T82" s="308"/>
      <c r="U82" s="308"/>
    </row>
    <row r="83" ht="62.25" customHeight="1">
      <c r="A83" s="36"/>
      <c r="B83" s="358" t="str">
        <f>Résultats!B84</f>
        <v>11.2</v>
      </c>
      <c r="C83" s="260" t="str">
        <f>Résultats!C84</f>
        <v>A</v>
      </c>
      <c r="D83" s="260" t="str">
        <f>Résultats!E84</f>
        <v>x</v>
      </c>
      <c r="E83" s="341" t="str">
        <f>Résultats!F84</f>
        <v xml:space="preserve">Chaque étiquette associée à un champ de formulaire est-elle pertinente (hors cas particuliers) ?</v>
      </c>
      <c r="F83" s="345" t="s">
        <v>14</v>
      </c>
      <c r="G83" s="345"/>
      <c r="H83" s="97"/>
      <c r="I83" s="97"/>
      <c r="J83" s="97"/>
      <c r="K83" s="97"/>
      <c r="L83" s="97"/>
      <c r="M83" s="308"/>
      <c r="N83" s="308"/>
      <c r="O83" s="308"/>
      <c r="P83" s="308"/>
      <c r="Q83" s="308"/>
      <c r="R83" s="308"/>
      <c r="S83" s="308"/>
      <c r="T83" s="308"/>
      <c r="U83" s="308"/>
    </row>
    <row r="84" ht="62.25" customHeight="1">
      <c r="A84" s="36"/>
      <c r="B84" s="259" t="str">
        <f>Résultats!B85</f>
        <v>11.3</v>
      </c>
      <c r="C84" s="260" t="str">
        <f>Résultats!C85</f>
        <v>AA</v>
      </c>
      <c r="D84" s="260" t="str">
        <f>Résultats!E85</f>
        <v/>
      </c>
      <c r="E84" s="341" t="str">
        <f>Résultats!F85</f>
        <v xml:space="preserve">Dans chaque formulaire, chaque étiquette associée à un champ de formulaire ayant la même fonction et répétée plusieurs fois dans une même page ou dans un ensemble de pages est-elle cohérente ?</v>
      </c>
      <c r="F84" s="345" t="s">
        <v>14</v>
      </c>
      <c r="G84" s="345"/>
      <c r="H84" s="97"/>
      <c r="I84" s="97"/>
      <c r="J84" s="97"/>
      <c r="K84" s="97"/>
      <c r="L84" s="97"/>
      <c r="M84" s="308"/>
      <c r="N84" s="308"/>
      <c r="O84" s="308"/>
      <c r="P84" s="308"/>
      <c r="Q84" s="308"/>
      <c r="R84" s="308"/>
      <c r="S84" s="308"/>
      <c r="T84" s="308"/>
      <c r="U84" s="308"/>
    </row>
    <row r="85" ht="62.25" customHeight="1">
      <c r="A85" s="36"/>
      <c r="B85" s="259" t="str">
        <f>Résultats!B86</f>
        <v>11.4</v>
      </c>
      <c r="C85" s="260" t="str">
        <f>Résultats!C86</f>
        <v>AA</v>
      </c>
      <c r="D85" s="260" t="str">
        <f>Résultats!E86</f>
        <v/>
      </c>
      <c r="E85" s="341" t="str">
        <f>Résultats!F86</f>
        <v xml:space="preserve">Dans chaque formulaire, chaque étiquette de champ et son champ associé sont-ils accolés (hors cas particuliers) ?</v>
      </c>
      <c r="F85" s="345" t="s">
        <v>14</v>
      </c>
      <c r="G85" s="345"/>
      <c r="H85" s="97"/>
      <c r="I85" s="97"/>
      <c r="J85" s="97"/>
      <c r="K85" s="97"/>
      <c r="L85" s="97"/>
      <c r="M85" s="308"/>
      <c r="N85" s="308"/>
      <c r="O85" s="308"/>
      <c r="P85" s="308"/>
      <c r="Q85" s="308"/>
      <c r="R85" s="308"/>
      <c r="S85" s="308"/>
      <c r="T85" s="308"/>
      <c r="U85" s="308"/>
    </row>
    <row r="86" ht="62.25" customHeight="1">
      <c r="A86" s="36"/>
      <c r="B86" s="259" t="str">
        <f>Résultats!B87</f>
        <v>11.5</v>
      </c>
      <c r="C86" s="260" t="str">
        <f>Résultats!C87</f>
        <v>A</v>
      </c>
      <c r="D86" s="260" t="str">
        <f>Résultats!E87</f>
        <v>x</v>
      </c>
      <c r="E86" s="341" t="str">
        <f>Résultats!F87</f>
        <v xml:space="preserve">Dans chaque formulaire, les champs de même nature sont-ils regroupés, si nécessaire ?</v>
      </c>
      <c r="F86" s="345" t="s">
        <v>14</v>
      </c>
      <c r="G86" s="345"/>
      <c r="H86" s="97"/>
      <c r="I86" s="97"/>
      <c r="J86" s="97"/>
      <c r="K86" s="97"/>
      <c r="L86" s="97"/>
      <c r="M86" s="308"/>
      <c r="N86" s="308"/>
      <c r="O86" s="308"/>
      <c r="P86" s="308"/>
      <c r="Q86" s="308"/>
      <c r="R86" s="308"/>
      <c r="S86" s="308"/>
      <c r="T86" s="308"/>
      <c r="U86" s="308"/>
    </row>
    <row r="87" ht="62.25" customHeight="1">
      <c r="A87" s="36"/>
      <c r="B87" s="259" t="str">
        <f>Résultats!B88</f>
        <v>11.6</v>
      </c>
      <c r="C87" s="260" t="str">
        <f>Résultats!C88</f>
        <v>A</v>
      </c>
      <c r="D87" s="260" t="str">
        <f>Résultats!E88</f>
        <v>x</v>
      </c>
      <c r="E87" s="341" t="str">
        <f>Résultats!F88</f>
        <v xml:space="preserve">Dans chaque formulaire, chaque regroupement de champs de même nature a-t-il une légende ?</v>
      </c>
      <c r="F87" s="345" t="s">
        <v>14</v>
      </c>
      <c r="G87" s="345"/>
      <c r="H87" s="97"/>
      <c r="I87" s="97"/>
      <c r="J87" s="97"/>
      <c r="K87" s="97"/>
      <c r="L87" s="97"/>
      <c r="M87" s="308"/>
      <c r="N87" s="308"/>
      <c r="O87" s="308"/>
      <c r="P87" s="308"/>
      <c r="Q87" s="308"/>
      <c r="R87" s="308"/>
      <c r="S87" s="308"/>
      <c r="T87" s="308"/>
      <c r="U87" s="308"/>
    </row>
    <row r="88" ht="62.25" customHeight="1">
      <c r="A88" s="36"/>
      <c r="B88" s="259" t="str">
        <f>Résultats!B89</f>
        <v>11.7</v>
      </c>
      <c r="C88" s="260" t="str">
        <f>Résultats!C89</f>
        <v>A</v>
      </c>
      <c r="D88" s="260" t="str">
        <f>Résultats!E89</f>
        <v/>
      </c>
      <c r="E88" s="341" t="str">
        <f>Résultats!F89</f>
        <v xml:space="preserve">Dans chaque formulaire, chaque légende associée à un regroupement de champs de même nature est-elle pertinente ?</v>
      </c>
      <c r="F88" s="345" t="s">
        <v>14</v>
      </c>
      <c r="G88" s="345"/>
      <c r="H88" s="97"/>
      <c r="I88" s="97"/>
      <c r="J88" s="97"/>
      <c r="K88" s="97"/>
      <c r="L88" s="97"/>
      <c r="M88" s="308"/>
      <c r="N88" s="308"/>
      <c r="O88" s="308"/>
      <c r="P88" s="308"/>
      <c r="Q88" s="308"/>
      <c r="R88" s="308"/>
      <c r="S88" s="308"/>
      <c r="T88" s="308"/>
      <c r="U88" s="308"/>
    </row>
    <row r="89" ht="62.25" customHeight="1">
      <c r="A89" s="36"/>
      <c r="B89" s="259" t="str">
        <f>Résultats!B90</f>
        <v>11.8</v>
      </c>
      <c r="C89" s="260" t="str">
        <f>Résultats!C90</f>
        <v>A</v>
      </c>
      <c r="D89" s="260" t="str">
        <f>Résultats!E90</f>
        <v/>
      </c>
      <c r="E89" s="341" t="str">
        <f>Résultats!F90</f>
        <v xml:space="preserve">Dans chaque formulaire, les items de même nature d’une liste de choix sont-ils regroupés de manière pertinente ?</v>
      </c>
      <c r="F89" s="345" t="s">
        <v>14</v>
      </c>
      <c r="G89" s="345"/>
      <c r="H89" s="97"/>
      <c r="I89" s="97"/>
      <c r="J89" s="97"/>
      <c r="K89" s="97"/>
      <c r="L89" s="97"/>
      <c r="M89" s="308"/>
      <c r="N89" s="308"/>
      <c r="O89" s="308"/>
      <c r="P89" s="308"/>
      <c r="Q89" s="308"/>
      <c r="R89" s="308"/>
      <c r="S89" s="308"/>
      <c r="T89" s="308"/>
      <c r="U89" s="308"/>
    </row>
    <row r="90" ht="62.25" customHeight="1">
      <c r="A90" s="36"/>
      <c r="B90" s="259" t="str">
        <f>Résultats!B91</f>
        <v>11.9</v>
      </c>
      <c r="C90" s="260" t="str">
        <f>Résultats!C91</f>
        <v>A</v>
      </c>
      <c r="D90" s="260" t="str">
        <f>Résultats!E91</f>
        <v>x</v>
      </c>
      <c r="E90" s="341" t="str">
        <f>Résultats!F91</f>
        <v xml:space="preserve">Dans chaque formulaire, l’intitulé de chaque bouton est-il pertinent (hors cas particuliers) ?</v>
      </c>
      <c r="F90" s="345" t="s">
        <v>14</v>
      </c>
      <c r="G90" s="345"/>
      <c r="H90" s="97"/>
      <c r="I90" s="97"/>
      <c r="J90" s="97"/>
      <c r="K90" s="97"/>
      <c r="L90" s="97"/>
      <c r="M90" s="308"/>
      <c r="N90" s="308"/>
      <c r="O90" s="308"/>
      <c r="P90" s="308"/>
      <c r="Q90" s="308"/>
      <c r="R90" s="308"/>
      <c r="S90" s="308"/>
      <c r="T90" s="308"/>
      <c r="U90" s="308"/>
    </row>
    <row r="91" ht="62.25" customHeight="1">
      <c r="A91" s="36"/>
      <c r="B91" s="259" t="str">
        <f>Résultats!B92</f>
        <v>11.10</v>
      </c>
      <c r="C91" s="260" t="str">
        <f>Résultats!C92</f>
        <v>A</v>
      </c>
      <c r="D91" s="260" t="str">
        <f>Résultats!E92</f>
        <v>x</v>
      </c>
      <c r="E91" s="341" t="str">
        <f>Résultats!F92</f>
        <v xml:space="preserve">Dans chaque formulaire, le contrôle de saisie est-il utilisé de manière pertinente (hors cas particuliers) ?</v>
      </c>
      <c r="F91" s="345" t="s">
        <v>14</v>
      </c>
      <c r="G91" s="345"/>
      <c r="H91" s="97"/>
      <c r="I91" s="97"/>
      <c r="J91" s="97"/>
      <c r="K91" s="97"/>
      <c r="L91" s="97"/>
      <c r="M91" s="308"/>
      <c r="N91" s="308"/>
      <c r="O91" s="308"/>
      <c r="P91" s="308"/>
      <c r="Q91" s="308"/>
      <c r="R91" s="308"/>
      <c r="S91" s="308"/>
      <c r="T91" s="308"/>
      <c r="U91" s="308"/>
    </row>
    <row r="92" ht="62.25" customHeight="1">
      <c r="A92" s="36"/>
      <c r="B92" s="259" t="str">
        <f>Résultats!B93</f>
        <v>11.11</v>
      </c>
      <c r="C92" s="260" t="str">
        <f>Résultats!C93</f>
        <v>AA</v>
      </c>
      <c r="D92" s="260" t="str">
        <f>Résultats!E93</f>
        <v/>
      </c>
      <c r="E92" s="341" t="str">
        <f>Résultats!F93</f>
        <v xml:space="preserve">Dans chaque formulaire, le contrôle de saisie est-il accompagné, si nécessaire, de suggestions facilitant la correction des erreurs de saisie ?</v>
      </c>
      <c r="F92" s="345" t="s">
        <v>14</v>
      </c>
      <c r="G92" s="345"/>
      <c r="H92" s="97"/>
      <c r="I92" s="97"/>
      <c r="J92" s="97"/>
      <c r="K92" s="97"/>
      <c r="L92" s="97"/>
      <c r="M92" s="308"/>
      <c r="N92" s="308"/>
      <c r="O92" s="308"/>
      <c r="P92" s="308"/>
      <c r="Q92" s="308"/>
      <c r="R92" s="308"/>
      <c r="S92" s="308"/>
      <c r="T92" s="308"/>
      <c r="U92" s="308"/>
    </row>
    <row r="93" ht="62.25" customHeight="1">
      <c r="A93" s="36"/>
      <c r="B93" s="259" t="str">
        <f>Résultats!B94</f>
        <v>11.12</v>
      </c>
      <c r="C93" s="260" t="str">
        <f>Résultats!C94</f>
        <v>AA</v>
      </c>
      <c r="D93" s="260" t="str">
        <f>Résultats!E94</f>
        <v/>
      </c>
      <c r="E93" s="341" t="str">
        <f>Résultats!F94</f>
        <v xml:space="preserve">Pour chaque formulaire qui modifie ou supprime des données, ou qui transmet des réponses à un test ou à un examen, ou dont la validation a des conséquences financières ou juridiques, les données saisies peuvent-elles être modifiées, mises à jour ou récupérées par l’utilisateur ?</v>
      </c>
      <c r="F93" s="345" t="s">
        <v>14</v>
      </c>
      <c r="G93" s="345"/>
      <c r="H93" s="97"/>
      <c r="I93" s="97"/>
      <c r="J93" s="97"/>
      <c r="K93" s="97"/>
      <c r="L93" s="97"/>
      <c r="M93" s="308"/>
      <c r="N93" s="308"/>
      <c r="O93" s="308"/>
      <c r="P93" s="308"/>
      <c r="Q93" s="308"/>
      <c r="R93" s="308"/>
      <c r="S93" s="308"/>
      <c r="T93" s="308"/>
      <c r="U93" s="308"/>
    </row>
    <row r="94" ht="62.25" customHeight="1">
      <c r="A94" s="46"/>
      <c r="B94" s="259" t="str">
        <f>Résultats!B95</f>
        <v>11.13</v>
      </c>
      <c r="C94" s="260" t="str">
        <f>Résultats!C95</f>
        <v>AA</v>
      </c>
      <c r="D94" s="260" t="str">
        <f>Résultats!E95</f>
        <v/>
      </c>
      <c r="E94" s="341" t="str">
        <f>Résultats!F95</f>
        <v xml:space="preserve">La finalité d’un champ de saisie peut-elle être déduite pour faciliter le remplissage automatique des champs avec les données de l’utilisateur ?</v>
      </c>
      <c r="F94" s="345" t="s">
        <v>14</v>
      </c>
      <c r="G94" s="345"/>
      <c r="H94" s="97"/>
      <c r="I94" s="97"/>
      <c r="J94" s="97"/>
      <c r="K94" s="97"/>
      <c r="L94" s="97"/>
      <c r="M94" s="308"/>
      <c r="N94" s="308"/>
      <c r="O94" s="308"/>
      <c r="P94" s="308"/>
      <c r="Q94" s="308"/>
      <c r="R94" s="308"/>
      <c r="S94" s="308"/>
      <c r="T94" s="308"/>
      <c r="U94" s="308"/>
    </row>
    <row r="95" ht="62.25" customHeight="1">
      <c r="A95" s="355" t="s">
        <v>457</v>
      </c>
      <c r="B95" s="259" t="str">
        <f>Résultats!B96</f>
        <v>12.1</v>
      </c>
      <c r="C95" s="260" t="str">
        <f>Résultats!C96</f>
        <v>AA</v>
      </c>
      <c r="D95" s="260" t="str">
        <f>Résultats!E96</f>
        <v/>
      </c>
      <c r="E95" s="341" t="str">
        <f>Résultats!F96</f>
        <v xml:space="preserve">Chaque ensemble de pages dispose-t-il de deux systèmes de navigation différents, au moins (hors cas particuliers) ?</v>
      </c>
      <c r="F95" s="345" t="s">
        <v>14</v>
      </c>
      <c r="G95" s="345"/>
      <c r="H95" s="97"/>
      <c r="I95" s="97"/>
      <c r="J95" s="97"/>
      <c r="K95" s="97"/>
      <c r="L95" s="97"/>
      <c r="M95" s="308"/>
      <c r="N95" s="308"/>
      <c r="O95" s="308"/>
      <c r="P95" s="308"/>
      <c r="Q95" s="308"/>
      <c r="R95" s="308"/>
      <c r="S95" s="308"/>
      <c r="T95" s="308"/>
      <c r="U95" s="308"/>
    </row>
    <row r="96" ht="62.25" customHeight="1">
      <c r="A96" s="36"/>
      <c r="B96" s="259" t="str">
        <f>Résultats!B97</f>
        <v>12.2</v>
      </c>
      <c r="C96" s="260" t="str">
        <f>Résultats!C97</f>
        <v>AA</v>
      </c>
      <c r="D96" s="260" t="str">
        <f>Résultats!E97</f>
        <v/>
      </c>
      <c r="E96" s="341" t="str">
        <f>Résultats!F97</f>
        <v xml:space="preserve">Dans chaque ensemble de pages, le menu et les barres de navigation sont-ils toujours à la même place (hors cas particuliers) ?</v>
      </c>
      <c r="F96" s="345" t="s">
        <v>14</v>
      </c>
      <c r="G96" s="345"/>
      <c r="H96" s="97"/>
      <c r="I96" s="97"/>
      <c r="J96" s="97"/>
      <c r="K96" s="97"/>
      <c r="L96" s="97"/>
      <c r="M96" s="308"/>
      <c r="N96" s="308"/>
      <c r="O96" s="308"/>
      <c r="P96" s="308"/>
      <c r="Q96" s="308"/>
      <c r="R96" s="308"/>
      <c r="S96" s="308"/>
      <c r="T96" s="308"/>
      <c r="U96" s="308"/>
    </row>
    <row r="97" ht="62.25" customHeight="1">
      <c r="A97" s="36"/>
      <c r="B97" s="259" t="str">
        <f>Résultats!B98</f>
        <v>12.3</v>
      </c>
      <c r="C97" s="260" t="str">
        <f>Résultats!C98</f>
        <v>AA</v>
      </c>
      <c r="D97" s="260" t="str">
        <f>Résultats!E98</f>
        <v/>
      </c>
      <c r="E97" s="341" t="str">
        <f>Résultats!F98</f>
        <v xml:space="preserve">La page « plan du site » est-elle pertinente ?</v>
      </c>
      <c r="F97" s="345" t="s">
        <v>14</v>
      </c>
      <c r="G97" s="345"/>
      <c r="H97" s="97"/>
      <c r="I97" s="97"/>
      <c r="J97" s="97"/>
      <c r="K97" s="97"/>
      <c r="L97" s="97"/>
      <c r="M97" s="308"/>
      <c r="N97" s="308"/>
      <c r="O97" s="308"/>
      <c r="P97" s="308"/>
      <c r="Q97" s="308"/>
      <c r="R97" s="308"/>
      <c r="S97" s="308"/>
      <c r="T97" s="308"/>
      <c r="U97" s="308"/>
    </row>
    <row r="98" ht="62.25" customHeight="1">
      <c r="A98" s="36"/>
      <c r="B98" s="259" t="str">
        <f>Résultats!B99</f>
        <v>12.4</v>
      </c>
      <c r="C98" s="260" t="str">
        <f>Résultats!C99</f>
        <v>AA</v>
      </c>
      <c r="D98" s="260" t="str">
        <f>Résultats!E99</f>
        <v/>
      </c>
      <c r="E98" s="341" t="str">
        <f>Résultats!F99</f>
        <v xml:space="preserve">Dans chaque ensemble de pages, la page « plan du site » est-elle atteignable de manière identique ?</v>
      </c>
      <c r="F98" s="345" t="s">
        <v>14</v>
      </c>
      <c r="G98" s="345"/>
      <c r="H98" s="97"/>
      <c r="I98" s="97"/>
      <c r="J98" s="97"/>
      <c r="K98" s="97"/>
      <c r="L98" s="97"/>
      <c r="M98" s="308"/>
      <c r="N98" s="308"/>
      <c r="O98" s="308"/>
      <c r="P98" s="308"/>
      <c r="Q98" s="308"/>
      <c r="R98" s="308"/>
      <c r="S98" s="308"/>
      <c r="T98" s="308"/>
      <c r="U98" s="308"/>
    </row>
    <row r="99" ht="62.25" customHeight="1">
      <c r="A99" s="36"/>
      <c r="B99" s="358" t="str">
        <f>'Résultats'!B100</f>
        <v>12.5</v>
      </c>
      <c r="C99" s="260" t="str">
        <f>'Résultats'!C100</f>
        <v>AA</v>
      </c>
      <c r="D99" s="260" t="str">
        <f>'Résultats'!E100</f>
        <v/>
      </c>
      <c r="E99" s="341" t="str">
        <f>'Résultats'!F100</f>
        <v xml:space="preserve">Dans chaque ensemble de pages, le moteur de recherche est-il atteignable de manière identique ?</v>
      </c>
      <c r="F99" s="345" t="s">
        <v>14</v>
      </c>
      <c r="G99" s="345"/>
      <c r="H99" s="97"/>
      <c r="I99" s="97"/>
      <c r="J99" s="97"/>
      <c r="K99" s="97"/>
      <c r="L99" s="97"/>
      <c r="M99" s="308"/>
      <c r="N99" s="308"/>
      <c r="O99" s="308"/>
      <c r="P99" s="308"/>
      <c r="Q99" s="308"/>
      <c r="R99" s="308"/>
      <c r="S99" s="308"/>
      <c r="T99" s="308"/>
      <c r="U99" s="308"/>
    </row>
    <row r="100" ht="62.25" customHeight="1">
      <c r="A100" s="36"/>
      <c r="B100" s="358" t="str">
        <f>Résultats!B101</f>
        <v>12.6</v>
      </c>
      <c r="C100" s="260" t="str">
        <f>Résultats!C101</f>
        <v>A</v>
      </c>
      <c r="D100" s="260" t="str">
        <f>Résultats!E101</f>
        <v/>
      </c>
      <c r="E100" s="341" t="str">
        <f>Résultats!F101</f>
        <v xml:space="preserve">Les zones de regroupement de contenus présentes dans plusieurs pages web (zones d’en-tête, de navigation principale, de contenu principal, de pied de page et de moteur de recherche) peuvent-elles être atteintes ou évitées ?</v>
      </c>
      <c r="F100" s="345" t="s">
        <v>14</v>
      </c>
      <c r="G100" s="345"/>
      <c r="H100" s="97"/>
      <c r="I100" s="97"/>
      <c r="J100" s="97"/>
      <c r="K100" s="97"/>
      <c r="L100" s="97"/>
      <c r="M100" s="308"/>
      <c r="N100" s="308"/>
      <c r="O100" s="308"/>
      <c r="P100" s="308"/>
      <c r="Q100" s="308"/>
      <c r="R100" s="308"/>
      <c r="S100" s="308"/>
      <c r="T100" s="308"/>
      <c r="U100" s="308"/>
    </row>
    <row r="101" ht="62.25" customHeight="1">
      <c r="A101" s="36"/>
      <c r="B101" s="358" t="str">
        <f>Résultats!B102</f>
        <v>12.7</v>
      </c>
      <c r="C101" s="260" t="str">
        <f>Résultats!C102</f>
        <v>A</v>
      </c>
      <c r="D101" s="260" t="str">
        <f>Résultats!E102</f>
        <v/>
      </c>
      <c r="E101" s="341" t="str">
        <f>Résultats!F102</f>
        <v xml:space="preserve">Dans chaque page web, un lien d’évitement ou d’accès rapide à la zone de contenu principal est-il présent (hors cas particuliers) ?</v>
      </c>
      <c r="F101" s="345" t="s">
        <v>14</v>
      </c>
      <c r="G101" s="345"/>
      <c r="H101" s="97"/>
      <c r="I101" s="97"/>
      <c r="J101" s="97"/>
      <c r="K101" s="97"/>
      <c r="L101" s="97"/>
      <c r="M101" s="308"/>
      <c r="N101" s="308"/>
      <c r="O101" s="308"/>
      <c r="P101" s="308"/>
      <c r="Q101" s="308"/>
      <c r="R101" s="308"/>
      <c r="S101" s="308"/>
      <c r="T101" s="308"/>
      <c r="U101" s="308"/>
    </row>
    <row r="102" ht="62.25" customHeight="1">
      <c r="A102" s="36"/>
      <c r="B102" s="358" t="str">
        <f>Résultats!B103</f>
        <v>12.8</v>
      </c>
      <c r="C102" s="260" t="str">
        <f>Résultats!C103</f>
        <v>A</v>
      </c>
      <c r="D102" s="260" t="str">
        <f>Résultats!E103</f>
        <v>x</v>
      </c>
      <c r="E102" s="341" t="str">
        <f>Résultats!F103</f>
        <v xml:space="preserve">Dans chaque page web, l’ordre de tabulation est-il cohérent ?</v>
      </c>
      <c r="F102" s="345" t="s">
        <v>14</v>
      </c>
      <c r="G102" s="345"/>
      <c r="H102" s="97"/>
      <c r="I102" s="97"/>
      <c r="J102" s="97"/>
      <c r="K102" s="97"/>
      <c r="L102" s="97"/>
      <c r="M102" s="308"/>
      <c r="N102" s="308"/>
      <c r="O102" s="308"/>
      <c r="P102" s="308"/>
      <c r="Q102" s="308"/>
      <c r="R102" s="308"/>
      <c r="S102" s="308"/>
      <c r="T102" s="308"/>
      <c r="U102" s="308"/>
    </row>
    <row r="103" ht="62.25" customHeight="1">
      <c r="A103" s="36"/>
      <c r="B103" s="358" t="str">
        <f>Résultats!B104</f>
        <v>12.9</v>
      </c>
      <c r="C103" s="260" t="str">
        <f>Résultats!C104</f>
        <v>A</v>
      </c>
      <c r="D103" s="260" t="str">
        <f>Résultats!E104</f>
        <v>x</v>
      </c>
      <c r="E103" s="341" t="str">
        <f>Résultats!F104</f>
        <v xml:space="preserve">Dans chaque page web, la navigation ne doit pas contenir de piège au clavier. Cette règle est-elle respectée ?</v>
      </c>
      <c r="F103" s="345" t="s">
        <v>14</v>
      </c>
      <c r="G103" s="345"/>
      <c r="H103" s="97"/>
      <c r="I103" s="97"/>
      <c r="J103" s="97"/>
      <c r="K103" s="97"/>
      <c r="L103" s="97"/>
      <c r="M103" s="308"/>
      <c r="N103" s="308"/>
      <c r="O103" s="308"/>
      <c r="P103" s="308"/>
      <c r="Q103" s="308"/>
      <c r="R103" s="308"/>
      <c r="S103" s="308"/>
      <c r="T103" s="308"/>
      <c r="U103" s="308"/>
    </row>
    <row r="104" ht="62.25" customHeight="1">
      <c r="A104" s="36"/>
      <c r="B104" s="358" t="str">
        <f>Résultats!B105</f>
        <v>12.10</v>
      </c>
      <c r="C104" s="260" t="str">
        <f>Résultats!C105</f>
        <v>A</v>
      </c>
      <c r="D104" s="260" t="str">
        <f>Résultats!E105</f>
        <v/>
      </c>
      <c r="E104" s="341" t="str">
        <f>Résultats!F105</f>
        <v xml:space="preserve">Dans chaque page web, les raccourcis clavier n’utilisant qu’une seule touche (lettre minuscule ou majuscule, ponctuation, chiffre ou symbole) sont-ils contrôlables par l’utilisateur ?</v>
      </c>
      <c r="F104" s="345" t="s">
        <v>14</v>
      </c>
      <c r="G104" s="345"/>
      <c r="H104" s="97"/>
      <c r="I104" s="97"/>
      <c r="J104" s="97"/>
      <c r="K104" s="97"/>
      <c r="L104" s="97"/>
      <c r="M104" s="308"/>
      <c r="N104" s="308"/>
      <c r="O104" s="308"/>
      <c r="P104" s="308"/>
      <c r="Q104" s="308"/>
      <c r="R104" s="308"/>
      <c r="S104" s="308"/>
      <c r="T104" s="308"/>
      <c r="U104" s="308"/>
    </row>
    <row r="105" ht="62.25" customHeight="1">
      <c r="A105" s="46"/>
      <c r="B105" s="358" t="str">
        <f>Résultats!B106</f>
        <v>12.11</v>
      </c>
      <c r="C105" s="260" t="str">
        <f>Résultats!C106</f>
        <v>A</v>
      </c>
      <c r="D105" s="260" t="str">
        <f>Résultats!E106</f>
        <v/>
      </c>
      <c r="E105" s="341" t="str">
        <f>Résultats!F106</f>
        <v xml:space="preserve">Dans chaque page web, les contenus additionnels apparaissant au survol, à la prise de focus ou à l’activation d’un composant d’interface sont-ils si nécessaire atteignables au clavier ?</v>
      </c>
      <c r="F105" s="345" t="s">
        <v>14</v>
      </c>
      <c r="G105" s="345"/>
      <c r="H105" s="97"/>
      <c r="I105" s="97"/>
      <c r="J105" s="97"/>
      <c r="K105" s="97"/>
      <c r="L105" s="97"/>
      <c r="M105" s="308"/>
      <c r="N105" s="308"/>
      <c r="O105" s="308"/>
      <c r="P105" s="308"/>
      <c r="Q105" s="308"/>
      <c r="R105" s="308"/>
      <c r="S105" s="308"/>
      <c r="T105" s="308"/>
      <c r="U105" s="308"/>
    </row>
    <row r="106" ht="62.25" customHeight="1">
      <c r="A106" s="355" t="s">
        <v>458</v>
      </c>
      <c r="B106" s="358" t="str">
        <f>Résultats!B107</f>
        <v>13.1</v>
      </c>
      <c r="C106" s="260" t="str">
        <f>Résultats!C107</f>
        <v>A</v>
      </c>
      <c r="D106" s="260" t="str">
        <f>Résultats!E107</f>
        <v/>
      </c>
      <c r="E106" s="341" t="str">
        <f>Résultats!F107</f>
        <v xml:space="preserve">Pour chaque page web, l’utilisateur a-t-il le contrôle de chaque limite de temps modifiant le contenu (hors cas particuliers) ?</v>
      </c>
      <c r="F106" s="345" t="s">
        <v>14</v>
      </c>
      <c r="G106" s="345"/>
      <c r="H106" s="97"/>
      <c r="I106" s="97"/>
      <c r="J106" s="97"/>
      <c r="K106" s="97"/>
      <c r="L106" s="97"/>
      <c r="M106" s="308"/>
      <c r="N106" s="308"/>
      <c r="O106" s="308"/>
      <c r="P106" s="308"/>
      <c r="Q106" s="308"/>
      <c r="R106" s="308"/>
      <c r="S106" s="308"/>
      <c r="T106" s="308"/>
      <c r="U106" s="308"/>
    </row>
    <row r="107" ht="62.25" customHeight="1">
      <c r="A107" s="36"/>
      <c r="B107" s="358" t="str">
        <f>Résultats!B108</f>
        <v>13.2</v>
      </c>
      <c r="C107" s="260" t="str">
        <f>Résultats!C108</f>
        <v>A</v>
      </c>
      <c r="D107" s="260" t="str">
        <f>Résultats!E108</f>
        <v/>
      </c>
      <c r="E107" s="341" t="str">
        <f>Résultats!F108</f>
        <v xml:space="preserve">Dans chaque page web, l’ouverture d’une nouvelle fenêtre ne doit pas être déclenchée sans action de l’utilisateur. Cette règle est-elle respectée ?</v>
      </c>
      <c r="F107" s="345" t="s">
        <v>14</v>
      </c>
      <c r="G107" s="345"/>
      <c r="H107" s="97"/>
      <c r="I107" s="97"/>
      <c r="J107" s="97"/>
      <c r="K107" s="97"/>
      <c r="L107" s="97"/>
      <c r="M107" s="308"/>
      <c r="N107" s="308"/>
      <c r="O107" s="308"/>
      <c r="P107" s="308"/>
      <c r="Q107" s="308"/>
      <c r="R107" s="308"/>
      <c r="S107" s="308"/>
      <c r="T107" s="308"/>
      <c r="U107" s="308"/>
    </row>
    <row r="108" ht="62.25" customHeight="1">
      <c r="A108" s="36"/>
      <c r="B108" s="358" t="str">
        <f>Résultats!B109</f>
        <v>13.3</v>
      </c>
      <c r="C108" s="260" t="str">
        <f>Résultats!C109</f>
        <v>A</v>
      </c>
      <c r="D108" s="260" t="str">
        <f>Résultats!E109</f>
        <v/>
      </c>
      <c r="E108" s="341" t="str">
        <f>Résultats!F109</f>
        <v xml:space="preserve">Dans chaque page web, chaque document bureautique en téléchargement possède-t-il, si nécessaire, une version accessible (hors cas particuliers) ?</v>
      </c>
      <c r="F108" s="345" t="s">
        <v>14</v>
      </c>
      <c r="G108" s="345"/>
      <c r="H108" s="97"/>
      <c r="I108" s="97"/>
      <c r="J108" s="97"/>
      <c r="K108" s="97"/>
      <c r="L108" s="97"/>
      <c r="M108" s="308"/>
      <c r="N108" s="308"/>
      <c r="O108" s="308"/>
      <c r="P108" s="308"/>
      <c r="Q108" s="308"/>
      <c r="R108" s="308"/>
      <c r="S108" s="308"/>
      <c r="T108" s="308"/>
      <c r="U108" s="308"/>
    </row>
    <row r="109" ht="62.25" customHeight="1">
      <c r="A109" s="36"/>
      <c r="B109" s="358" t="str">
        <f>Résultats!B110</f>
        <v>13.4</v>
      </c>
      <c r="C109" s="260" t="str">
        <f>Résultats!C110</f>
        <v>A</v>
      </c>
      <c r="D109" s="260" t="str">
        <f>Résultats!E110</f>
        <v/>
      </c>
      <c r="E109" s="341" t="str">
        <f>Résultats!F110</f>
        <v xml:space="preserve">Pour chaque document bureautique ayant une version accessible, cette version offre-t-elle la même information ?</v>
      </c>
      <c r="F109" s="345" t="s">
        <v>14</v>
      </c>
      <c r="G109" s="345"/>
      <c r="H109" s="97"/>
      <c r="I109" s="97"/>
      <c r="J109" s="97"/>
      <c r="K109" s="97"/>
      <c r="L109" s="97"/>
      <c r="M109" s="308"/>
      <c r="N109" s="308"/>
      <c r="O109" s="308"/>
      <c r="P109" s="308"/>
      <c r="Q109" s="308"/>
      <c r="R109" s="308"/>
      <c r="S109" s="308"/>
      <c r="T109" s="308"/>
      <c r="U109" s="308"/>
    </row>
    <row r="110" ht="62.25" customHeight="1">
      <c r="A110" s="36"/>
      <c r="B110" s="358" t="str">
        <f>Résultats!B111</f>
        <v>13.5</v>
      </c>
      <c r="C110" s="260" t="str">
        <f>Résultats!C111</f>
        <v>A</v>
      </c>
      <c r="D110" s="260" t="str">
        <f>Résultats!E111</f>
        <v/>
      </c>
      <c r="E110" s="341" t="str">
        <f>Résultats!F111</f>
        <v xml:space="preserve">Dans chaque page web, chaque contenu cryptique (art ASCII, émoticône, syntaxe cryptique) a-t-il une alternative ?</v>
      </c>
      <c r="F110" s="345" t="s">
        <v>14</v>
      </c>
      <c r="G110" s="345"/>
      <c r="H110" s="97"/>
      <c r="I110" s="97"/>
      <c r="J110" s="97"/>
      <c r="K110" s="97"/>
      <c r="L110" s="97"/>
      <c r="M110" s="308"/>
      <c r="N110" s="308"/>
      <c r="O110" s="308"/>
      <c r="P110" s="308"/>
      <c r="Q110" s="308"/>
      <c r="R110" s="308"/>
      <c r="S110" s="308"/>
      <c r="T110" s="308"/>
      <c r="U110" s="308"/>
    </row>
    <row r="111" ht="62.25" customHeight="1">
      <c r="A111" s="36"/>
      <c r="B111" s="358" t="str">
        <f>Résultats!B112</f>
        <v>13.6</v>
      </c>
      <c r="C111" s="260" t="str">
        <f>Résultats!C112</f>
        <v>A</v>
      </c>
      <c r="D111" s="260" t="str">
        <f>Résultats!E112</f>
        <v/>
      </c>
      <c r="E111" s="341" t="str">
        <f>Résultats!F112</f>
        <v xml:space="preserve">Dans chaque page web, pour chaque contenu cryptique (art ASCII, émoticône, syntaxe cryptique) ayant une alternative, cette alternative est-elle pertinente ?</v>
      </c>
      <c r="F111" s="345" t="s">
        <v>14</v>
      </c>
      <c r="G111" s="345"/>
      <c r="H111" s="97"/>
      <c r="I111" s="97"/>
      <c r="J111" s="97"/>
      <c r="K111" s="97"/>
      <c r="L111" s="97"/>
      <c r="M111" s="308"/>
      <c r="N111" s="308"/>
      <c r="O111" s="308"/>
      <c r="P111" s="308"/>
      <c r="Q111" s="308"/>
      <c r="R111" s="308"/>
      <c r="S111" s="308"/>
      <c r="T111" s="308"/>
      <c r="U111" s="308"/>
    </row>
    <row r="112" ht="62.25" customHeight="1">
      <c r="A112" s="36"/>
      <c r="B112" s="358" t="str">
        <f>Résultats!B113</f>
        <v>13.7</v>
      </c>
      <c r="C112" s="260" t="str">
        <f>Résultats!C113</f>
        <v>A</v>
      </c>
      <c r="D112" s="260" t="str">
        <f>Résultats!E113</f>
        <v/>
      </c>
      <c r="E112" s="341" t="str">
        <f>Résultats!F113</f>
        <v xml:space="preserve">Dans chaque page web, les changements brusques de luminosité ou les effets de flash sont-ils correctement utilisés ?</v>
      </c>
      <c r="F112" s="345" t="s">
        <v>14</v>
      </c>
      <c r="G112" s="345"/>
      <c r="H112" s="97"/>
      <c r="I112" s="97"/>
      <c r="J112" s="97"/>
      <c r="K112" s="97"/>
      <c r="L112" s="97"/>
      <c r="M112" s="308"/>
      <c r="N112" s="308"/>
      <c r="O112" s="308"/>
      <c r="P112" s="308"/>
      <c r="Q112" s="308"/>
      <c r="R112" s="308"/>
      <c r="S112" s="308"/>
      <c r="T112" s="308"/>
      <c r="U112" s="308"/>
    </row>
    <row r="113" ht="62.25" customHeight="1">
      <c r="A113" s="36"/>
      <c r="B113" s="358" t="str">
        <f>Résultats!B114</f>
        <v>13.8</v>
      </c>
      <c r="C113" s="260" t="str">
        <f>Résultats!C114</f>
        <v>A</v>
      </c>
      <c r="D113" s="260" t="str">
        <f>Résultats!E114</f>
        <v/>
      </c>
      <c r="E113" s="341" t="str">
        <f>Résultats!F114</f>
        <v xml:space="preserve">Dans chaque page web, chaque contenu en mouvement ou clignotant est-il contrôlable par l’utilisateur ?</v>
      </c>
      <c r="F113" s="345" t="s">
        <v>14</v>
      </c>
      <c r="G113" s="345"/>
      <c r="H113" s="97"/>
      <c r="I113" s="97"/>
      <c r="J113" s="97"/>
      <c r="K113" s="97"/>
      <c r="L113" s="97"/>
      <c r="M113" s="308"/>
      <c r="N113" s="308"/>
      <c r="O113" s="308"/>
      <c r="P113" s="308"/>
      <c r="Q113" s="308"/>
      <c r="R113" s="308"/>
      <c r="S113" s="308"/>
      <c r="T113" s="308"/>
      <c r="U113" s="308"/>
    </row>
    <row r="114" ht="62.25" customHeight="1">
      <c r="A114" s="36"/>
      <c r="B114" s="358" t="str">
        <f>Résultats!B115</f>
        <v>13.9</v>
      </c>
      <c r="C114" s="260" t="str">
        <f>Résultats!C115</f>
        <v>AA</v>
      </c>
      <c r="D114" s="260" t="str">
        <f>Résultats!E115</f>
        <v/>
      </c>
      <c r="E114" s="341" t="str">
        <f>Résultats!F115</f>
        <v xml:space="preserve">Dans chaque page web, le contenu proposé est-il consultable quelle que soit l’orientation de l’écran (portrait ou paysage) (hors cas particuliers) ?</v>
      </c>
      <c r="F114" s="345" t="s">
        <v>14</v>
      </c>
      <c r="G114" s="345"/>
      <c r="H114" s="97"/>
      <c r="I114" s="97"/>
      <c r="J114" s="97"/>
      <c r="K114" s="97"/>
      <c r="L114" s="97"/>
      <c r="M114" s="308"/>
      <c r="N114" s="308"/>
      <c r="O114" s="308"/>
      <c r="P114" s="308"/>
      <c r="Q114" s="308"/>
      <c r="R114" s="308"/>
      <c r="S114" s="308"/>
      <c r="T114" s="308"/>
      <c r="U114" s="308"/>
    </row>
    <row r="115" ht="62.25" customHeight="1">
      <c r="A115" s="36"/>
      <c r="B115" s="358" t="str">
        <f>Résultats!B116</f>
        <v>13.10</v>
      </c>
      <c r="C115" s="260" t="str">
        <f>Résultats!C116</f>
        <v>A</v>
      </c>
      <c r="D115" s="260" t="str">
        <f>Résultats!E116</f>
        <v/>
      </c>
      <c r="E115" s="341" t="str">
        <f>Résultats!F116</f>
        <v xml:space="preserve">Dans chaque page web, les fonctionnalités utilisables ou disponibles au moyen d’un geste complexe peuvent-elles être également disponibles au moyen d’un geste simple (hors cas particuliers) ?</v>
      </c>
      <c r="F115" s="345" t="s">
        <v>14</v>
      </c>
      <c r="G115" s="345"/>
      <c r="H115" s="97"/>
      <c r="I115" s="97"/>
      <c r="J115" s="97"/>
      <c r="K115" s="97"/>
      <c r="L115" s="97"/>
      <c r="M115" s="78"/>
      <c r="N115" s="78"/>
      <c r="O115" s="78"/>
      <c r="P115" s="78"/>
      <c r="Q115" s="78"/>
      <c r="R115" s="78"/>
      <c r="S115" s="78"/>
      <c r="T115" s="78"/>
      <c r="U115" s="78"/>
    </row>
    <row r="116" ht="59.25" customHeight="1">
      <c r="A116" s="36"/>
      <c r="B116" s="358" t="str">
        <f>Résultats!B117</f>
        <v>13.11</v>
      </c>
      <c r="C116" s="260" t="str">
        <f>Résultats!C117</f>
        <v>A</v>
      </c>
      <c r="D116" s="260" t="str">
        <f>Résultats!E117</f>
        <v/>
      </c>
      <c r="E116" s="341" t="str">
        <f>Résultats!F117</f>
        <v xml:space="preserve">Dans chaque page web, les actions déclenchées au moyen d’un dispositif de pointage sur un point unique de l’écran peuvent-elles faire l’objet d’une annulation (hors cas particuliers) ?</v>
      </c>
      <c r="F116" s="345" t="s">
        <v>14</v>
      </c>
      <c r="G116" s="345"/>
      <c r="H116" s="97"/>
      <c r="I116" s="97"/>
      <c r="J116" s="97"/>
      <c r="K116" s="97"/>
      <c r="L116" s="97"/>
      <c r="M116" s="308"/>
      <c r="N116" s="308"/>
      <c r="O116" s="308"/>
      <c r="P116" s="308"/>
      <c r="Q116" s="308"/>
      <c r="R116" s="308"/>
      <c r="S116" s="308"/>
      <c r="T116" s="308"/>
      <c r="U116" s="308"/>
    </row>
    <row r="117">
      <c r="A117" s="46"/>
      <c r="B117" s="358" t="str">
        <f>Résultats!B118</f>
        <v>13.12</v>
      </c>
      <c r="C117" s="260" t="str">
        <f>Résultats!C118</f>
        <v>A</v>
      </c>
      <c r="D117" s="260" t="str">
        <f>Résultats!E118</f>
        <v/>
      </c>
      <c r="E117" s="341" t="str">
        <f>Résultats!F118</f>
        <v xml:space="preserve">Dans chaque page web, les fonctionnalités qui impliquent un mouvement de l’appareil ou vers l’appareil peuvent-elles être satisfaites de manière alternative (hors cas particuliers) ?</v>
      </c>
      <c r="F117" s="345" t="s">
        <v>14</v>
      </c>
      <c r="G117" s="345"/>
      <c r="H117" s="97"/>
      <c r="I117" s="97"/>
      <c r="J117" s="97"/>
      <c r="K117" s="97"/>
      <c r="L117" s="97"/>
      <c r="M117" s="308"/>
      <c r="N117" s="308"/>
      <c r="O117" s="308"/>
      <c r="P117" s="308"/>
      <c r="Q117" s="308"/>
      <c r="R117" s="308"/>
      <c r="S117" s="308"/>
      <c r="T117" s="308"/>
      <c r="U117" s="308"/>
    </row>
  </sheetData>
  <autoFilter ref="$B$11:$L$117"/>
  <mergeCells count="23">
    <mergeCell ref="J4:J10"/>
    <mergeCell ref="K4:K10"/>
    <mergeCell ref="L4:L10"/>
    <mergeCell ref="C3:F3"/>
    <mergeCell ref="B4:B10"/>
    <mergeCell ref="C4:C10"/>
    <mergeCell ref="D4:D10"/>
    <mergeCell ref="G4:G10"/>
    <mergeCell ref="H4:H10"/>
    <mergeCell ref="I4:I10"/>
    <mergeCell ref="A54:A63"/>
    <mergeCell ref="A64:A67"/>
    <mergeCell ref="A68:A81"/>
    <mergeCell ref="A82:A94"/>
    <mergeCell ref="A95:A105"/>
    <mergeCell ref="A106:A117"/>
    <mergeCell ref="A12:A20"/>
    <mergeCell ref="A21:A22"/>
    <mergeCell ref="A23:A25"/>
    <mergeCell ref="A26:A38"/>
    <mergeCell ref="A39:A46"/>
    <mergeCell ref="A47:A48"/>
    <mergeCell ref="A49:A53"/>
  </mergeCells>
  <dataValidations count="2" disablePrompts="0">
    <dataValidation sqref="H12:H117" type="list" allowBlank="1" errorStyle="stop" imeMode="noControl" operator="between" showDropDown="0" showErrorMessage="0" showInputMessage="0">
      <formula1>'Paramètres'!$A$2:$A$5</formula1>
    </dataValidation>
    <dataValidation sqref="I12:I117" type="list" allowBlank="1" errorStyle="stop" imeMode="noControl" operator="between" showDropDown="0" showErrorMessage="0" showInputMessage="0">
      <formula1>'Paramètres'!$D$2:$D$5</formula1>
    </dataValidation>
  </dataValidations>
  <hyperlinks>
    <hyperlink r:id="rId1" ref="L54"/>
    <hyperlink r:id="rId1" ref="L55"/>
  </hyperlinks>
  <printOptions headings="0" gridLines="0"/>
  <pageMargins left="0.69999999999999996" right="0.69999999999999996" top="0.75" bottom="0.75" header="0" footer="0"/>
  <pageSetup paperSize="9" scale="100" fitToWidth="1" fitToHeight="1" pageOrder="downThenOver" orientation="landscape" usePrinterDefaults="1" blackAndWhite="0" draft="0" cellComments="none" useFirstPageNumber="0" errors="displayed" horizontalDpi="600" verticalDpi="600" copies="1"/>
  <headerFooter/>
  <extLst>
    <ext xmlns:x14="http://schemas.microsoft.com/office/spreadsheetml/2009/9/main" uri="{78C0D931-6437-407d-A8EE-F0AAD7539E65}">
      <x14:conditionalFormattings>
        <x14:conditionalFormatting xmlns:xm="http://schemas.microsoft.com/office/excel/2006/main">
          <x14:cfRule type="cellIs" priority="1" operator="equal" id="{000D0028-00E8-4776-8B82-004000D1005F}">
            <xm:f>"x"</xm:f>
            <x14:dxf>
              <font>
                <color theme="0"/>
              </font>
              <fill>
                <patternFill patternType="solid">
                  <fgColor rgb="FF007891"/>
                  <bgColor rgb="FF007891"/>
                </patternFill>
              </fill>
              <border>
                <left style="none"/>
                <right style="none"/>
                <top style="none"/>
                <bottom style="none"/>
                <diagonal style="none"/>
              </border>
            </x14:dxf>
          </x14:cfRule>
          <xm:sqref>D12:D117</xm:sqref>
        </x14:conditionalFormatting>
        <x14:conditionalFormatting xmlns:xm="http://schemas.microsoft.com/office/excel/2006/main">
          <x14:cfRule type="cellIs" priority="2" operator="equal" id="{0038004B-007C-46E5-84F9-007200210035}">
            <xm:f>"NT"</xm:f>
            <x14:dxf>
              <font>
                <color indexed="65"/>
              </font>
              <fill>
                <patternFill patternType="solid">
                  <fgColor rgb="FF757575"/>
                  <bgColor rgb="FF757575"/>
                </patternFill>
              </fill>
              <border>
                <left style="none"/>
                <right style="none"/>
                <top style="none"/>
                <bottom style="none"/>
                <diagonal style="none"/>
              </border>
            </x14:dxf>
          </x14:cfRule>
          <xm:sqref>O4:R4</xm:sqref>
        </x14:conditionalFormatting>
        <x14:conditionalFormatting xmlns:xm="http://schemas.microsoft.com/office/excel/2006/main">
          <x14:cfRule type="cellIs" priority="3" operator="equal" id="{001B0051-0031-497C-B3DB-008A00160069}">
            <xm:f>"d"</xm:f>
            <x14:dxf>
              <font/>
              <fill>
                <patternFill patternType="solid">
                  <fgColor rgb="FFFFD966"/>
                  <bgColor rgb="FFFFD966"/>
                </patternFill>
              </fill>
              <border>
                <left style="none"/>
                <right style="none"/>
                <top style="none"/>
                <bottom style="none"/>
                <diagonal style="none"/>
              </border>
            </x14:dxf>
          </x14:cfRule>
          <xm:sqref>G12:G117</xm:sqref>
        </x14:conditionalFormatting>
        <x14:conditionalFormatting xmlns:xm="http://schemas.microsoft.com/office/excel/2006/main">
          <x14:cfRule type="cellIs" priority="4" operator="equal" id="{001C00E6-001E-42BC-9826-007900CA00DA}">
            <xm:f>"d"</xm:f>
            <x14:dxf>
              <font/>
              <fill>
                <patternFill patternType="solid">
                  <fgColor rgb="FFFFD966"/>
                  <bgColor rgb="FFFFD966"/>
                </patternFill>
              </fill>
              <border>
                <left style="none"/>
                <right style="none"/>
                <top style="none"/>
                <bottom style="none"/>
                <diagonal style="none"/>
              </border>
            </x14:dxf>
          </x14:cfRule>
          <xm:sqref>G89:G91</xm:sqref>
        </x14:conditionalFormatting>
        <x14:conditionalFormatting xmlns:xm="http://schemas.microsoft.com/office/excel/2006/main">
          <x14:cfRule type="cellIs" priority="5" operator="equal" id="{00430073-0010-420E-9834-00E8002600EF}">
            <xm:f>"d"</xm:f>
            <x14:dxf>
              <font/>
              <fill>
                <patternFill patternType="solid">
                  <fgColor rgb="FFFFD966"/>
                  <bgColor rgb="FFFFD966"/>
                </patternFill>
              </fill>
              <border>
                <left style="none"/>
                <right style="none"/>
                <top style="none"/>
                <bottom style="none"/>
                <diagonal style="none"/>
              </border>
            </x14:dxf>
          </x14:cfRule>
          <xm:sqref>G84:G88</xm:sqref>
        </x14:conditionalFormatting>
        <x14:conditionalFormatting xmlns:xm="http://schemas.microsoft.com/office/excel/2006/main">
          <x14:cfRule type="cellIs" priority="6" operator="equal" id="{00CB004F-006E-4862-8614-002200E60031}">
            <xm:f>"d"</xm:f>
            <x14:dxf>
              <font/>
              <fill>
                <patternFill patternType="solid">
                  <fgColor rgb="FFFFD966"/>
                  <bgColor rgb="FFFFD966"/>
                </patternFill>
              </fill>
              <border>
                <left style="none"/>
                <right style="none"/>
                <top style="none"/>
                <bottom style="none"/>
                <diagonal style="none"/>
              </border>
            </x14:dxf>
          </x14:cfRule>
          <xm:sqref>G82:G83</xm:sqref>
        </x14:conditionalFormatting>
        <x14:conditionalFormatting xmlns:xm="http://schemas.microsoft.com/office/excel/2006/main">
          <x14:cfRule type="cellIs" priority="7" operator="equal" id="{00E4001B-00B5-4D0A-80D5-006400D90084}">
            <xm:f>"d"</xm:f>
            <x14:dxf>
              <font/>
              <fill>
                <patternFill patternType="solid">
                  <fgColor rgb="FFFFD966"/>
                  <bgColor rgb="FFFFD966"/>
                </patternFill>
              </fill>
              <border>
                <left style="none"/>
                <right style="none"/>
                <top style="none"/>
                <bottom style="none"/>
                <diagonal style="none"/>
              </border>
            </x14:dxf>
          </x14:cfRule>
          <xm:sqref>G78:G81</xm:sqref>
        </x14:conditionalFormatting>
        <x14:conditionalFormatting xmlns:xm="http://schemas.microsoft.com/office/excel/2006/main">
          <x14:cfRule type="cellIs" priority="8" operator="equal" id="{00A20058-0009-45B2-A45B-002300940080}">
            <xm:f>"d"</xm:f>
            <x14:dxf>
              <font/>
              <fill>
                <patternFill patternType="solid">
                  <fgColor rgb="FFFFD966"/>
                  <bgColor rgb="FFFFD966"/>
                </patternFill>
              </fill>
              <border>
                <left style="none"/>
                <right style="none"/>
                <top style="none"/>
                <bottom style="none"/>
                <diagonal style="none"/>
              </border>
            </x14:dxf>
          </x14:cfRule>
          <xm:sqref>G70:G77</xm:sqref>
        </x14:conditionalFormatting>
        <x14:conditionalFormatting xmlns:xm="http://schemas.microsoft.com/office/excel/2006/main">
          <x14:cfRule type="cellIs" priority="9" operator="equal" id="{00820082-007B-4551-B81F-000800400030}">
            <xm:f>"d"</xm:f>
            <x14:dxf>
              <font/>
              <fill>
                <patternFill patternType="solid">
                  <fgColor rgb="FFFFD966"/>
                  <bgColor rgb="FFFFD966"/>
                </patternFill>
              </fill>
              <border>
                <left style="none"/>
                <right style="none"/>
                <top style="none"/>
                <bottom style="none"/>
                <diagonal style="none"/>
              </border>
            </x14:dxf>
          </x14:cfRule>
          <xm:sqref>G67:G69</xm:sqref>
        </x14:conditionalFormatting>
        <x14:conditionalFormatting xmlns:xm="http://schemas.microsoft.com/office/excel/2006/main">
          <x14:cfRule type="cellIs" priority="10" operator="equal" id="{0097008E-00E8-4112-8DD1-009900A40061}">
            <xm:f>"d"</xm:f>
            <x14:dxf>
              <font/>
              <fill>
                <patternFill patternType="solid">
                  <fgColor rgb="FFFFD966"/>
                  <bgColor rgb="FFFFD966"/>
                </patternFill>
              </fill>
              <border>
                <left style="none"/>
                <right style="none"/>
                <top style="none"/>
                <bottom style="none"/>
                <diagonal style="none"/>
              </border>
            </x14:dxf>
          </x14:cfRule>
          <xm:sqref>G59:G66</xm:sqref>
        </x14:conditionalFormatting>
        <x14:conditionalFormatting xmlns:xm="http://schemas.microsoft.com/office/excel/2006/main">
          <x14:cfRule type="cellIs" priority="11" operator="equal" id="{002800B0-00B3-49A8-89BA-009700F300C1}">
            <xm:f>"d"</xm:f>
            <x14:dxf>
              <font/>
              <fill>
                <patternFill patternType="solid">
                  <fgColor rgb="FFFFD966"/>
                  <bgColor rgb="FFFFD966"/>
                </patternFill>
              </fill>
              <border>
                <left style="none"/>
                <right style="none"/>
                <top style="none"/>
                <bottom style="none"/>
                <diagonal style="none"/>
              </border>
            </x14:dxf>
          </x14:cfRule>
          <xm:sqref>G57:G58</xm:sqref>
        </x14:conditionalFormatting>
        <x14:conditionalFormatting xmlns:xm="http://schemas.microsoft.com/office/excel/2006/main">
          <x14:cfRule type="cellIs" priority="12" operator="equal" id="{000D009C-00BD-42DD-93F8-006500D30047}">
            <xm:f>"d"</xm:f>
            <x14:dxf>
              <font/>
              <fill>
                <patternFill patternType="solid">
                  <fgColor rgb="FFFFD966"/>
                  <bgColor rgb="FFFFD966"/>
                </patternFill>
              </fill>
              <border>
                <left style="none"/>
                <right style="none"/>
                <top style="none"/>
                <bottom style="none"/>
                <diagonal style="none"/>
              </border>
            </x14:dxf>
          </x14:cfRule>
          <xm:sqref>G51:G56</xm:sqref>
        </x14:conditionalFormatting>
        <x14:conditionalFormatting xmlns:xm="http://schemas.microsoft.com/office/excel/2006/main">
          <x14:cfRule type="cellIs" priority="13" operator="equal" id="{008100D1-00CD-4B1F-9385-004B00A400FE}">
            <xm:f>"d"</xm:f>
            <x14:dxf>
              <font/>
              <fill>
                <patternFill patternType="solid">
                  <fgColor rgb="FFFFD966"/>
                  <bgColor rgb="FFFFD966"/>
                </patternFill>
              </fill>
              <border>
                <left style="none"/>
                <right style="none"/>
                <top style="none"/>
                <bottom style="none"/>
                <diagonal style="none"/>
              </border>
            </x14:dxf>
          </x14:cfRule>
          <xm:sqref>G48:G50</xm:sqref>
        </x14:conditionalFormatting>
        <x14:conditionalFormatting xmlns:xm="http://schemas.microsoft.com/office/excel/2006/main">
          <x14:cfRule type="cellIs" priority="14" operator="equal" id="{0013001B-00D3-4352-BBD3-0044006A0072}">
            <xm:f>"d"</xm:f>
            <x14:dxf>
              <font/>
              <fill>
                <patternFill patternType="solid">
                  <fgColor rgb="FFFFD966"/>
                  <bgColor rgb="FFFFD966"/>
                </patternFill>
              </fill>
              <border>
                <left style="none"/>
                <right style="none"/>
                <top style="none"/>
                <bottom style="none"/>
                <diagonal style="none"/>
              </border>
            </x14:dxf>
          </x14:cfRule>
          <xm:sqref>G42:G47</xm:sqref>
        </x14:conditionalFormatting>
        <x14:conditionalFormatting xmlns:xm="http://schemas.microsoft.com/office/excel/2006/main">
          <x14:cfRule type="cellIs" priority="15" operator="equal" id="{00AD0097-008F-4B66-A1BA-00DF00B300C6}">
            <xm:f>"d"</xm:f>
            <x14:dxf>
              <font/>
              <fill>
                <patternFill patternType="solid">
                  <fgColor rgb="FFFFD966"/>
                  <bgColor rgb="FFFFD966"/>
                </patternFill>
              </fill>
              <border>
                <left style="none"/>
                <right style="none"/>
                <top style="none"/>
                <bottom style="none"/>
                <diagonal style="none"/>
              </border>
            </x14:dxf>
          </x14:cfRule>
          <xm:sqref>G38:G41</xm:sqref>
        </x14:conditionalFormatting>
        <x14:conditionalFormatting xmlns:xm="http://schemas.microsoft.com/office/excel/2006/main">
          <x14:cfRule type="cellIs" priority="16" operator="equal" id="{00B7004C-0043-40B9-B428-00A700FC0062}">
            <xm:f>"d"</xm:f>
            <x14:dxf>
              <font/>
              <fill>
                <patternFill patternType="solid">
                  <fgColor rgb="FFFFD966"/>
                  <bgColor rgb="FFFFD966"/>
                </patternFill>
              </fill>
              <border>
                <left style="none"/>
                <right style="none"/>
                <top style="none"/>
                <bottom style="none"/>
                <diagonal style="none"/>
              </border>
            </x14:dxf>
          </x14:cfRule>
          <xm:sqref>G34:G37</xm:sqref>
        </x14:conditionalFormatting>
        <x14:conditionalFormatting xmlns:xm="http://schemas.microsoft.com/office/excel/2006/main">
          <x14:cfRule type="cellIs" priority="17" operator="equal" id="{00D70088-00D8-4665-9AC9-0006009800E7}">
            <xm:f>"d"</xm:f>
            <x14:dxf>
              <font/>
              <fill>
                <patternFill patternType="solid">
                  <fgColor rgb="FFFFD966"/>
                  <bgColor rgb="FFFFD966"/>
                </patternFill>
              </fill>
              <border>
                <left style="none"/>
                <right style="none"/>
                <top style="none"/>
                <bottom style="none"/>
                <diagonal style="none"/>
              </border>
            </x14:dxf>
          </x14:cfRule>
          <xm:sqref>G32:G33</xm:sqref>
        </x14:conditionalFormatting>
        <x14:conditionalFormatting xmlns:xm="http://schemas.microsoft.com/office/excel/2006/main">
          <x14:cfRule type="cellIs" priority="18" operator="equal" id="{006500A8-0077-4F9F-AA37-005C00CC0042}">
            <xm:f>"d"</xm:f>
            <x14:dxf>
              <font/>
              <fill>
                <patternFill patternType="solid">
                  <fgColor rgb="FFFFD966"/>
                  <bgColor rgb="FFFFD966"/>
                </patternFill>
              </fill>
              <border>
                <left style="none"/>
                <right style="none"/>
                <top style="none"/>
                <bottom style="none"/>
                <diagonal style="none"/>
              </border>
            </x14:dxf>
          </x14:cfRule>
          <xm:sqref>G26:G31</xm:sqref>
        </x14:conditionalFormatting>
        <x14:conditionalFormatting xmlns:xm="http://schemas.microsoft.com/office/excel/2006/main">
          <x14:cfRule type="cellIs" priority="19" operator="equal" id="{0079003E-006B-4E16-B830-00D40087002A}">
            <xm:f>"d"</xm:f>
            <x14:dxf>
              <font/>
              <fill>
                <patternFill patternType="solid">
                  <fgColor rgb="FFFFD966"/>
                  <bgColor rgb="FFFFD966"/>
                </patternFill>
              </fill>
              <border>
                <left style="none"/>
                <right style="none"/>
                <top style="none"/>
                <bottom style="none"/>
                <diagonal style="none"/>
              </border>
            </x14:dxf>
          </x14:cfRule>
          <xm:sqref>G25</xm:sqref>
        </x14:conditionalFormatting>
        <x14:conditionalFormatting xmlns:xm="http://schemas.microsoft.com/office/excel/2006/main">
          <x14:cfRule type="cellIs" priority="20" operator="equal" id="{001000D8-0005-4829-A655-00B800E50067}">
            <xm:f>"d"</xm:f>
            <x14:dxf>
              <font/>
              <fill>
                <patternFill patternType="solid">
                  <fgColor rgb="FFFFD966"/>
                  <bgColor rgb="FFFFD966"/>
                </patternFill>
              </fill>
              <border>
                <left style="none"/>
                <right style="none"/>
                <top style="none"/>
                <bottom style="none"/>
                <diagonal style="none"/>
              </border>
            </x14:dxf>
          </x14:cfRule>
          <xm:sqref>G20:G24</xm:sqref>
        </x14:conditionalFormatting>
        <x14:conditionalFormatting xmlns:xm="http://schemas.microsoft.com/office/excel/2006/main">
          <x14:cfRule type="cellIs" priority="21" operator="equal" id="{00F900DA-009F-4CB6-87B0-001700DE009D}">
            <xm:f>"d"</xm:f>
            <x14:dxf>
              <font/>
              <fill>
                <patternFill patternType="solid">
                  <fgColor rgb="FFFFD966"/>
                  <bgColor rgb="FFFFD966"/>
                </patternFill>
              </fill>
              <border>
                <left style="none"/>
                <right style="none"/>
                <top style="none"/>
                <bottom style="none"/>
                <diagonal style="none"/>
              </border>
            </x14:dxf>
          </x14:cfRule>
          <xm:sqref>G12:G117</xm:sqref>
        </x14:conditionalFormatting>
        <x14:conditionalFormatting xmlns:xm="http://schemas.microsoft.com/office/excel/2006/main">
          <x14:cfRule type="cellIs" priority="22" operator="equal" id="{00D80071-0036-4EAD-A9D6-008E0036006C}">
            <xm:f>"C"</xm:f>
            <x14:dxf>
              <font/>
              <fill>
                <patternFill patternType="solid">
                  <fgColor rgb="FFB7E1CD"/>
                  <bgColor rgb="FFB7E1CD"/>
                </patternFill>
              </fill>
              <border>
                <left style="none"/>
                <right style="none"/>
                <top style="none"/>
                <bottom style="none"/>
                <diagonal style="none"/>
              </border>
            </x14:dxf>
          </x14:cfRule>
          <xm:sqref>O4:R4</xm:sqref>
        </x14:conditionalFormatting>
        <x14:conditionalFormatting xmlns:xm="http://schemas.microsoft.com/office/excel/2006/main">
          <x14:cfRule type="cellIs" priority="23" operator="equal" id="{0017004D-00A6-4BB0-B2D3-0068004500BE}">
            <xm:f>"NC"</xm:f>
            <x14:dxf>
              <font/>
              <fill>
                <patternFill patternType="solid">
                  <fgColor rgb="FFF4C7C3"/>
                  <bgColor rgb="FFF4C7C3"/>
                </patternFill>
              </fill>
              <border>
                <left style="none"/>
                <right style="none"/>
                <top style="none"/>
                <bottom style="none"/>
                <diagonal style="none"/>
              </border>
            </x14:dxf>
          </x14:cfRule>
          <xm:sqref>O4:R4</xm:sqref>
        </x14:conditionalFormatting>
        <x14:conditionalFormatting xmlns:xm="http://schemas.microsoft.com/office/excel/2006/main">
          <x14:cfRule type="cellIs" priority="24" operator="equal" id="{00A800C5-000F-470B-BA7F-00370006008C}">
            <xm:f>"NA"</xm:f>
            <x14:dxf>
              <font/>
              <fill>
                <patternFill patternType="solid">
                  <fgColor rgb="FFFCE8B2"/>
                  <bgColor rgb="FFFCE8B2"/>
                </patternFill>
              </fill>
              <border>
                <left style="none"/>
                <right style="none"/>
                <top style="none"/>
                <bottom style="none"/>
                <diagonal style="none"/>
              </border>
            </x14:dxf>
          </x14:cfRule>
          <xm:sqref>O4:R4</xm:sqref>
        </x14:conditionalFormatting>
        <x14:conditionalFormatting xmlns:xm="http://schemas.microsoft.com/office/excel/2006/main">
          <x14:cfRule type="cellIs" priority="25" operator="equal" id="{00E8009D-0084-427C-9949-00AA00DD00EE}">
            <xm:f>"NT"</xm:f>
            <x14:dxf>
              <font/>
              <fill>
                <patternFill patternType="solid">
                  <fgColor indexed="65"/>
                  <bgColor indexed="65"/>
                </patternFill>
              </fill>
              <border>
                <left style="none"/>
                <right style="none"/>
                <top style="none"/>
                <bottom style="none"/>
                <diagonal style="none"/>
              </border>
            </x14:dxf>
          </x14:cfRule>
          <xm:sqref>O4:R4</xm:sqref>
        </x14:conditionalFormatting>
        <x14:conditionalFormatting xmlns:xm="http://schemas.microsoft.com/office/excel/2006/main">
          <x14:cfRule type="cellIs" priority="26" operator="equal" id="{00200040-0065-4A62-BA8C-00F4002B00BA}">
            <xm:f>"c"</xm:f>
            <x14:dxf>
              <font/>
              <fill>
                <patternFill patternType="solid">
                  <fgColor rgb="FFB7E1CD"/>
                  <bgColor rgb="FFB7E1CD"/>
                </patternFill>
              </fill>
              <border>
                <left style="none"/>
                <right style="none"/>
                <top style="none"/>
                <bottom style="none"/>
                <diagonal style="none"/>
              </border>
            </x14:dxf>
          </x14:cfRule>
          <xm:sqref>F11:F117</xm:sqref>
        </x14:conditionalFormatting>
        <x14:conditionalFormatting xmlns:xm="http://schemas.microsoft.com/office/excel/2006/main">
          <x14:cfRule type="cellIs" priority="27" operator="equal" id="{00DB0071-0042-4D4F-851D-00F400A800AA}">
            <xm:f>"nc"</xm:f>
            <x14:dxf>
              <font/>
              <fill>
                <patternFill patternType="solid">
                  <fgColor rgb="FFF4C7C3"/>
                  <bgColor rgb="FFF4C7C3"/>
                </patternFill>
              </fill>
              <border>
                <left style="none"/>
                <right style="none"/>
                <top style="none"/>
                <bottom style="none"/>
                <diagonal style="none"/>
              </border>
            </x14:dxf>
          </x14:cfRule>
          <xm:sqref>F11:F117</xm:sqref>
        </x14:conditionalFormatting>
        <x14:conditionalFormatting xmlns:xm="http://schemas.microsoft.com/office/excel/2006/main">
          <x14:cfRule type="cellIs" priority="28" operator="equal" id="{00A600FB-0055-46B8-9EC4-009000A80048}">
            <xm:f>"nt"</xm:f>
            <x14:dxf>
              <font>
                <color indexed="65"/>
              </font>
              <fill>
                <patternFill patternType="solid">
                  <fgColor rgb="FF757575"/>
                  <bgColor rgb="FF757575"/>
                </patternFill>
              </fill>
              <border>
                <left style="none"/>
                <right style="none"/>
                <top style="none"/>
                <bottom style="none"/>
                <diagonal style="none"/>
              </border>
            </x14:dxf>
          </x14:cfRule>
          <xm:sqref>F11:F117</xm:sqref>
        </x14:conditionalFormatting>
        <x14:conditionalFormatting xmlns:xm="http://schemas.microsoft.com/office/excel/2006/main">
          <x14:cfRule type="cellIs" priority="29" operator="equal" id="{00E40097-00E8-4B2A-A30B-004A00A50032}">
            <xm:f>"na"</xm:f>
            <x14:dxf>
              <font/>
              <fill>
                <patternFill patternType="solid">
                  <fgColor rgb="FFFCE8B2"/>
                  <bgColor rgb="FFFCE8B2"/>
                </patternFill>
              </fill>
              <border>
                <left style="none"/>
                <right style="none"/>
                <top style="none"/>
                <bottom style="none"/>
                <diagonal style="none"/>
              </border>
            </x14:dxf>
          </x14:cfRule>
          <xm:sqref>F1:F2 C2 F4:F117</xm:sqref>
        </x14:conditionalFormatting>
      </x14:conditionalFormattings>
    </ext>
    <ext xmlns:x14="http://schemas.microsoft.com/office/spreadsheetml/2009/9/main" uri="{CCE6A557-97BC-4b89-ADB6-D9C93CAAB3DF}">
      <x14:dataValidations xmlns:xm="http://schemas.microsoft.com/office/excel/2006/main" count="3" disablePrompts="0">
        <x14:dataValidation xr:uid="{009A0095-008C-48F0-8502-004C008B0013}" type="list" allowBlank="1" errorStyle="stop" imeMode="noControl" operator="between" showDropDown="0" showErrorMessage="1" showInputMessage="0">
          <x14:formula1>
            <xm:f>"nt,na,c"</xm:f>
          </x14:formula1>
          <xm:sqref>F54:F55</xm:sqref>
        </x14:dataValidation>
        <x14:dataValidation xr:uid="{0014005F-0065-46CC-805C-00F4008A0035}" type="list" allowBlank="1" errorStyle="stop" imeMode="noControl" operator="between" showDropDown="0" showErrorMessage="1" showInputMessage="0">
          <x14:formula1>
            <xm:f>"nt,na,c,nc"</xm:f>
          </x14:formula1>
          <xm:sqref>F12:F53 F56:F117</xm:sqref>
        </x14:dataValidation>
        <x14:dataValidation xr:uid="{0077006C-0062-4144-9B9C-006700EF000E}" type="list" allowBlank="1" errorStyle="stop" imeMode="noControl" operator="between" showDropDown="0" showErrorMessage="0" showInputMessage="0">
          <x14:formula1>
            <xm:f>"d"</xm:f>
          </x14:formula1>
          <xm:sqref>G12:G117</xm:sqref>
        </x14:dataValidation>
      </x14:dataValidations>
    </ext>
  </extLst>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666666"/>
    <outlinePr applyStyles="0" summaryBelow="0" summaryRight="0" showOutlineSymbols="1"/>
    <pageSetUpPr autoPageBreaks="1" fitToPage="0"/>
  </sheetPr>
  <sheetViews>
    <sheetView showGridLines="0" zoomScale="100" workbookViewId="0">
      <pane xSplit="6" ySplit="11" topLeftCell="G12" activePane="bottomRight" state="frozen"/>
      <selection activeCell="G12" activeCellId="0" sqref="G12"/>
    </sheetView>
  </sheetViews>
  <sheetFormatPr defaultColWidth="14.43" defaultRowHeight="15" customHeight="1"/>
  <cols>
    <col customWidth="1" min="1" max="1" width="9"/>
    <col customWidth="1" min="2" max="2" width="7.29"/>
    <col customWidth="1" min="3" max="3" width="4"/>
    <col customWidth="1" min="4" max="4" width="3.4300000000000002"/>
    <col customWidth="1" min="5" max="5" width="50.859999999999999"/>
    <col customWidth="1" min="6" max="6" width="10.710000000000001"/>
    <col customWidth="1" min="7" max="7" width="5"/>
    <col customWidth="1" min="8" max="8" width="9"/>
    <col customWidth="1" min="9" max="9" width="14.859999999999999"/>
    <col customWidth="1" min="10" max="10" width="43.57"/>
    <col customWidth="1" min="11" max="11" width="40.859999999999999"/>
    <col customWidth="1" min="12" max="12" width="46.289999999999999"/>
    <col customWidth="1" min="13" max="13" width="4"/>
    <col customWidth="1" min="14" max="14" width="19"/>
    <col customWidth="1" min="15" max="17" width="4.1399999999999997"/>
    <col customWidth="1" min="18" max="18" width="5.1399999999999997"/>
    <col customWidth="1" min="19" max="19" width="16.43"/>
    <col customWidth="1" min="20" max="20" width="15.43"/>
    <col customWidth="1" min="21" max="21" width="16.289999999999999"/>
  </cols>
  <sheetData>
    <row r="1" ht="0.75" customHeight="1">
      <c r="A1" s="310"/>
      <c r="B1" s="308"/>
      <c r="C1" s="308"/>
      <c r="D1" s="308"/>
      <c r="E1" s="308"/>
      <c r="F1" s="308"/>
      <c r="G1" s="308"/>
      <c r="H1" s="308"/>
      <c r="I1" s="308"/>
      <c r="J1" s="308"/>
      <c r="K1" s="308"/>
      <c r="L1" s="308"/>
      <c r="M1" s="308"/>
      <c r="N1" s="308"/>
      <c r="O1" s="308"/>
      <c r="P1" s="308"/>
      <c r="Q1" s="308"/>
      <c r="R1" s="308"/>
      <c r="S1" s="308"/>
      <c r="T1" s="308"/>
      <c r="U1" s="308"/>
    </row>
    <row r="2" ht="16.5" customHeight="1">
      <c r="A2" s="310"/>
      <c r="B2" s="311" t="str">
        <f>F4</f>
        <v>#NAME?</v>
      </c>
      <c r="C2" s="312" t="str">
        <f>Echantillon!C36</f>
        <v/>
      </c>
      <c r="D2" s="313"/>
      <c r="E2" s="313"/>
      <c r="F2" s="314"/>
      <c r="G2" s="315"/>
      <c r="H2" s="315"/>
      <c r="I2" s="315"/>
      <c r="J2" s="315"/>
      <c r="K2" s="316"/>
      <c r="L2" s="316"/>
      <c r="M2" s="317"/>
      <c r="N2" s="317"/>
      <c r="O2" s="308"/>
      <c r="P2" s="308"/>
      <c r="Q2" s="308"/>
      <c r="R2" s="308"/>
      <c r="S2" s="308"/>
      <c r="T2" s="308"/>
      <c r="U2" s="308"/>
    </row>
    <row r="3" ht="18.75" customHeight="1">
      <c r="A3" s="310"/>
      <c r="B3" s="311" t="s">
        <v>481</v>
      </c>
      <c r="C3" s="315" t="str">
        <f>Echantillon!D36</f>
        <v/>
      </c>
      <c r="G3" s="315"/>
      <c r="H3" s="315"/>
      <c r="I3" s="315"/>
      <c r="J3" s="315"/>
      <c r="K3" s="315"/>
      <c r="L3" s="315"/>
      <c r="M3" s="308"/>
      <c r="N3" s="308"/>
      <c r="O3" s="308"/>
      <c r="P3" s="308"/>
      <c r="Q3" s="308"/>
      <c r="R3" s="308"/>
      <c r="S3" s="308"/>
      <c r="T3" s="308"/>
      <c r="U3" s="308"/>
    </row>
    <row r="4" ht="13.5" customHeight="1">
      <c r="A4" s="310"/>
      <c r="B4" s="319" t="s">
        <v>141</v>
      </c>
      <c r="C4" s="320" t="s">
        <v>482</v>
      </c>
      <c r="D4" s="320" t="s">
        <v>144</v>
      </c>
      <c r="E4" s="321" t="s">
        <v>145</v>
      </c>
      <c r="F4" s="321" t="str">
        <f>sheetName()</f>
        <v>#NAME?</v>
      </c>
      <c r="G4" s="320" t="s">
        <v>483</v>
      </c>
      <c r="H4" s="319" t="s">
        <v>82</v>
      </c>
      <c r="I4" s="319" t="s">
        <v>80</v>
      </c>
      <c r="J4" s="319" t="s">
        <v>484</v>
      </c>
      <c r="K4" s="319" t="s">
        <v>485</v>
      </c>
      <c r="L4" s="319" t="s">
        <v>146</v>
      </c>
      <c r="M4" s="322"/>
      <c r="N4" s="323"/>
      <c r="O4" s="324" t="s">
        <v>434</v>
      </c>
      <c r="P4" s="325" t="s">
        <v>435</v>
      </c>
      <c r="Q4" s="325" t="s">
        <v>441</v>
      </c>
      <c r="R4" s="326" t="s">
        <v>437</v>
      </c>
      <c r="S4" s="327" t="s">
        <v>486</v>
      </c>
      <c r="T4" s="328" t="s">
        <v>487</v>
      </c>
      <c r="U4" s="329" t="s">
        <v>154</v>
      </c>
    </row>
    <row r="5" ht="13.5" customHeight="1">
      <c r="A5" s="310"/>
      <c r="B5" s="36"/>
      <c r="C5" s="36"/>
      <c r="D5" s="36"/>
      <c r="E5" s="321" t="s">
        <v>147</v>
      </c>
      <c r="F5" s="321">
        <f>COUNTIF($F$12:$F$117,"c")</f>
        <v>0</v>
      </c>
      <c r="G5" s="36"/>
      <c r="H5" s="36"/>
      <c r="I5" s="36"/>
      <c r="J5" s="36"/>
      <c r="K5" s="36"/>
      <c r="L5" s="36"/>
      <c r="M5" s="308"/>
      <c r="N5" s="330" t="s">
        <v>8</v>
      </c>
      <c r="O5" s="331">
        <f>COUNTIFS($C$12:$C$117,"A",$F$12:$F$117,"c")</f>
        <v>0</v>
      </c>
      <c r="P5" s="331">
        <f>COUNTIFS($C$12:$C$117,"A",$F$12:$F$117,"nc")</f>
        <v>0</v>
      </c>
      <c r="Q5" s="331">
        <f>COUNTIFS($C$12:$C$117,"A",$F$12:$F$117,"na")</f>
        <v>0</v>
      </c>
      <c r="R5" s="331">
        <f>COUNTIFS($C$12:$C$117,"A",$F$12:$F$117,"nt")</f>
        <v>82</v>
      </c>
      <c r="S5" s="332">
        <f t="shared" ref="S5:S7" si="343">O5+P5</f>
        <v>0</v>
      </c>
      <c r="T5" s="333" t="str">
        <f t="shared" ref="T5:T7" si="344">IF(S5&gt;0,O5/S5,"-")</f>
        <v>-</v>
      </c>
      <c r="U5" s="334" t="str">
        <f>T5</f>
        <v>-</v>
      </c>
    </row>
    <row r="6" ht="13.5" customHeight="1">
      <c r="A6" s="310"/>
      <c r="B6" s="36"/>
      <c r="C6" s="36"/>
      <c r="D6" s="36"/>
      <c r="E6" s="321" t="s">
        <v>148</v>
      </c>
      <c r="F6" s="321">
        <f>COUNTIF(F12:F117,"nc")</f>
        <v>0</v>
      </c>
      <c r="G6" s="36"/>
      <c r="H6" s="36"/>
      <c r="I6" s="36"/>
      <c r="J6" s="36"/>
      <c r="K6" s="36"/>
      <c r="L6" s="36"/>
      <c r="M6" s="308"/>
      <c r="N6" s="330" t="s">
        <v>15</v>
      </c>
      <c r="O6" s="331">
        <f>COUNTIFS($C$12:$C$117,"AA",$F$12:$F$117,"c")</f>
        <v>0</v>
      </c>
      <c r="P6" s="331">
        <f>COUNTIFS($C$12:$C$117,"AA",$F$12:$F$117,"nc")</f>
        <v>0</v>
      </c>
      <c r="Q6" s="331">
        <f>COUNTIFS($C$12:$C$117,"AA",$F$12:$F$117,"na")</f>
        <v>0</v>
      </c>
      <c r="R6" s="331">
        <f>COUNTIFS($C$12:$C$117,"AA",$F$12:$F$117,"nt")</f>
        <v>24</v>
      </c>
      <c r="S6" s="332">
        <f t="shared" si="343"/>
        <v>0</v>
      </c>
      <c r="T6" s="333" t="str">
        <f t="shared" si="344"/>
        <v>-</v>
      </c>
      <c r="U6" s="335" t="str">
        <f>IF(S6&gt;0,SUM(O5:O6)/SUM(S5:S6),"-")</f>
        <v>-</v>
      </c>
    </row>
    <row r="7" ht="13.5" customHeight="1">
      <c r="A7" s="310"/>
      <c r="B7" s="36"/>
      <c r="C7" s="36"/>
      <c r="D7" s="36"/>
      <c r="E7" s="321" t="s">
        <v>488</v>
      </c>
      <c r="F7" s="321">
        <f>COUNTIF(F12:F117,"na")</f>
        <v>0</v>
      </c>
      <c r="G7" s="36"/>
      <c r="H7" s="36"/>
      <c r="I7" s="36"/>
      <c r="J7" s="36"/>
      <c r="K7" s="36"/>
      <c r="L7" s="36"/>
      <c r="M7" s="308"/>
      <c r="N7" s="330" t="s">
        <v>17</v>
      </c>
      <c r="O7" s="336">
        <f>COUNTIFS($C$12:$C$117,"AAA",$F$12:$F$117,"c")</f>
        <v>0</v>
      </c>
      <c r="P7" s="336">
        <f>COUNTIFS($C$12:$C$117,"AAA",$F$12:$F$117,"nc")</f>
        <v>0</v>
      </c>
      <c r="Q7" s="336">
        <f>COUNTIFS($C$12:$C$117,"AAA",$F$12:$F$117,"na")</f>
        <v>0</v>
      </c>
      <c r="R7" s="336">
        <f>COUNTIFS($C$12:$C$117,"AAA",$F$12:$F$117,"nt")</f>
        <v>0</v>
      </c>
      <c r="S7" s="332">
        <f t="shared" si="343"/>
        <v>0</v>
      </c>
      <c r="T7" s="333" t="str">
        <f t="shared" si="344"/>
        <v>-</v>
      </c>
      <c r="U7" s="334" t="str">
        <f>IF(S7&gt;0,SUM(O5:O7)/SUM(S5:S7),"-")</f>
        <v>-</v>
      </c>
    </row>
    <row r="8" ht="13.5" customHeight="1">
      <c r="A8" s="310"/>
      <c r="B8" s="36"/>
      <c r="C8" s="36"/>
      <c r="D8" s="36"/>
      <c r="E8" s="321" t="s">
        <v>150</v>
      </c>
      <c r="F8" s="321">
        <f>COUNTIF(F12:F117,"nt")</f>
        <v>106</v>
      </c>
      <c r="G8" s="36"/>
      <c r="H8" s="36"/>
      <c r="I8" s="36"/>
      <c r="J8" s="36"/>
      <c r="K8" s="36"/>
      <c r="L8" s="36"/>
      <c r="M8" s="308"/>
      <c r="N8" s="337" t="s">
        <v>489</v>
      </c>
      <c r="O8" s="338">
        <f t="shared" ref="O8:S8" si="345">SUM(O5:O7)</f>
        <v>0</v>
      </c>
      <c r="P8" s="338">
        <f t="shared" si="345"/>
        <v>0</v>
      </c>
      <c r="Q8" s="338">
        <f t="shared" si="345"/>
        <v>0</v>
      </c>
      <c r="R8" s="338">
        <f t="shared" si="345"/>
        <v>106</v>
      </c>
      <c r="S8" s="339">
        <f t="shared" si="345"/>
        <v>0</v>
      </c>
      <c r="T8" s="333"/>
      <c r="U8" s="330"/>
    </row>
    <row r="9" ht="13.5" customHeight="1">
      <c r="A9" s="310"/>
      <c r="B9" s="36"/>
      <c r="C9" s="36"/>
      <c r="D9" s="36"/>
      <c r="E9" s="321" t="s">
        <v>465</v>
      </c>
      <c r="F9" s="340" t="str">
        <f>F5/SUM(F5:F6)</f>
        <v>#DIV/0!</v>
      </c>
      <c r="G9" s="36"/>
      <c r="H9" s="36"/>
      <c r="I9" s="36"/>
      <c r="J9" s="36"/>
      <c r="K9" s="36"/>
      <c r="L9" s="36"/>
      <c r="M9" s="308"/>
      <c r="N9" s="308"/>
      <c r="O9" s="308"/>
      <c r="P9" s="308"/>
      <c r="Q9" s="308"/>
      <c r="R9" s="308"/>
      <c r="S9" s="308"/>
      <c r="T9" s="308"/>
      <c r="U9" s="308"/>
    </row>
    <row r="10" ht="13.5" customHeight="1">
      <c r="A10" s="310"/>
      <c r="B10" s="46"/>
      <c r="C10" s="46"/>
      <c r="D10" s="46"/>
      <c r="E10" s="321" t="s">
        <v>466</v>
      </c>
      <c r="F10" s="340" t="str">
        <f>F6/SUM(F5:F6)</f>
        <v>#DIV/0!</v>
      </c>
      <c r="G10" s="46"/>
      <c r="H10" s="46"/>
      <c r="I10" s="46"/>
      <c r="J10" s="46"/>
      <c r="K10" s="46"/>
      <c r="L10" s="46"/>
      <c r="M10" s="308"/>
      <c r="N10" s="308"/>
      <c r="O10" s="308"/>
      <c r="P10" s="308"/>
      <c r="Q10" s="308"/>
      <c r="R10" s="308"/>
      <c r="S10" s="308"/>
      <c r="T10" s="308"/>
      <c r="U10" s="308"/>
    </row>
    <row r="11">
      <c r="A11" s="310"/>
      <c r="B11" s="260"/>
      <c r="C11" s="260"/>
      <c r="D11" s="260"/>
      <c r="E11" s="341"/>
      <c r="F11" s="260"/>
      <c r="G11" s="260"/>
      <c r="H11" s="260"/>
      <c r="I11" s="342"/>
      <c r="J11" s="342"/>
      <c r="K11" s="342"/>
      <c r="L11" s="342"/>
      <c r="M11" s="308"/>
      <c r="N11" s="308"/>
      <c r="O11" s="308"/>
      <c r="P11" s="308"/>
      <c r="Q11" s="308"/>
      <c r="R11" s="308"/>
      <c r="S11" s="308"/>
      <c r="T11" s="308"/>
      <c r="U11" s="308"/>
    </row>
    <row r="12" ht="62.25" customHeight="1">
      <c r="A12" s="355" t="s">
        <v>440</v>
      </c>
      <c r="B12" s="358" t="str">
        <f>'Résultats'!B13</f>
        <v>1.1</v>
      </c>
      <c r="C12" s="260" t="str">
        <f>'Résultats'!C13</f>
        <v>A</v>
      </c>
      <c r="D12" s="260" t="str">
        <f>'Résultats'!E13</f>
        <v>x</v>
      </c>
      <c r="E12" s="341" t="str">
        <f>'Résultats'!F13</f>
        <v xml:space="preserve">Chaque image porteuse d’information a-t-elle une alternative textuelle ?</v>
      </c>
      <c r="F12" s="345" t="s">
        <v>14</v>
      </c>
      <c r="G12" s="345"/>
      <c r="H12" s="97"/>
      <c r="I12" s="97"/>
      <c r="J12" s="97"/>
      <c r="K12" s="97"/>
      <c r="L12" s="97"/>
      <c r="M12" s="308"/>
      <c r="N12" s="308"/>
      <c r="O12" s="308"/>
      <c r="P12" s="308"/>
      <c r="Q12" s="308"/>
      <c r="R12" s="308"/>
      <c r="S12" s="308"/>
      <c r="T12" s="308"/>
      <c r="U12" s="308"/>
    </row>
    <row r="13" ht="62.25" customHeight="1">
      <c r="A13" s="36"/>
      <c r="B13" s="358" t="str">
        <f>Résultats!B14</f>
        <v>1.2</v>
      </c>
      <c r="C13" s="260" t="str">
        <f>Résultats!C14</f>
        <v>A</v>
      </c>
      <c r="D13" s="260" t="str">
        <f>Résultats!E14</f>
        <v/>
      </c>
      <c r="E13" s="341" t="str">
        <f>Résultats!F14</f>
        <v xml:space="preserve">Chaque image de décoration est-elle correctement ignorée par les technologies d’assistance ?</v>
      </c>
      <c r="F13" s="345" t="s">
        <v>14</v>
      </c>
      <c r="G13" s="345"/>
      <c r="H13" s="97"/>
      <c r="I13" s="97"/>
      <c r="J13" s="97"/>
      <c r="K13" s="97"/>
      <c r="L13" s="97"/>
      <c r="M13" s="308"/>
      <c r="N13" s="308"/>
      <c r="O13" s="308"/>
      <c r="P13" s="308"/>
      <c r="Q13" s="308"/>
      <c r="R13" s="308"/>
      <c r="S13" s="308"/>
      <c r="T13" s="308"/>
      <c r="U13" s="308"/>
    </row>
    <row r="14" ht="62.25" customHeight="1">
      <c r="A14" s="36"/>
      <c r="B14" s="358" t="str">
        <f>Résultats!B15</f>
        <v>1.3</v>
      </c>
      <c r="C14" s="260" t="str">
        <f>Résultats!C15</f>
        <v>A</v>
      </c>
      <c r="D14" s="260" t="str">
        <f>Résultats!E15</f>
        <v/>
      </c>
      <c r="E14" s="341" t="str">
        <f>Résultats!F15</f>
        <v xml:space="preserve">Pour chaque image porteuse d’information ayant une alternative textuelle, cette alternative est-elle pertinente (hors cas particuliers) ?</v>
      </c>
      <c r="F14" s="345" t="s">
        <v>14</v>
      </c>
      <c r="G14" s="345"/>
      <c r="H14" s="97"/>
      <c r="I14" s="97"/>
      <c r="J14" s="97"/>
      <c r="K14" s="97"/>
      <c r="L14" s="97"/>
      <c r="M14" s="308"/>
      <c r="N14" s="308"/>
      <c r="O14" s="308"/>
      <c r="P14" s="308"/>
      <c r="Q14" s="308"/>
      <c r="R14" s="308"/>
      <c r="S14" s="308"/>
      <c r="T14" s="308"/>
      <c r="U14" s="308"/>
    </row>
    <row r="15" ht="62.25" customHeight="1">
      <c r="A15" s="36"/>
      <c r="B15" s="358" t="str">
        <f>Résultats!B16</f>
        <v>1.4</v>
      </c>
      <c r="C15" s="260" t="str">
        <f>Résultats!C16</f>
        <v>A</v>
      </c>
      <c r="D15" s="260" t="str">
        <f>Résultats!E16</f>
        <v/>
      </c>
      <c r="E15" s="341" t="str">
        <f>Résultats!F16</f>
        <v xml:space="preserve">Pour chaque image utilisée comme CAPTCHA ou comme image-test, ayant une alternative textuelle, cette alternative permet-elle d’identifier la nature et la fonction de l’image ?</v>
      </c>
      <c r="F15" s="345" t="s">
        <v>14</v>
      </c>
      <c r="G15" s="345"/>
      <c r="H15" s="97"/>
      <c r="I15" s="97"/>
      <c r="J15" s="97"/>
      <c r="K15" s="97"/>
      <c r="L15" s="97"/>
      <c r="M15" s="308"/>
      <c r="N15" s="308"/>
      <c r="O15" s="308"/>
      <c r="P15" s="308"/>
      <c r="Q15" s="308"/>
      <c r="R15" s="308"/>
      <c r="S15" s="308"/>
      <c r="T15" s="308"/>
      <c r="U15" s="308"/>
    </row>
    <row r="16" ht="62.25" customHeight="1">
      <c r="A16" s="36"/>
      <c r="B16" s="358" t="str">
        <f>Résultats!B17</f>
        <v>1.5</v>
      </c>
      <c r="C16" s="260" t="str">
        <f>Résultats!C17</f>
        <v>A</v>
      </c>
      <c r="D16" s="260" t="str">
        <f>Résultats!E17</f>
        <v/>
      </c>
      <c r="E16" s="341" t="str">
        <f>Résultats!F17</f>
        <v xml:space="preserve">Pour chaque image utilisée comme CAPTCHA, une solution d’accès alternatif au contenu ou à la fonction du CAPTCHA est-elle présente ?</v>
      </c>
      <c r="F16" s="345" t="s">
        <v>14</v>
      </c>
      <c r="G16" s="345"/>
      <c r="H16" s="97"/>
      <c r="I16" s="97"/>
      <c r="J16" s="97"/>
      <c r="K16" s="97"/>
      <c r="L16" s="97"/>
      <c r="M16" s="308"/>
      <c r="N16" s="308"/>
      <c r="O16" s="308"/>
      <c r="P16" s="308"/>
      <c r="Q16" s="308"/>
      <c r="R16" s="308"/>
      <c r="S16" s="308"/>
      <c r="T16" s="308"/>
      <c r="U16" s="308"/>
    </row>
    <row r="17" ht="62.25" customHeight="1">
      <c r="A17" s="36"/>
      <c r="B17" s="358" t="str">
        <f>Résultats!B18</f>
        <v>1.6</v>
      </c>
      <c r="C17" s="260" t="str">
        <f>Résultats!C18</f>
        <v>A</v>
      </c>
      <c r="D17" s="260" t="str">
        <f>Résultats!E18</f>
        <v/>
      </c>
      <c r="E17" s="341" t="str">
        <f>Résultats!F18</f>
        <v xml:space="preserve">Chaque image porteuse d’information a-t-elle, si nécessaire, une description détaillée ?</v>
      </c>
      <c r="F17" s="345" t="s">
        <v>14</v>
      </c>
      <c r="G17" s="345"/>
      <c r="H17" s="97"/>
      <c r="I17" s="97"/>
      <c r="J17" s="97"/>
      <c r="K17" s="97"/>
      <c r="L17" s="97"/>
      <c r="M17" s="308"/>
      <c r="N17" s="308"/>
      <c r="O17" s="308"/>
      <c r="P17" s="308"/>
      <c r="Q17" s="308"/>
      <c r="R17" s="308"/>
      <c r="S17" s="308"/>
      <c r="T17" s="308"/>
      <c r="U17" s="308"/>
    </row>
    <row r="18" ht="62.25" customHeight="1">
      <c r="A18" s="36"/>
      <c r="B18" s="358" t="str">
        <f>Résultats!B19</f>
        <v>1.7</v>
      </c>
      <c r="C18" s="260" t="str">
        <f>Résultats!C19</f>
        <v>A</v>
      </c>
      <c r="D18" s="260" t="str">
        <f>Résultats!E19</f>
        <v/>
      </c>
      <c r="E18" s="341" t="str">
        <f>Résultats!F19</f>
        <v xml:space="preserve">Pour chaque image porteuse d’information ayant une description détaillée, cette description est-elle pertinente ?</v>
      </c>
      <c r="F18" s="345" t="s">
        <v>14</v>
      </c>
      <c r="G18" s="345"/>
      <c r="H18" s="97"/>
      <c r="I18" s="97"/>
      <c r="J18" s="97"/>
      <c r="K18" s="97"/>
      <c r="L18" s="97"/>
      <c r="M18" s="356"/>
      <c r="N18" s="356"/>
      <c r="O18" s="356"/>
      <c r="P18" s="356"/>
      <c r="Q18" s="356"/>
      <c r="R18" s="356"/>
      <c r="S18" s="356"/>
      <c r="T18" s="356"/>
      <c r="U18" s="356"/>
    </row>
    <row r="19" ht="62.25" customHeight="1">
      <c r="A19" s="36"/>
      <c r="B19" s="358" t="str">
        <f>Résultats!B20</f>
        <v>1.8</v>
      </c>
      <c r="C19" s="260" t="str">
        <f>Résultats!C20</f>
        <v>AA</v>
      </c>
      <c r="D19" s="260" t="str">
        <f>Résultats!E20</f>
        <v/>
      </c>
      <c r="E19" s="359" t="str">
        <f>Résultats!F20</f>
        <v xml:space="preserve">Chaque image texte porteuse d’information, en l’absence d’un mécanisme de remplacement, doit si possible être remplacée par du texte stylé. Cette règle est-elle respectée (hors cas particuliers) ?</v>
      </c>
      <c r="F19" s="345" t="s">
        <v>14</v>
      </c>
      <c r="G19" s="345"/>
      <c r="H19" s="97"/>
      <c r="I19" s="97"/>
      <c r="J19" s="97"/>
      <c r="K19" s="97"/>
      <c r="L19" s="97"/>
      <c r="M19" s="322"/>
      <c r="N19" s="322"/>
      <c r="O19" s="322"/>
      <c r="P19" s="322"/>
      <c r="Q19" s="322"/>
      <c r="R19" s="322"/>
      <c r="S19" s="357"/>
      <c r="T19" s="308"/>
      <c r="U19" s="308"/>
    </row>
    <row r="20" ht="62.25" customHeight="1">
      <c r="A20" s="46"/>
      <c r="B20" s="358" t="str">
        <f>Résultats!B21</f>
        <v>1.9</v>
      </c>
      <c r="C20" s="260" t="str">
        <f>Résultats!C21</f>
        <v>A</v>
      </c>
      <c r="D20" s="260" t="str">
        <f>Résultats!E21</f>
        <v/>
      </c>
      <c r="E20" s="341" t="str">
        <f>Résultats!F21</f>
        <v xml:space="preserve">Chaque légende d’image est-elle, si nécessaire, correctement reliée à l’image correspondante ?</v>
      </c>
      <c r="F20" s="345" t="s">
        <v>14</v>
      </c>
      <c r="G20" s="345"/>
      <c r="H20" s="97"/>
      <c r="I20" s="97"/>
      <c r="J20" s="97"/>
      <c r="K20" s="97"/>
      <c r="L20" s="97"/>
      <c r="M20" s="308"/>
      <c r="N20" s="308"/>
      <c r="O20" s="308"/>
      <c r="P20" s="308"/>
      <c r="Q20" s="308"/>
      <c r="R20" s="308"/>
      <c r="S20" s="308"/>
      <c r="T20" s="308"/>
      <c r="U20" s="308"/>
    </row>
    <row r="21" ht="62.25" customHeight="1">
      <c r="A21" s="355" t="s">
        <v>443</v>
      </c>
      <c r="B21" s="358" t="str">
        <f>Résultats!B22</f>
        <v>2.1</v>
      </c>
      <c r="C21" s="260" t="str">
        <f>Résultats!C22</f>
        <v>A</v>
      </c>
      <c r="D21" s="260" t="str">
        <f>Résultats!E22</f>
        <v/>
      </c>
      <c r="E21" s="341" t="str">
        <f>Résultats!F22</f>
        <v xml:space="preserve">Chaque cadre a-t-il un titre de cadre ?</v>
      </c>
      <c r="F21" s="345" t="s">
        <v>14</v>
      </c>
      <c r="G21" s="345"/>
      <c r="H21" s="97"/>
      <c r="I21" s="97"/>
      <c r="J21" s="97"/>
      <c r="K21" s="97"/>
      <c r="L21" s="97"/>
      <c r="M21" s="308"/>
      <c r="N21" s="308"/>
      <c r="O21" s="308"/>
      <c r="P21" s="308"/>
      <c r="Q21" s="308"/>
      <c r="R21" s="308"/>
      <c r="S21" s="308"/>
      <c r="T21" s="308"/>
      <c r="U21" s="308"/>
    </row>
    <row r="22" ht="62.25" customHeight="1">
      <c r="A22" s="46"/>
      <c r="B22" s="358" t="str">
        <f>Résultats!B23</f>
        <v>2.2</v>
      </c>
      <c r="C22" s="260" t="str">
        <f>Résultats!C23</f>
        <v>A</v>
      </c>
      <c r="D22" s="260" t="str">
        <f>Résultats!E23</f>
        <v/>
      </c>
      <c r="E22" s="341" t="str">
        <f>Résultats!F23</f>
        <v xml:space="preserve">Pour chaque cadre ayant un titre de cadre, ce titre de cadre est-il pertinent ?</v>
      </c>
      <c r="F22" s="345" t="s">
        <v>14</v>
      </c>
      <c r="G22" s="345"/>
      <c r="H22" s="97"/>
      <c r="I22" s="97"/>
      <c r="J22" s="97"/>
      <c r="K22" s="97"/>
      <c r="L22" s="97"/>
      <c r="M22" s="308"/>
      <c r="N22" s="308"/>
      <c r="O22" s="308"/>
      <c r="P22" s="308"/>
      <c r="Q22" s="308"/>
      <c r="R22" s="308"/>
      <c r="S22" s="308"/>
      <c r="T22" s="308"/>
      <c r="U22" s="308"/>
    </row>
    <row r="23" ht="62.25" customHeight="1">
      <c r="A23" s="355" t="s">
        <v>444</v>
      </c>
      <c r="B23" s="358" t="str">
        <f>Résultats!B24</f>
        <v>3.1</v>
      </c>
      <c r="C23" s="260" t="str">
        <f>Résultats!C24</f>
        <v>A</v>
      </c>
      <c r="D23" s="260" t="str">
        <f>Résultats!E24</f>
        <v>x</v>
      </c>
      <c r="E23" s="341" t="str">
        <f>Résultats!F24</f>
        <v xml:space="preserve">Dans chaque page web, l’information ne doit pas être donnée uniquement par la couleur. Cette règle est-elle respectée ?</v>
      </c>
      <c r="F23" s="345" t="s">
        <v>14</v>
      </c>
      <c r="G23" s="345"/>
      <c r="H23" s="97"/>
      <c r="I23" s="97"/>
      <c r="J23" s="97"/>
      <c r="K23" s="97"/>
      <c r="L23" s="97"/>
      <c r="M23" s="308"/>
      <c r="N23" s="308"/>
      <c r="O23" s="308"/>
      <c r="P23" s="308"/>
      <c r="Q23" s="308"/>
      <c r="R23" s="308"/>
      <c r="S23" s="308"/>
      <c r="T23" s="308"/>
      <c r="U23" s="308"/>
    </row>
    <row r="24" ht="62.25" customHeight="1">
      <c r="A24" s="36"/>
      <c r="B24" s="358" t="str">
        <f>Résultats!B25</f>
        <v>3.2</v>
      </c>
      <c r="C24" s="260" t="str">
        <f>Résultats!C25</f>
        <v>AA</v>
      </c>
      <c r="D24" s="260" t="str">
        <f>Résultats!E25</f>
        <v/>
      </c>
      <c r="E24" s="341" t="str">
        <f>Résultats!F25</f>
        <v xml:space="preserve">Dans chaque page web, le contraste entre la couleur du texte et la couleur de son arrière-plan est-il suffisamment élevé (hors cas particuliers) ?</v>
      </c>
      <c r="F24" s="345" t="s">
        <v>14</v>
      </c>
      <c r="G24" s="345"/>
      <c r="H24" s="97"/>
      <c r="I24" s="97"/>
      <c r="J24" s="97"/>
      <c r="K24" s="97"/>
      <c r="L24" s="97"/>
      <c r="M24" s="308"/>
      <c r="N24" s="308"/>
      <c r="O24" s="308"/>
      <c r="P24" s="308"/>
      <c r="Q24" s="308"/>
      <c r="R24" s="308"/>
      <c r="S24" s="308"/>
      <c r="T24" s="308"/>
      <c r="U24" s="308"/>
    </row>
    <row r="25" ht="62.25" customHeight="1">
      <c r="A25" s="46"/>
      <c r="B25" s="358" t="str">
        <f>Résultats!B26</f>
        <v>3.3</v>
      </c>
      <c r="C25" s="260" t="str">
        <f>Résultats!C26</f>
        <v>AA</v>
      </c>
      <c r="D25" s="260" t="str">
        <f>Résultats!E26</f>
        <v/>
      </c>
      <c r="E25" s="341" t="str">
        <f>Résultats!F26</f>
        <v xml:space="preserve">Dans chaque page web, les couleurs utilisées dans les composants d’interface ou les éléments graphiques porteurs d’informations sont-elles suffisamment contrastées (hors cas particuliers) ?</v>
      </c>
      <c r="F25" s="345" t="s">
        <v>14</v>
      </c>
      <c r="G25" s="345"/>
      <c r="H25" s="97"/>
      <c r="I25" s="97"/>
      <c r="J25" s="97"/>
      <c r="K25" s="97"/>
      <c r="L25" s="97"/>
      <c r="M25" s="308"/>
      <c r="N25" s="308"/>
      <c r="O25" s="308"/>
      <c r="P25" s="308"/>
      <c r="Q25" s="308"/>
      <c r="R25" s="308"/>
      <c r="S25" s="308"/>
      <c r="T25" s="308"/>
      <c r="U25" s="308"/>
    </row>
    <row r="26" ht="62.25" customHeight="1">
      <c r="A26" s="355" t="s">
        <v>445</v>
      </c>
      <c r="B26" s="358" t="str">
        <f>Résultats!B27</f>
        <v>4.1</v>
      </c>
      <c r="C26" s="260" t="str">
        <f>Résultats!C27</f>
        <v>A</v>
      </c>
      <c r="D26" s="260" t="str">
        <f>Résultats!E27</f>
        <v>x</v>
      </c>
      <c r="E26" s="341" t="str">
        <f>Résultats!F27</f>
        <v xml:space="preserve">Chaque média temporel pré-enregistré a-t-il, si nécessaire, une transcription textuelle ou une audiodescription (hors cas particuliers) ?</v>
      </c>
      <c r="F26" s="345" t="s">
        <v>14</v>
      </c>
      <c r="G26" s="345"/>
      <c r="H26" s="97"/>
      <c r="I26" s="97"/>
      <c r="J26" s="97"/>
      <c r="K26" s="97"/>
      <c r="L26" s="97"/>
      <c r="M26" s="308"/>
      <c r="N26" s="308"/>
      <c r="O26" s="308"/>
      <c r="P26" s="308"/>
      <c r="Q26" s="308"/>
      <c r="R26" s="308"/>
      <c r="S26" s="308"/>
      <c r="T26" s="308"/>
      <c r="U26" s="308"/>
    </row>
    <row r="27" ht="62.25" customHeight="1">
      <c r="A27" s="36"/>
      <c r="B27" s="358" t="str">
        <f>Résultats!B28</f>
        <v>4.2</v>
      </c>
      <c r="C27" s="260" t="str">
        <f>Résultats!C28</f>
        <v>A</v>
      </c>
      <c r="D27" s="260" t="str">
        <f>Résultats!E28</f>
        <v/>
      </c>
      <c r="E27" s="341" t="str">
        <f>Résultats!F28</f>
        <v xml:space="preserve">Pour chaque média temporel pré-enregistré ayant une transcription textuelle ou une audiodescription synchronisée, celles-ci sont-elles pertinentes (hors cas particuliers) ?</v>
      </c>
      <c r="F27" s="345" t="s">
        <v>14</v>
      </c>
      <c r="G27" s="345"/>
      <c r="H27" s="97"/>
      <c r="I27" s="97"/>
      <c r="J27" s="97"/>
      <c r="K27" s="97"/>
      <c r="L27" s="97"/>
      <c r="M27" s="308"/>
      <c r="N27" s="308"/>
      <c r="O27" s="308"/>
      <c r="P27" s="308"/>
      <c r="Q27" s="308"/>
      <c r="R27" s="308"/>
      <c r="S27" s="308"/>
      <c r="T27" s="308"/>
      <c r="U27" s="308"/>
    </row>
    <row r="28" ht="62.25" customHeight="1">
      <c r="A28" s="36"/>
      <c r="B28" s="358" t="str">
        <f>Résultats!B29</f>
        <v>4.3</v>
      </c>
      <c r="C28" s="260" t="str">
        <f>Résultats!C29</f>
        <v>A</v>
      </c>
      <c r="D28" s="260" t="str">
        <f>Résultats!E29</f>
        <v/>
      </c>
      <c r="E28" s="341" t="str">
        <f>Résultats!F29</f>
        <v xml:space="preserve">Chaque média temporel synchronisé pré-enregistré a-t-il, si nécessaire, des sous-titres synchronisés (hors cas particuliers) ?</v>
      </c>
      <c r="F28" s="345" t="s">
        <v>14</v>
      </c>
      <c r="G28" s="345"/>
      <c r="H28" s="97"/>
      <c r="I28" s="97"/>
      <c r="J28" s="97"/>
      <c r="K28" s="97"/>
      <c r="L28" s="97"/>
      <c r="M28" s="308"/>
      <c r="N28" s="308"/>
      <c r="O28" s="308"/>
      <c r="P28" s="308"/>
      <c r="Q28" s="308"/>
      <c r="R28" s="308"/>
      <c r="S28" s="308"/>
      <c r="T28" s="308"/>
      <c r="U28" s="308"/>
    </row>
    <row r="29" ht="62.25" customHeight="1">
      <c r="A29" s="36"/>
      <c r="B29" s="358" t="str">
        <f>Résultats!B30</f>
        <v>4.4</v>
      </c>
      <c r="C29" s="260" t="str">
        <f>Résultats!C30</f>
        <v>A</v>
      </c>
      <c r="D29" s="260" t="str">
        <f>Résultats!E30</f>
        <v/>
      </c>
      <c r="E29" s="341" t="str">
        <f>Résultats!F30</f>
        <v xml:space="preserve">Pour chaque média temporel synchronisé pré-enregistré ayant des sous-titres synchronisés, ces sous-titres sont-ils pertinents ?</v>
      </c>
      <c r="F29" s="345" t="s">
        <v>14</v>
      </c>
      <c r="G29" s="345"/>
      <c r="H29" s="97"/>
      <c r="I29" s="97"/>
      <c r="J29" s="97"/>
      <c r="K29" s="97"/>
      <c r="L29" s="97"/>
      <c r="M29" s="308"/>
      <c r="N29" s="308"/>
      <c r="O29" s="308"/>
      <c r="P29" s="308"/>
      <c r="Q29" s="308"/>
      <c r="R29" s="308"/>
      <c r="S29" s="308"/>
      <c r="T29" s="308"/>
      <c r="U29" s="308"/>
    </row>
    <row r="30" ht="62.25" customHeight="1">
      <c r="A30" s="36"/>
      <c r="B30" s="358" t="str">
        <f>Résultats!B31</f>
        <v>4.5</v>
      </c>
      <c r="C30" s="260" t="str">
        <f>Résultats!C31</f>
        <v>AA</v>
      </c>
      <c r="D30" s="260" t="str">
        <f>Résultats!E31</f>
        <v/>
      </c>
      <c r="E30" s="341" t="str">
        <f>Résultats!F31</f>
        <v xml:space="preserve">Chaque média temporel pré-enregistré a-t-il, si nécessaire, une audiodescription synchronisée (hors cas particuliers) ?</v>
      </c>
      <c r="F30" s="345" t="s">
        <v>14</v>
      </c>
      <c r="G30" s="345"/>
      <c r="H30" s="97"/>
      <c r="I30" s="97"/>
      <c r="J30" s="97"/>
      <c r="K30" s="97"/>
      <c r="L30" s="97"/>
      <c r="M30" s="308"/>
      <c r="N30" s="308"/>
      <c r="O30" s="308"/>
      <c r="P30" s="308"/>
      <c r="Q30" s="308"/>
      <c r="R30" s="308"/>
      <c r="S30" s="308"/>
      <c r="T30" s="308"/>
      <c r="U30" s="308"/>
    </row>
    <row r="31" ht="62.25" customHeight="1">
      <c r="A31" s="36"/>
      <c r="B31" s="358" t="str">
        <f>Résultats!B32</f>
        <v>4.6</v>
      </c>
      <c r="C31" s="260" t="str">
        <f>Résultats!C32</f>
        <v>AA</v>
      </c>
      <c r="D31" s="260" t="str">
        <f>Résultats!E32</f>
        <v/>
      </c>
      <c r="E31" s="341" t="str">
        <f>Résultats!F32</f>
        <v xml:space="preserve">Pour chaque média temporel pré-enregistré ayant une audiodescription synchronisée, celle-ci est-elle pertinente ?</v>
      </c>
      <c r="F31" s="345" t="s">
        <v>14</v>
      </c>
      <c r="G31" s="345"/>
      <c r="H31" s="97"/>
      <c r="I31" s="97"/>
      <c r="J31" s="97"/>
      <c r="K31" s="97"/>
      <c r="L31" s="97"/>
      <c r="M31" s="308"/>
      <c r="N31" s="308"/>
      <c r="O31" s="308"/>
      <c r="P31" s="308"/>
      <c r="Q31" s="308"/>
      <c r="R31" s="308"/>
      <c r="S31" s="308"/>
      <c r="T31" s="308"/>
      <c r="U31" s="308"/>
    </row>
    <row r="32" ht="62.25" customHeight="1">
      <c r="A32" s="36"/>
      <c r="B32" s="358" t="str">
        <f>Résultats!B33</f>
        <v>4.7</v>
      </c>
      <c r="C32" s="260" t="str">
        <f>Résultats!C33</f>
        <v>A</v>
      </c>
      <c r="D32" s="260" t="str">
        <f>Résultats!E33</f>
        <v/>
      </c>
      <c r="E32" s="341" t="str">
        <f>Résultats!F33</f>
        <v xml:space="preserve">Chaque média temporel est-il clairement identifiable (hors cas particuliers) ?</v>
      </c>
      <c r="F32" s="345" t="s">
        <v>14</v>
      </c>
      <c r="G32" s="345"/>
      <c r="H32" s="97"/>
      <c r="I32" s="97"/>
      <c r="J32" s="97"/>
      <c r="K32" s="97"/>
      <c r="L32" s="97"/>
      <c r="M32" s="308"/>
      <c r="N32" s="308"/>
      <c r="O32" s="308"/>
      <c r="P32" s="308"/>
      <c r="Q32" s="308"/>
      <c r="R32" s="308"/>
      <c r="S32" s="308"/>
      <c r="T32" s="308"/>
      <c r="U32" s="308"/>
    </row>
    <row r="33" ht="62.25" customHeight="1">
      <c r="A33" s="36"/>
      <c r="B33" s="358" t="str">
        <f>Résultats!B34</f>
        <v>4.8</v>
      </c>
      <c r="C33" s="260" t="str">
        <f>Résultats!C34</f>
        <v>A</v>
      </c>
      <c r="D33" s="260" t="str">
        <f>Résultats!E34</f>
        <v/>
      </c>
      <c r="E33" s="341" t="str">
        <f>Résultats!F34</f>
        <v xml:space="preserve">Chaque média non temporel a-t-il, si nécessaire, une alternative (hors cas particuliers) ?</v>
      </c>
      <c r="F33" s="345" t="s">
        <v>14</v>
      </c>
      <c r="G33" s="345"/>
      <c r="H33" s="97"/>
      <c r="I33" s="97"/>
      <c r="J33" s="97"/>
      <c r="K33" s="97"/>
      <c r="L33" s="97"/>
      <c r="M33" s="308"/>
      <c r="N33" s="308"/>
      <c r="O33" s="308"/>
      <c r="P33" s="308"/>
      <c r="Q33" s="308"/>
      <c r="R33" s="308"/>
      <c r="S33" s="308"/>
      <c r="T33" s="308"/>
      <c r="U33" s="308"/>
    </row>
    <row r="34" ht="62.25" customHeight="1">
      <c r="A34" s="36"/>
      <c r="B34" s="358" t="str">
        <f>Résultats!B35</f>
        <v>4.9</v>
      </c>
      <c r="C34" s="260" t="str">
        <f>Résultats!C35</f>
        <v>A</v>
      </c>
      <c r="D34" s="260" t="str">
        <f>Résultats!E35</f>
        <v/>
      </c>
      <c r="E34" s="341" t="str">
        <f>Résultats!F35</f>
        <v xml:space="preserve">Pour chaque média non temporel ayant une alternative, cette alternative est-elle pertinente ?</v>
      </c>
      <c r="F34" s="345" t="s">
        <v>14</v>
      </c>
      <c r="G34" s="345"/>
      <c r="H34" s="97"/>
      <c r="I34" s="97"/>
      <c r="J34" s="97"/>
      <c r="K34" s="97"/>
      <c r="L34" s="97"/>
      <c r="M34" s="308"/>
      <c r="N34" s="308"/>
      <c r="O34" s="308"/>
      <c r="P34" s="308"/>
      <c r="Q34" s="308"/>
      <c r="R34" s="308"/>
      <c r="S34" s="308"/>
      <c r="T34" s="308"/>
      <c r="U34" s="308"/>
    </row>
    <row r="35" ht="62.25" customHeight="1">
      <c r="A35" s="36"/>
      <c r="B35" s="358" t="str">
        <f>Résultats!B36</f>
        <v>4.10</v>
      </c>
      <c r="C35" s="260" t="str">
        <f>Résultats!C36</f>
        <v>A</v>
      </c>
      <c r="D35" s="260" t="str">
        <f>Résultats!E36</f>
        <v>x</v>
      </c>
      <c r="E35" s="341" t="str">
        <f>Résultats!F36</f>
        <v xml:space="preserve">Chaque son déclenché automatiquement est-il contrôlable par l’utilisateur ?</v>
      </c>
      <c r="F35" s="345" t="s">
        <v>14</v>
      </c>
      <c r="G35" s="345"/>
      <c r="H35" s="97"/>
      <c r="I35" s="97"/>
      <c r="J35" s="97"/>
      <c r="K35" s="97"/>
      <c r="L35" s="97"/>
      <c r="M35" s="308"/>
      <c r="N35" s="308"/>
      <c r="O35" s="308"/>
      <c r="P35" s="308"/>
      <c r="Q35" s="308"/>
      <c r="R35" s="308"/>
      <c r="S35" s="308"/>
      <c r="T35" s="308"/>
      <c r="U35" s="308"/>
    </row>
    <row r="36" ht="62.25" customHeight="1">
      <c r="A36" s="36"/>
      <c r="B36" s="358" t="str">
        <f>Résultats!B37</f>
        <v>4.11</v>
      </c>
      <c r="C36" s="260" t="str">
        <f>Résultats!C37</f>
        <v>A</v>
      </c>
      <c r="D36" s="260" t="str">
        <f>Résultats!E37</f>
        <v/>
      </c>
      <c r="E36" s="341" t="str">
        <f>Résultats!F37</f>
        <v xml:space="preserve">La consultation de chaque média temporel est-elle, si nécessaire, contrôlable par le clavier et tout dispositif de pointage ?</v>
      </c>
      <c r="F36" s="345" t="s">
        <v>14</v>
      </c>
      <c r="G36" s="345"/>
      <c r="H36" s="97"/>
      <c r="I36" s="97"/>
      <c r="J36" s="97"/>
      <c r="K36" s="97"/>
      <c r="L36" s="97"/>
      <c r="M36" s="308"/>
      <c r="N36" s="308"/>
      <c r="O36" s="308"/>
      <c r="P36" s="308"/>
      <c r="Q36" s="308"/>
      <c r="R36" s="308"/>
      <c r="S36" s="308"/>
      <c r="T36" s="308"/>
      <c r="U36" s="308"/>
    </row>
    <row r="37" ht="62.25" customHeight="1">
      <c r="A37" s="36"/>
      <c r="B37" s="358" t="str">
        <f>Résultats!B38</f>
        <v>4.12</v>
      </c>
      <c r="C37" s="260" t="str">
        <f>Résultats!C38</f>
        <v>A</v>
      </c>
      <c r="D37" s="260" t="str">
        <f>Résultats!E38</f>
        <v/>
      </c>
      <c r="E37" s="341" t="str">
        <f>Résultats!F38</f>
        <v xml:space="preserve">La consultation de chaque média non temporel est-elle contrôlable par le clavier et tout dispositif de pointage ?</v>
      </c>
      <c r="F37" s="345" t="s">
        <v>14</v>
      </c>
      <c r="G37" s="345"/>
      <c r="H37" s="97"/>
      <c r="I37" s="97"/>
      <c r="J37" s="97"/>
      <c r="K37" s="97"/>
      <c r="L37" s="97"/>
      <c r="M37" s="308"/>
      <c r="N37" s="308"/>
      <c r="O37" s="308"/>
      <c r="P37" s="308"/>
      <c r="Q37" s="308"/>
      <c r="R37" s="308"/>
      <c r="S37" s="308"/>
      <c r="T37" s="308"/>
      <c r="U37" s="308"/>
    </row>
    <row r="38" ht="62.25" customHeight="1">
      <c r="A38" s="46"/>
      <c r="B38" s="358" t="str">
        <f>Résultats!B39</f>
        <v>4.13</v>
      </c>
      <c r="C38" s="260" t="str">
        <f>Résultats!C39</f>
        <v>A</v>
      </c>
      <c r="D38" s="260" t="str">
        <f>Résultats!E39</f>
        <v/>
      </c>
      <c r="E38" s="341" t="str">
        <f>Résultats!F39</f>
        <v xml:space="preserve">Chaque média temporel et non temporel est-il compatible avec les technologies d’assistance (hors cas particuliers) ?</v>
      </c>
      <c r="F38" s="345" t="s">
        <v>14</v>
      </c>
      <c r="G38" s="345"/>
      <c r="H38" s="97"/>
      <c r="I38" s="97"/>
      <c r="J38" s="97"/>
      <c r="K38" s="97"/>
      <c r="L38" s="97"/>
      <c r="M38" s="308"/>
      <c r="N38" s="308"/>
      <c r="O38" s="308"/>
      <c r="P38" s="308"/>
      <c r="Q38" s="308"/>
      <c r="R38" s="308"/>
      <c r="S38" s="308"/>
      <c r="T38" s="308"/>
      <c r="U38" s="308"/>
    </row>
    <row r="39" ht="62.25" customHeight="1">
      <c r="A39" s="355" t="s">
        <v>450</v>
      </c>
      <c r="B39" s="358" t="str">
        <f>Résultats!B40</f>
        <v>5.1</v>
      </c>
      <c r="C39" s="260" t="str">
        <f>Résultats!C40</f>
        <v>A</v>
      </c>
      <c r="D39" s="260" t="str">
        <f>Résultats!E40</f>
        <v/>
      </c>
      <c r="E39" s="341" t="str">
        <f>Résultats!F40</f>
        <v xml:space="preserve">Chaque tableau de données complexe a-t-il un résumé ?</v>
      </c>
      <c r="F39" s="345" t="s">
        <v>14</v>
      </c>
      <c r="G39" s="345"/>
      <c r="H39" s="97"/>
      <c r="I39" s="97"/>
      <c r="J39" s="97"/>
      <c r="K39" s="97"/>
      <c r="L39" s="97"/>
      <c r="M39" s="308"/>
      <c r="N39" s="308"/>
      <c r="O39" s="308"/>
      <c r="P39" s="308"/>
      <c r="Q39" s="308"/>
      <c r="R39" s="308"/>
      <c r="S39" s="308"/>
      <c r="T39" s="308"/>
      <c r="U39" s="308"/>
    </row>
    <row r="40" ht="62.25" customHeight="1">
      <c r="A40" s="36"/>
      <c r="B40" s="358" t="str">
        <f>Résultats!B41</f>
        <v>5.2</v>
      </c>
      <c r="C40" s="260" t="str">
        <f>Résultats!C41</f>
        <v>A</v>
      </c>
      <c r="D40" s="260" t="str">
        <f>Résultats!E41</f>
        <v/>
      </c>
      <c r="E40" s="341" t="str">
        <f>Résultats!F41</f>
        <v xml:space="preserve">Pour chaque tableau de données complexe ayant un résumé, celui-ci est-il pertinent ?</v>
      </c>
      <c r="F40" s="345" t="s">
        <v>14</v>
      </c>
      <c r="G40" s="345"/>
      <c r="H40" s="97"/>
      <c r="I40" s="97"/>
      <c r="J40" s="97"/>
      <c r="K40" s="97"/>
      <c r="L40" s="97"/>
      <c r="M40" s="308"/>
      <c r="N40" s="308"/>
      <c r="O40" s="308"/>
      <c r="P40" s="308"/>
      <c r="Q40" s="308"/>
      <c r="R40" s="308"/>
      <c r="S40" s="308"/>
      <c r="T40" s="308"/>
      <c r="U40" s="308"/>
    </row>
    <row r="41" ht="62.25" customHeight="1">
      <c r="A41" s="36"/>
      <c r="B41" s="358" t="str">
        <f>Résultats!B42</f>
        <v>5.3</v>
      </c>
      <c r="C41" s="260" t="str">
        <f>Résultats!C42</f>
        <v>A</v>
      </c>
      <c r="D41" s="260" t="str">
        <f>Résultats!E42</f>
        <v>x</v>
      </c>
      <c r="E41" s="341" t="str">
        <f>Résultats!F42</f>
        <v xml:space="preserve">Pour chaque tableau de mise en forme, le contenu linéarisé reste-t-il compréhensible ?</v>
      </c>
      <c r="F41" s="345" t="s">
        <v>14</v>
      </c>
      <c r="G41" s="345"/>
      <c r="H41" s="97"/>
      <c r="I41" s="97"/>
      <c r="J41" s="97"/>
      <c r="K41" s="97"/>
      <c r="L41" s="97"/>
      <c r="M41" s="308"/>
      <c r="N41" s="308"/>
      <c r="O41" s="308"/>
      <c r="P41" s="308"/>
      <c r="Q41" s="308"/>
      <c r="R41" s="308"/>
      <c r="S41" s="308"/>
      <c r="T41" s="308"/>
      <c r="U41" s="308"/>
    </row>
    <row r="42" ht="62.25" customHeight="1">
      <c r="A42" s="36"/>
      <c r="B42" s="358" t="str">
        <f>Résultats!B43</f>
        <v>5.4</v>
      </c>
      <c r="C42" s="260" t="str">
        <f>Résultats!C43</f>
        <v>A</v>
      </c>
      <c r="D42" s="260" t="str">
        <f>Résultats!E43</f>
        <v/>
      </c>
      <c r="E42" s="341" t="str">
        <f>Résultats!F43</f>
        <v xml:space="preserve">Pour chaque tableau de données ayant un titre, le titre est-il correctement associé au tableau de données ?</v>
      </c>
      <c r="F42" s="345" t="s">
        <v>14</v>
      </c>
      <c r="G42" s="345"/>
      <c r="H42" s="97"/>
      <c r="I42" s="97"/>
      <c r="J42" s="97"/>
      <c r="K42" s="97"/>
      <c r="L42" s="97"/>
      <c r="M42" s="308"/>
      <c r="N42" s="308"/>
      <c r="O42" s="308"/>
      <c r="P42" s="308"/>
      <c r="Q42" s="308"/>
      <c r="R42" s="308"/>
      <c r="S42" s="308"/>
      <c r="T42" s="308"/>
      <c r="U42" s="308"/>
    </row>
    <row r="43" ht="62.25" customHeight="1">
      <c r="A43" s="36"/>
      <c r="B43" s="358" t="str">
        <f>Résultats!B44</f>
        <v>5.5</v>
      </c>
      <c r="C43" s="260" t="str">
        <f>Résultats!C44</f>
        <v>A</v>
      </c>
      <c r="D43" s="260" t="str">
        <f>Résultats!E44</f>
        <v/>
      </c>
      <c r="E43" s="341" t="str">
        <f>Résultats!F44</f>
        <v xml:space="preserve">Pour chaque tableau de données ayant un titre, celui-ci est-il pertinent ?</v>
      </c>
      <c r="F43" s="345" t="s">
        <v>14</v>
      </c>
      <c r="G43" s="345"/>
      <c r="H43" s="97"/>
      <c r="I43" s="97"/>
      <c r="J43" s="97"/>
      <c r="K43" s="97"/>
      <c r="L43" s="97"/>
      <c r="M43" s="308"/>
      <c r="N43" s="308"/>
      <c r="O43" s="308"/>
      <c r="P43" s="308"/>
      <c r="Q43" s="308"/>
      <c r="R43" s="308"/>
      <c r="S43" s="308"/>
      <c r="T43" s="308"/>
      <c r="U43" s="308"/>
    </row>
    <row r="44" ht="62.25" customHeight="1">
      <c r="A44" s="36"/>
      <c r="B44" s="358" t="str">
        <f>Résultats!B45</f>
        <v>5.6</v>
      </c>
      <c r="C44" s="260" t="str">
        <f>Résultats!C45</f>
        <v>A</v>
      </c>
      <c r="D44" s="260" t="str">
        <f>Résultats!E45</f>
        <v/>
      </c>
      <c r="E44" s="341" t="str">
        <f>Résultats!F45</f>
        <v xml:space="preserve">Pour chaque tableau de données, chaque en-tête de colonne et chaque en-tête de ligne sont-ils correctement déclarés ?</v>
      </c>
      <c r="F44" s="345" t="s">
        <v>14</v>
      </c>
      <c r="G44" s="345"/>
      <c r="H44" s="97"/>
      <c r="I44" s="97"/>
      <c r="J44" s="97"/>
      <c r="K44" s="97"/>
      <c r="L44" s="97"/>
      <c r="M44" s="308"/>
      <c r="N44" s="308"/>
      <c r="O44" s="308"/>
      <c r="P44" s="308"/>
      <c r="Q44" s="308"/>
      <c r="R44" s="308"/>
      <c r="S44" s="308"/>
      <c r="T44" s="308"/>
      <c r="U44" s="308"/>
    </row>
    <row r="45" ht="62.25" customHeight="1">
      <c r="A45" s="36"/>
      <c r="B45" s="358" t="str">
        <f>Résultats!B46</f>
        <v>5.7</v>
      </c>
      <c r="C45" s="260" t="str">
        <f>Résultats!C46</f>
        <v>A</v>
      </c>
      <c r="D45" s="260" t="str">
        <f>Résultats!E46</f>
        <v>x</v>
      </c>
      <c r="E45" s="341" t="str">
        <f>Résultats!F46</f>
        <v xml:space="preserve">Pour chaque tableau de données, la technique appropriée permettant d’associer chaque cellule avec ses en-têtes est-elle utilisée (hors cas particuliers) ?</v>
      </c>
      <c r="F45" s="345" t="s">
        <v>14</v>
      </c>
      <c r="G45" s="345"/>
      <c r="H45" s="97"/>
      <c r="I45" s="97"/>
      <c r="J45" s="97"/>
      <c r="K45" s="97"/>
      <c r="L45" s="97"/>
      <c r="M45" s="308"/>
      <c r="N45" s="308"/>
      <c r="O45" s="308"/>
      <c r="P45" s="308"/>
      <c r="Q45" s="308"/>
      <c r="R45" s="308"/>
      <c r="S45" s="308"/>
      <c r="T45" s="308"/>
      <c r="U45" s="308"/>
    </row>
    <row r="46" ht="62.25" customHeight="1">
      <c r="A46" s="46"/>
      <c r="B46" s="358" t="str">
        <f>Résultats!B47</f>
        <v>5.8</v>
      </c>
      <c r="C46" s="260" t="str">
        <f>Résultats!C47</f>
        <v>A</v>
      </c>
      <c r="D46" s="260" t="str">
        <f>Résultats!E47</f>
        <v/>
      </c>
      <c r="E46" s="341" t="str">
        <f>Résultats!F47</f>
        <v xml:space="preserve">Chaque tableau de mise en forme ne doit pas utiliser d’éléments propres aux tableaux de données. Cette règle est-elle respectée ?</v>
      </c>
      <c r="F46" s="345" t="s">
        <v>14</v>
      </c>
      <c r="G46" s="345"/>
      <c r="H46" s="97"/>
      <c r="I46" s="97"/>
      <c r="J46" s="97"/>
      <c r="K46" s="97"/>
      <c r="L46" s="97"/>
      <c r="M46" s="308"/>
      <c r="N46" s="308"/>
      <c r="O46" s="308"/>
      <c r="P46" s="308"/>
      <c r="Q46" s="308"/>
      <c r="R46" s="308"/>
      <c r="S46" s="308"/>
      <c r="T46" s="308"/>
      <c r="U46" s="308"/>
    </row>
    <row r="47" ht="62.25" customHeight="1">
      <c r="A47" s="355" t="s">
        <v>451</v>
      </c>
      <c r="B47" s="358" t="str">
        <f>Résultats!B48</f>
        <v>6.1</v>
      </c>
      <c r="C47" s="260" t="str">
        <f>Résultats!C48</f>
        <v>A</v>
      </c>
      <c r="D47" s="260" t="str">
        <f>Résultats!E48</f>
        <v>x</v>
      </c>
      <c r="E47" s="341" t="str">
        <f>Résultats!F48</f>
        <v xml:space="preserve">Chaque lien est-il explicite (hors cas particuliers) ?</v>
      </c>
      <c r="F47" s="345" t="s">
        <v>14</v>
      </c>
      <c r="G47" s="345"/>
      <c r="H47" s="97"/>
      <c r="I47" s="97"/>
      <c r="J47" s="97"/>
      <c r="K47" s="97"/>
      <c r="L47" s="97"/>
      <c r="M47" s="308"/>
      <c r="N47" s="308"/>
      <c r="O47" s="308"/>
      <c r="P47" s="308"/>
      <c r="Q47" s="308"/>
      <c r="R47" s="308"/>
      <c r="S47" s="308"/>
      <c r="T47" s="308"/>
      <c r="U47" s="308"/>
    </row>
    <row r="48" ht="62.25" customHeight="1">
      <c r="A48" s="46"/>
      <c r="B48" s="358" t="str">
        <f>Résultats!B49</f>
        <v>6.2</v>
      </c>
      <c r="C48" s="260" t="str">
        <f>Résultats!C49</f>
        <v>A</v>
      </c>
      <c r="D48" s="260" t="str">
        <f>Résultats!E49</f>
        <v>x</v>
      </c>
      <c r="E48" s="341" t="str">
        <f>Résultats!F49</f>
        <v xml:space="preserve">Dans chaque page web, chaque lien a-t-il un intitulé ?</v>
      </c>
      <c r="F48" s="345" t="s">
        <v>14</v>
      </c>
      <c r="G48" s="345"/>
      <c r="H48" s="97"/>
      <c r="I48" s="97"/>
      <c r="J48" s="97"/>
      <c r="K48" s="97"/>
      <c r="L48" s="97"/>
      <c r="M48" s="308"/>
      <c r="N48" s="308"/>
      <c r="O48" s="308"/>
      <c r="P48" s="308"/>
      <c r="Q48" s="308"/>
      <c r="R48" s="308"/>
      <c r="S48" s="308"/>
      <c r="T48" s="308"/>
      <c r="U48" s="308"/>
    </row>
    <row r="49" ht="62.25" customHeight="1">
      <c r="A49" s="355" t="s">
        <v>452</v>
      </c>
      <c r="B49" s="358" t="str">
        <f>Résultats!B50</f>
        <v>7.1</v>
      </c>
      <c r="C49" s="260" t="str">
        <f>Résultats!C50</f>
        <v>A</v>
      </c>
      <c r="D49" s="260" t="str">
        <f>Résultats!E50</f>
        <v>x</v>
      </c>
      <c r="E49" s="341" t="str">
        <f>Résultats!F50</f>
        <v xml:space="preserve">Chaque script est-il, si nécessaire, compatible avec les technologies d’assistance ?</v>
      </c>
      <c r="F49" s="345" t="s">
        <v>14</v>
      </c>
      <c r="G49" s="345"/>
      <c r="H49" s="97"/>
      <c r="I49" s="97"/>
      <c r="J49" s="97"/>
      <c r="K49" s="97"/>
      <c r="L49" s="97"/>
      <c r="M49" s="308"/>
      <c r="N49" s="308"/>
      <c r="O49" s="308"/>
      <c r="P49" s="308"/>
      <c r="Q49" s="308"/>
      <c r="R49" s="308"/>
      <c r="S49" s="308"/>
      <c r="T49" s="308"/>
      <c r="U49" s="308"/>
    </row>
    <row r="50" ht="62.25" customHeight="1">
      <c r="A50" s="36"/>
      <c r="B50" s="358" t="str">
        <f>Résultats!B51</f>
        <v>7.2</v>
      </c>
      <c r="C50" s="260" t="str">
        <f>Résultats!C51</f>
        <v>A</v>
      </c>
      <c r="D50" s="260" t="str">
        <f>Résultats!E51</f>
        <v/>
      </c>
      <c r="E50" s="341" t="str">
        <f>Résultats!F51</f>
        <v xml:space="preserve">Pour chaque script ayant une alternative, cette alternative est-elle pertinente ?</v>
      </c>
      <c r="F50" s="345" t="s">
        <v>14</v>
      </c>
      <c r="G50" s="345"/>
      <c r="H50" s="97"/>
      <c r="I50" s="97"/>
      <c r="J50" s="97"/>
      <c r="K50" s="97"/>
      <c r="L50" s="97"/>
      <c r="M50" s="308"/>
      <c r="N50" s="308"/>
      <c r="O50" s="308"/>
      <c r="P50" s="308"/>
      <c r="Q50" s="308"/>
      <c r="R50" s="308"/>
      <c r="S50" s="308"/>
      <c r="T50" s="308"/>
      <c r="U50" s="308"/>
    </row>
    <row r="51" ht="62.25" customHeight="1">
      <c r="A51" s="36"/>
      <c r="B51" s="358" t="str">
        <f>Résultats!B52</f>
        <v>7.3</v>
      </c>
      <c r="C51" s="260" t="str">
        <f>Résultats!C52</f>
        <v>A</v>
      </c>
      <c r="D51" s="260" t="str">
        <f>Résultats!E52</f>
        <v>x</v>
      </c>
      <c r="E51" s="341" t="str">
        <f>Résultats!F52</f>
        <v xml:space="preserve">Chaque script est-il contrôlable par le clavier et par tout dispositif de pointage (hors cas particuliers) ?</v>
      </c>
      <c r="F51" s="345" t="s">
        <v>14</v>
      </c>
      <c r="G51" s="345"/>
      <c r="H51" s="97"/>
      <c r="I51" s="97"/>
      <c r="J51" s="97"/>
      <c r="K51" s="97"/>
      <c r="L51" s="97"/>
      <c r="M51" s="308"/>
      <c r="N51" s="308"/>
      <c r="O51" s="308"/>
      <c r="P51" s="308"/>
      <c r="Q51" s="308"/>
      <c r="R51" s="308"/>
      <c r="S51" s="308"/>
      <c r="T51" s="308"/>
      <c r="U51" s="308"/>
    </row>
    <row r="52" ht="62.25" customHeight="1">
      <c r="A52" s="36"/>
      <c r="B52" s="358" t="str">
        <f>Résultats!B53</f>
        <v>7.4</v>
      </c>
      <c r="C52" s="260" t="str">
        <f>Résultats!C53</f>
        <v>A</v>
      </c>
      <c r="D52" s="260" t="str">
        <f>Résultats!E53</f>
        <v/>
      </c>
      <c r="E52" s="341" t="str">
        <f>Résultats!F53</f>
        <v xml:space="preserve">Pour chaque script qui initie un changement de contexte, l’utilisateur est-il averti ou en a-t-il le contrôle ?</v>
      </c>
      <c r="F52" s="345" t="s">
        <v>14</v>
      </c>
      <c r="G52" s="345"/>
      <c r="H52" s="97"/>
      <c r="I52" s="97"/>
      <c r="J52" s="97"/>
      <c r="K52" s="97"/>
      <c r="L52" s="97"/>
      <c r="M52" s="308"/>
      <c r="N52" s="308"/>
      <c r="O52" s="308"/>
      <c r="P52" s="308"/>
      <c r="Q52" s="308"/>
      <c r="R52" s="308"/>
      <c r="S52" s="308"/>
      <c r="T52" s="308"/>
      <c r="U52" s="308"/>
    </row>
    <row r="53" ht="62.25" customHeight="1">
      <c r="A53" s="46"/>
      <c r="B53" s="358" t="str">
        <f>Résultats!B54</f>
        <v>7.5</v>
      </c>
      <c r="C53" s="260" t="str">
        <f>Résultats!C54</f>
        <v>AA</v>
      </c>
      <c r="D53" s="260" t="str">
        <f>Résultats!E54</f>
        <v/>
      </c>
      <c r="E53" s="341" t="str">
        <f>Résultats!F54</f>
        <v xml:space="preserve">Dans chaque page web, les messages de statut sont-ils correctement restitués par les technologies d’assistance ?</v>
      </c>
      <c r="F53" s="345" t="s">
        <v>14</v>
      </c>
      <c r="G53" s="345"/>
      <c r="H53" s="97"/>
      <c r="I53" s="97"/>
      <c r="J53" s="97"/>
      <c r="K53" s="97"/>
      <c r="L53" s="97"/>
      <c r="M53" s="308"/>
      <c r="N53" s="308"/>
      <c r="O53" s="308"/>
      <c r="P53" s="308"/>
      <c r="Q53" s="308"/>
      <c r="R53" s="308"/>
      <c r="S53" s="308"/>
      <c r="T53" s="308"/>
      <c r="U53" s="308"/>
    </row>
    <row r="54" ht="62.25" customHeight="1">
      <c r="A54" s="355" t="s">
        <v>453</v>
      </c>
      <c r="B54" s="358" t="str">
        <f>Résultats!B55</f>
        <v>8.1</v>
      </c>
      <c r="C54" s="260" t="str">
        <f>Résultats!C55</f>
        <v>A</v>
      </c>
      <c r="D54" s="260" t="str">
        <f>Résultats!E55</f>
        <v/>
      </c>
      <c r="E54" s="341" t="str">
        <f>Résultats!F55</f>
        <v xml:space="preserve">Chaque page web est-elle définie par un type de document ?</v>
      </c>
      <c r="F54" s="345" t="s">
        <v>14</v>
      </c>
      <c r="G54" s="345"/>
      <c r="H54" s="97"/>
      <c r="I54" s="97"/>
      <c r="J54" s="97"/>
      <c r="K54" s="97"/>
      <c r="L54" s="352" t="s">
        <v>500</v>
      </c>
      <c r="M54" s="308"/>
      <c r="N54" s="308"/>
      <c r="O54" s="308"/>
      <c r="P54" s="308"/>
      <c r="Q54" s="308"/>
      <c r="R54" s="308"/>
      <c r="S54" s="308"/>
      <c r="T54" s="308"/>
      <c r="U54" s="308"/>
    </row>
    <row r="55" ht="62.25" customHeight="1">
      <c r="A55" s="36"/>
      <c r="B55" s="358" t="str">
        <f>Résultats!B56</f>
        <v>8.2</v>
      </c>
      <c r="C55" s="260" t="str">
        <f>Résultats!C56</f>
        <v>A</v>
      </c>
      <c r="D55" s="260" t="str">
        <f>Résultats!E56</f>
        <v/>
      </c>
      <c r="E55" s="341" t="str">
        <f>Résultats!F56</f>
        <v xml:space="preserve">Pour chaque page web, le code source généré est-il valide selon le type de document spécifié ?</v>
      </c>
      <c r="F55" s="345" t="s">
        <v>14</v>
      </c>
      <c r="G55" s="345"/>
      <c r="H55" s="97"/>
      <c r="I55" s="97"/>
      <c r="J55" s="97"/>
      <c r="K55" s="97"/>
      <c r="L55" s="352" t="s">
        <v>500</v>
      </c>
      <c r="M55" s="308"/>
      <c r="N55" s="308"/>
      <c r="O55" s="308"/>
      <c r="P55" s="308"/>
      <c r="Q55" s="308"/>
      <c r="R55" s="308"/>
      <c r="S55" s="308"/>
      <c r="T55" s="308"/>
      <c r="U55" s="308"/>
    </row>
    <row r="56" ht="62.25" customHeight="1">
      <c r="A56" s="36"/>
      <c r="B56" s="358" t="str">
        <f>Résultats!B57</f>
        <v>8.3</v>
      </c>
      <c r="C56" s="260" t="str">
        <f>Résultats!C57</f>
        <v>A</v>
      </c>
      <c r="D56" s="260" t="str">
        <f>Résultats!E57</f>
        <v>x</v>
      </c>
      <c r="E56" s="341" t="str">
        <f>Résultats!F57</f>
        <v xml:space="preserve">Dans chaque page web, la langue par défaut est-elle présente ?</v>
      </c>
      <c r="F56" s="345" t="s">
        <v>14</v>
      </c>
      <c r="G56" s="345"/>
      <c r="H56" s="97"/>
      <c r="I56" s="97"/>
      <c r="J56" s="97"/>
      <c r="K56" s="97"/>
      <c r="L56" s="97"/>
      <c r="M56" s="308"/>
      <c r="N56" s="308"/>
      <c r="O56" s="308"/>
      <c r="P56" s="308"/>
      <c r="Q56" s="308"/>
      <c r="R56" s="308"/>
      <c r="S56" s="308"/>
      <c r="T56" s="308"/>
      <c r="U56" s="308"/>
    </row>
    <row r="57" ht="62.25" customHeight="1">
      <c r="A57" s="36"/>
      <c r="B57" s="358" t="str">
        <f>Résultats!B58</f>
        <v>8.4</v>
      </c>
      <c r="C57" s="260" t="str">
        <f>Résultats!C58</f>
        <v>A</v>
      </c>
      <c r="D57" s="260" t="str">
        <f>Résultats!E58</f>
        <v>x</v>
      </c>
      <c r="E57" s="341" t="str">
        <f>Résultats!F58</f>
        <v xml:space="preserve">Pour chaque page web ayant une langue par défaut, le code de langue est-il pertinent ?</v>
      </c>
      <c r="F57" s="345" t="s">
        <v>14</v>
      </c>
      <c r="G57" s="345"/>
      <c r="H57" s="97"/>
      <c r="I57" s="97"/>
      <c r="J57" s="97"/>
      <c r="K57" s="97"/>
      <c r="L57" s="97"/>
      <c r="M57" s="308"/>
      <c r="N57" s="308"/>
      <c r="O57" s="308"/>
      <c r="P57" s="308"/>
      <c r="Q57" s="308"/>
      <c r="R57" s="308"/>
      <c r="S57" s="308"/>
      <c r="T57" s="308"/>
      <c r="U57" s="308"/>
    </row>
    <row r="58" ht="62.25" customHeight="1">
      <c r="A58" s="36"/>
      <c r="B58" s="259" t="str">
        <f>Résultats!B59</f>
        <v>8.5</v>
      </c>
      <c r="C58" s="260" t="str">
        <f>Résultats!C59</f>
        <v>A</v>
      </c>
      <c r="D58" s="260" t="str">
        <f>Résultats!E59</f>
        <v>x</v>
      </c>
      <c r="E58" s="341" t="str">
        <f>Résultats!F59</f>
        <v xml:space="preserve">Chaque page web a-t-elle un titre de page ?</v>
      </c>
      <c r="F58" s="345" t="s">
        <v>14</v>
      </c>
      <c r="G58" s="345"/>
      <c r="H58" s="97"/>
      <c r="I58" s="97"/>
      <c r="J58" s="97"/>
      <c r="K58" s="97"/>
      <c r="L58" s="97"/>
      <c r="M58" s="308"/>
      <c r="N58" s="308"/>
      <c r="O58" s="308"/>
      <c r="P58" s="308"/>
      <c r="Q58" s="308"/>
      <c r="R58" s="308"/>
      <c r="S58" s="308"/>
      <c r="T58" s="308"/>
      <c r="U58" s="308"/>
    </row>
    <row r="59" ht="62.25" customHeight="1">
      <c r="A59" s="36"/>
      <c r="B59" s="259" t="str">
        <f>Résultats!B60</f>
        <v>8.6</v>
      </c>
      <c r="C59" s="260" t="str">
        <f>Résultats!C60</f>
        <v>A</v>
      </c>
      <c r="D59" s="260" t="str">
        <f>Résultats!E60</f>
        <v/>
      </c>
      <c r="E59" s="341" t="str">
        <f>Résultats!F60</f>
        <v xml:space="preserve">Pour chaque page web ayant un titre de page, ce titre est-il pertinent ?</v>
      </c>
      <c r="F59" s="345" t="s">
        <v>14</v>
      </c>
      <c r="G59" s="345"/>
      <c r="H59" s="97"/>
      <c r="I59" s="97"/>
      <c r="J59" s="97"/>
      <c r="K59" s="97"/>
      <c r="L59" s="97"/>
      <c r="M59" s="308"/>
      <c r="N59" s="308"/>
      <c r="O59" s="308"/>
      <c r="P59" s="308"/>
      <c r="Q59" s="308"/>
      <c r="R59" s="308"/>
      <c r="S59" s="308"/>
      <c r="T59" s="308"/>
      <c r="U59" s="308"/>
    </row>
    <row r="60" ht="62.25" customHeight="1">
      <c r="A60" s="36"/>
      <c r="B60" s="259" t="str">
        <f>Résultats!B61</f>
        <v>8.7</v>
      </c>
      <c r="C60" s="260" t="str">
        <f>Résultats!C61</f>
        <v>AA</v>
      </c>
      <c r="D60" s="260" t="str">
        <f>Résultats!E61</f>
        <v/>
      </c>
      <c r="E60" s="341" t="str">
        <f>Résultats!F61</f>
        <v xml:space="preserve">Dans chaque page web, chaque changement de langue est-il indiqué dans le code source (hors cas particuliers) ?</v>
      </c>
      <c r="F60" s="345" t="s">
        <v>14</v>
      </c>
      <c r="G60" s="345"/>
      <c r="H60" s="97"/>
      <c r="I60" s="97"/>
      <c r="J60" s="97"/>
      <c r="K60" s="97"/>
      <c r="L60" s="97"/>
      <c r="M60" s="308"/>
      <c r="N60" s="308"/>
      <c r="O60" s="308"/>
      <c r="P60" s="308"/>
      <c r="Q60" s="308"/>
      <c r="R60" s="308"/>
      <c r="S60" s="308"/>
      <c r="T60" s="308"/>
      <c r="U60" s="308"/>
    </row>
    <row r="61" ht="62.25" customHeight="1">
      <c r="A61" s="36"/>
      <c r="B61" s="259" t="str">
        <f>Résultats!B62</f>
        <v>8.8</v>
      </c>
      <c r="C61" s="260" t="str">
        <f>Résultats!C62</f>
        <v>AA</v>
      </c>
      <c r="D61" s="260" t="str">
        <f>Résultats!E62</f>
        <v/>
      </c>
      <c r="E61" s="341" t="str">
        <f>Résultats!F62</f>
        <v xml:space="preserve">Dans chaque page web, le code de langue de chaque changement de langue est-il valide et pertinent ?</v>
      </c>
      <c r="F61" s="345" t="s">
        <v>14</v>
      </c>
      <c r="G61" s="345"/>
      <c r="H61" s="97"/>
      <c r="I61" s="97"/>
      <c r="J61" s="97"/>
      <c r="K61" s="97"/>
      <c r="L61" s="97"/>
      <c r="M61" s="308"/>
      <c r="N61" s="308"/>
      <c r="O61" s="308"/>
      <c r="P61" s="308"/>
      <c r="Q61" s="308"/>
      <c r="R61" s="308"/>
      <c r="S61" s="308"/>
      <c r="T61" s="308"/>
      <c r="U61" s="308"/>
    </row>
    <row r="62" ht="62.25" customHeight="1">
      <c r="A62" s="36"/>
      <c r="B62" s="259" t="str">
        <f>Résultats!B63</f>
        <v>8.9</v>
      </c>
      <c r="C62" s="260" t="str">
        <f>Résultats!C63</f>
        <v>A</v>
      </c>
      <c r="D62" s="260" t="str">
        <f>Résultats!E63</f>
        <v/>
      </c>
      <c r="E62" s="341" t="str">
        <f>Résultats!F63</f>
        <v xml:space="preserve">Dans chaque page web, les balises ne doivent pas être utilisées uniquement à des fins de présentation. Cette règle est-elle respectée ?</v>
      </c>
      <c r="F62" s="345" t="s">
        <v>14</v>
      </c>
      <c r="G62" s="345"/>
      <c r="H62" s="97"/>
      <c r="I62" s="97"/>
      <c r="J62" s="97"/>
      <c r="K62" s="97"/>
      <c r="L62" s="97"/>
      <c r="M62" s="308"/>
      <c r="N62" s="308"/>
      <c r="O62" s="308"/>
      <c r="P62" s="308"/>
      <c r="Q62" s="308"/>
      <c r="R62" s="308"/>
      <c r="S62" s="308"/>
      <c r="T62" s="308"/>
      <c r="U62" s="308"/>
    </row>
    <row r="63" ht="62.25" customHeight="1">
      <c r="A63" s="46"/>
      <c r="B63" s="358" t="str">
        <f>Résultats!B64</f>
        <v>8.10</v>
      </c>
      <c r="C63" s="260" t="str">
        <f>Résultats!C64</f>
        <v>A</v>
      </c>
      <c r="D63" s="260" t="str">
        <f>Résultats!E64</f>
        <v/>
      </c>
      <c r="E63" s="341" t="str">
        <f>Résultats!F64</f>
        <v xml:space="preserve">Dans chaque page web, les changements du sens de lecture sont-ils signalés ?</v>
      </c>
      <c r="F63" s="345" t="s">
        <v>14</v>
      </c>
      <c r="G63" s="345"/>
      <c r="H63" s="97"/>
      <c r="I63" s="97"/>
      <c r="J63" s="97"/>
      <c r="K63" s="97"/>
      <c r="L63" s="97"/>
      <c r="M63" s="308"/>
      <c r="N63" s="308"/>
      <c r="O63" s="308"/>
      <c r="P63" s="308"/>
      <c r="Q63" s="308"/>
      <c r="R63" s="308"/>
      <c r="S63" s="308"/>
      <c r="T63" s="308"/>
      <c r="U63" s="308"/>
    </row>
    <row r="64" ht="62.25" customHeight="1">
      <c r="A64" s="355" t="s">
        <v>454</v>
      </c>
      <c r="B64" s="358" t="str">
        <f>Résultats!B65</f>
        <v>9.1</v>
      </c>
      <c r="C64" s="260" t="str">
        <f>Résultats!C65</f>
        <v>A</v>
      </c>
      <c r="D64" s="260" t="str">
        <f>Résultats!E65</f>
        <v>x</v>
      </c>
      <c r="E64" s="341" t="str">
        <f>Résultats!F65</f>
        <v xml:space="preserve">Dans chaque page web, l’information est-elle structurée par l’utilisation appropriée de titres ?</v>
      </c>
      <c r="F64" s="345" t="s">
        <v>14</v>
      </c>
      <c r="G64" s="345"/>
      <c r="H64" s="97"/>
      <c r="I64" s="97"/>
      <c r="J64" s="97"/>
      <c r="K64" s="97"/>
      <c r="L64" s="97"/>
      <c r="M64" s="308"/>
      <c r="N64" s="308"/>
      <c r="O64" s="308"/>
      <c r="P64" s="308"/>
      <c r="Q64" s="308"/>
      <c r="R64" s="308"/>
      <c r="S64" s="308"/>
      <c r="T64" s="308"/>
      <c r="U64" s="308"/>
    </row>
    <row r="65" ht="62.25" customHeight="1">
      <c r="A65" s="36"/>
      <c r="B65" s="358" t="str">
        <f>Résultats!B66</f>
        <v>9.2</v>
      </c>
      <c r="C65" s="260" t="str">
        <f>Résultats!C66</f>
        <v>A</v>
      </c>
      <c r="D65" s="260" t="str">
        <f>Résultats!E66</f>
        <v/>
      </c>
      <c r="E65" s="341" t="str">
        <f>Résultats!F66</f>
        <v xml:space="preserve">Dans chaque page web, la structure du document est-elle cohérente (hors cas particuliers) ?</v>
      </c>
      <c r="F65" s="345" t="s">
        <v>14</v>
      </c>
      <c r="G65" s="345"/>
      <c r="H65" s="97"/>
      <c r="I65" s="97"/>
      <c r="J65" s="97"/>
      <c r="K65" s="97"/>
      <c r="L65" s="97"/>
      <c r="M65" s="308"/>
      <c r="N65" s="308"/>
      <c r="O65" s="308"/>
      <c r="P65" s="308"/>
      <c r="Q65" s="308"/>
      <c r="R65" s="308"/>
      <c r="S65" s="308"/>
      <c r="T65" s="308"/>
      <c r="U65" s="308"/>
    </row>
    <row r="66" ht="62.25" customHeight="1">
      <c r="A66" s="36"/>
      <c r="B66" s="358" t="str">
        <f>Résultats!B67</f>
        <v>9.3</v>
      </c>
      <c r="C66" s="260" t="str">
        <f>Résultats!C67</f>
        <v>A</v>
      </c>
      <c r="D66" s="260" t="str">
        <f>Résultats!E67</f>
        <v/>
      </c>
      <c r="E66" s="341" t="str">
        <f>Résultats!F67</f>
        <v xml:space="preserve">Dans chaque page web, chaque liste est-elle correctement structurée ?</v>
      </c>
      <c r="F66" s="345" t="s">
        <v>14</v>
      </c>
      <c r="G66" s="345"/>
      <c r="H66" s="97"/>
      <c r="I66" s="97"/>
      <c r="J66" s="97"/>
      <c r="K66" s="97"/>
      <c r="L66" s="97"/>
      <c r="M66" s="308"/>
      <c r="N66" s="308"/>
      <c r="O66" s="308"/>
      <c r="P66" s="308"/>
      <c r="Q66" s="308"/>
      <c r="R66" s="308"/>
      <c r="S66" s="308"/>
      <c r="T66" s="308"/>
      <c r="U66" s="308"/>
    </row>
    <row r="67" ht="62.25" customHeight="1">
      <c r="A67" s="46"/>
      <c r="B67" s="358" t="str">
        <f>Résultats!B68</f>
        <v>9.4</v>
      </c>
      <c r="C67" s="260" t="str">
        <f>Résultats!C68</f>
        <v>A</v>
      </c>
      <c r="D67" s="260" t="str">
        <f>Résultats!E68</f>
        <v/>
      </c>
      <c r="E67" s="341" t="str">
        <f>Résultats!F68</f>
        <v xml:space="preserve">Dans chaque page web, chaque citation est-elle correctement indiquée ?</v>
      </c>
      <c r="F67" s="345" t="s">
        <v>14</v>
      </c>
      <c r="G67" s="345"/>
      <c r="H67" s="97"/>
      <c r="I67" s="97"/>
      <c r="J67" s="97"/>
      <c r="K67" s="97"/>
      <c r="L67" s="97"/>
      <c r="M67" s="308"/>
      <c r="N67" s="308"/>
      <c r="O67" s="308"/>
      <c r="P67" s="308"/>
      <c r="Q67" s="308"/>
      <c r="R67" s="308"/>
      <c r="S67" s="308"/>
      <c r="T67" s="308"/>
      <c r="U67" s="308"/>
    </row>
    <row r="68" ht="62.25" customHeight="1">
      <c r="A68" s="355" t="s">
        <v>455</v>
      </c>
      <c r="B68" s="358" t="str">
        <f>Résultats!B69</f>
        <v>10.1</v>
      </c>
      <c r="C68" s="260" t="str">
        <f>Résultats!C69</f>
        <v>A</v>
      </c>
      <c r="D68" s="260" t="str">
        <f>Résultats!E69</f>
        <v/>
      </c>
      <c r="E68" s="341" t="str">
        <f>Résultats!F69</f>
        <v xml:space="preserve">Dans le site web, des feuilles de styles sont-elles utilisées pour contrôler la présentation de l’information ?</v>
      </c>
      <c r="F68" s="345" t="s">
        <v>14</v>
      </c>
      <c r="G68" s="345"/>
      <c r="H68" s="97"/>
      <c r="I68" s="97"/>
      <c r="J68" s="97"/>
      <c r="K68" s="97"/>
      <c r="L68" s="97"/>
      <c r="M68" s="308"/>
      <c r="N68" s="308"/>
      <c r="O68" s="308"/>
      <c r="P68" s="308"/>
      <c r="Q68" s="308"/>
      <c r="R68" s="308"/>
      <c r="S68" s="308"/>
      <c r="T68" s="308"/>
      <c r="U68" s="308"/>
    </row>
    <row r="69" ht="62.25" customHeight="1">
      <c r="A69" s="36"/>
      <c r="B69" s="358" t="str">
        <f>Résultats!B70</f>
        <v>10.2</v>
      </c>
      <c r="C69" s="260" t="str">
        <f>Résultats!C70</f>
        <v>A</v>
      </c>
      <c r="D69" s="260" t="str">
        <f>Résultats!E70</f>
        <v/>
      </c>
      <c r="E69" s="341" t="str">
        <f>Résultats!F70</f>
        <v xml:space="preserve">Dans chaque page web, le contenu visible porteur d’information reste-t-il présent lorsque les feuilles de styles sont désactivées ?</v>
      </c>
      <c r="F69" s="345" t="s">
        <v>14</v>
      </c>
      <c r="G69" s="345"/>
      <c r="H69" s="97"/>
      <c r="I69" s="97"/>
      <c r="J69" s="97"/>
      <c r="K69" s="97"/>
      <c r="L69" s="97"/>
      <c r="M69" s="308"/>
      <c r="N69" s="308"/>
      <c r="O69" s="308"/>
      <c r="P69" s="308"/>
      <c r="Q69" s="308"/>
      <c r="R69" s="308"/>
      <c r="S69" s="308"/>
      <c r="T69" s="308"/>
      <c r="U69" s="308"/>
    </row>
    <row r="70" ht="62.25" customHeight="1">
      <c r="A70" s="36"/>
      <c r="B70" s="358" t="str">
        <f>Résultats!B71</f>
        <v>10.3</v>
      </c>
      <c r="C70" s="260" t="str">
        <f>Résultats!C71</f>
        <v>A</v>
      </c>
      <c r="D70" s="260" t="str">
        <f>Résultats!E71</f>
        <v>x</v>
      </c>
      <c r="E70" s="341" t="str">
        <f>Résultats!F71</f>
        <v xml:space="preserve">Dans chaque page web, l’information reste-t-elle compréhensible lorsque les feuilles de styles sont désactivées ?</v>
      </c>
      <c r="F70" s="345" t="s">
        <v>14</v>
      </c>
      <c r="G70" s="345"/>
      <c r="H70" s="97"/>
      <c r="I70" s="97"/>
      <c r="J70" s="97"/>
      <c r="K70" s="97"/>
      <c r="L70" s="97"/>
      <c r="M70" s="308"/>
      <c r="N70" s="308"/>
      <c r="O70" s="308"/>
      <c r="P70" s="308"/>
      <c r="Q70" s="308"/>
      <c r="R70" s="308"/>
      <c r="S70" s="308"/>
      <c r="T70" s="308"/>
      <c r="U70" s="308"/>
    </row>
    <row r="71" ht="62.25" customHeight="1">
      <c r="A71" s="36"/>
      <c r="B71" s="358" t="str">
        <f>Résultats!B72</f>
        <v>10.4</v>
      </c>
      <c r="C71" s="260" t="str">
        <f>Résultats!C72</f>
        <v>AA</v>
      </c>
      <c r="D71" s="260" t="str">
        <f>Résultats!E72</f>
        <v/>
      </c>
      <c r="E71" s="341" t="str">
        <f>Résultats!F72</f>
        <v xml:space="preserve">Dans chaque page web, le texte reste-t-il lisible lorsque la taille des caractères est augmentée jusqu’à 200%, au moins (hors cas particuliers) ?</v>
      </c>
      <c r="F71" s="345" t="s">
        <v>14</v>
      </c>
      <c r="G71" s="345"/>
      <c r="H71" s="97"/>
      <c r="I71" s="97"/>
      <c r="J71" s="97"/>
      <c r="K71" s="97"/>
      <c r="L71" s="97"/>
      <c r="M71" s="308"/>
      <c r="N71" s="308"/>
      <c r="O71" s="308"/>
      <c r="P71" s="308"/>
      <c r="Q71" s="308"/>
      <c r="R71" s="308"/>
      <c r="S71" s="308"/>
      <c r="T71" s="308"/>
      <c r="U71" s="308"/>
    </row>
    <row r="72" ht="62.25" customHeight="1">
      <c r="A72" s="36"/>
      <c r="B72" s="358" t="str">
        <f>Résultats!B73</f>
        <v>10.5</v>
      </c>
      <c r="C72" s="260" t="str">
        <f>Résultats!C73</f>
        <v>AA</v>
      </c>
      <c r="D72" s="260" t="str">
        <f>Résultats!E73</f>
        <v/>
      </c>
      <c r="E72" s="341" t="str">
        <f>Résultats!F73</f>
        <v xml:space="preserve">Dans chaque page web, les déclarations CSS de couleurs de fond d’élément et de police sont-elles correctement utilisées ?</v>
      </c>
      <c r="F72" s="345" t="s">
        <v>14</v>
      </c>
      <c r="G72" s="345"/>
      <c r="H72" s="97"/>
      <c r="I72" s="97"/>
      <c r="J72" s="97"/>
      <c r="K72" s="97"/>
      <c r="L72" s="97"/>
      <c r="M72" s="308"/>
      <c r="N72" s="308"/>
      <c r="O72" s="308"/>
      <c r="P72" s="308"/>
      <c r="Q72" s="308"/>
      <c r="R72" s="308"/>
      <c r="S72" s="308"/>
      <c r="T72" s="308"/>
      <c r="U72" s="308"/>
    </row>
    <row r="73" ht="62.25" customHeight="1">
      <c r="A73" s="36"/>
      <c r="B73" s="358" t="str">
        <f>Résultats!B74</f>
        <v>10.6</v>
      </c>
      <c r="C73" s="260" t="str">
        <f>Résultats!C74</f>
        <v>A</v>
      </c>
      <c r="D73" s="260" t="str">
        <f>Résultats!E74</f>
        <v>x</v>
      </c>
      <c r="E73" s="341" t="str">
        <f>Résultats!F74</f>
        <v xml:space="preserve">Dans chaque page web, chaque lien dont la nature n’est pas évidente est-il visible par rapport au texte environnant ?</v>
      </c>
      <c r="F73" s="345" t="s">
        <v>14</v>
      </c>
      <c r="G73" s="345"/>
      <c r="H73" s="97"/>
      <c r="I73" s="97"/>
      <c r="J73" s="97"/>
      <c r="K73" s="97"/>
      <c r="L73" s="97"/>
      <c r="M73" s="308"/>
      <c r="N73" s="308"/>
      <c r="O73" s="308"/>
      <c r="P73" s="308"/>
      <c r="Q73" s="308"/>
      <c r="R73" s="308"/>
      <c r="S73" s="308"/>
      <c r="T73" s="308"/>
      <c r="U73" s="308"/>
    </row>
    <row r="74" ht="62.25" customHeight="1">
      <c r="A74" s="36"/>
      <c r="B74" s="358" t="str">
        <f>Résultats!B75</f>
        <v>10.7</v>
      </c>
      <c r="C74" s="260" t="str">
        <f>Résultats!C75</f>
        <v>A</v>
      </c>
      <c r="D74" s="260" t="str">
        <f>Résultats!E75</f>
        <v>x</v>
      </c>
      <c r="E74" s="341" t="str">
        <f>Résultats!F75</f>
        <v xml:space="preserve">Dans chaque page web, pour chaque élément recevant le focus, la prise de focus est-elle visible ?</v>
      </c>
      <c r="F74" s="345" t="s">
        <v>14</v>
      </c>
      <c r="G74" s="345"/>
      <c r="H74" s="97"/>
      <c r="I74" s="97"/>
      <c r="J74" s="97"/>
      <c r="K74" s="97"/>
      <c r="L74" s="97"/>
      <c r="M74" s="308"/>
      <c r="N74" s="308"/>
      <c r="O74" s="308"/>
      <c r="P74" s="308"/>
      <c r="Q74" s="308"/>
      <c r="R74" s="308"/>
      <c r="S74" s="308"/>
      <c r="T74" s="308"/>
      <c r="U74" s="308"/>
    </row>
    <row r="75" ht="62.25" customHeight="1">
      <c r="A75" s="36"/>
      <c r="B75" s="358" t="str">
        <f>Résultats!B76</f>
        <v>10.8</v>
      </c>
      <c r="C75" s="260" t="str">
        <f>Résultats!C76</f>
        <v>A</v>
      </c>
      <c r="D75" s="260" t="str">
        <f>Résultats!E76</f>
        <v/>
      </c>
      <c r="E75" s="341" t="str">
        <f>Résultats!F76</f>
        <v xml:space="preserve">Pour chaque page web, les contenus cachés ont-ils vocation à être ignorés par les technologies d’assistance ?</v>
      </c>
      <c r="F75" s="345" t="s">
        <v>14</v>
      </c>
      <c r="G75" s="345"/>
      <c r="H75" s="97"/>
      <c r="I75" s="97"/>
      <c r="J75" s="97"/>
      <c r="K75" s="97"/>
      <c r="L75" s="97"/>
      <c r="M75" s="308"/>
      <c r="N75" s="308"/>
      <c r="O75" s="308"/>
      <c r="P75" s="308"/>
      <c r="Q75" s="308"/>
      <c r="R75" s="308"/>
      <c r="S75" s="308"/>
      <c r="T75" s="308"/>
      <c r="U75" s="308"/>
    </row>
    <row r="76" ht="62.25" customHeight="1">
      <c r="A76" s="36"/>
      <c r="B76" s="358" t="str">
        <f>Résultats!B77</f>
        <v>10.9</v>
      </c>
      <c r="C76" s="260" t="str">
        <f>Résultats!C77</f>
        <v>A</v>
      </c>
      <c r="D76" s="260" t="str">
        <f>Résultats!E77</f>
        <v/>
      </c>
      <c r="E76" s="341" t="str">
        <f>Résultats!F77</f>
        <v xml:space="preserve">Dans chaque page web, l’information ne doit pas être donnée uniquement par la forme, taille ou position. Cette règle est-elle respectée ?</v>
      </c>
      <c r="F76" s="345" t="s">
        <v>14</v>
      </c>
      <c r="G76" s="345"/>
      <c r="H76" s="97"/>
      <c r="I76" s="97"/>
      <c r="J76" s="97"/>
      <c r="K76" s="97"/>
      <c r="L76" s="97"/>
      <c r="M76" s="308"/>
      <c r="N76" s="308"/>
      <c r="O76" s="308"/>
      <c r="P76" s="308"/>
      <c r="Q76" s="308"/>
      <c r="R76" s="308"/>
      <c r="S76" s="308"/>
      <c r="T76" s="308"/>
      <c r="U76" s="308"/>
    </row>
    <row r="77" ht="62.25" customHeight="1">
      <c r="A77" s="36"/>
      <c r="B77" s="358" t="str">
        <f>Résultats!B78</f>
        <v>10.10</v>
      </c>
      <c r="C77" s="260" t="str">
        <f>Résultats!C78</f>
        <v>A</v>
      </c>
      <c r="D77" s="260" t="str">
        <f>Résultats!E78</f>
        <v/>
      </c>
      <c r="E77" s="341" t="str">
        <f>Résultats!F78</f>
        <v xml:space="preserve">Dans chaque page web, l’information ne doit pas être donnée par la forme, taille ou position uniquement. Cette règle est-elle implémentée de façon pertinente ?</v>
      </c>
      <c r="F77" s="345" t="s">
        <v>14</v>
      </c>
      <c r="G77" s="345"/>
      <c r="H77" s="97"/>
      <c r="I77" s="97"/>
      <c r="J77" s="97"/>
      <c r="K77" s="97"/>
      <c r="L77" s="97"/>
      <c r="M77" s="308"/>
      <c r="N77" s="308"/>
      <c r="O77" s="308"/>
      <c r="P77" s="308"/>
      <c r="Q77" s="308"/>
      <c r="R77" s="308"/>
      <c r="S77" s="308"/>
      <c r="T77" s="308"/>
      <c r="U77" s="308"/>
    </row>
    <row r="78" ht="62.25" customHeight="1">
      <c r="A78" s="36"/>
      <c r="B78" s="358" t="str">
        <f>Résultats!B79</f>
        <v>10.11</v>
      </c>
      <c r="C78" s="260" t="str">
        <f>Résultats!C79</f>
        <v>AA</v>
      </c>
      <c r="D78" s="260" t="str">
        <f>Résultats!E79</f>
        <v/>
      </c>
      <c r="E78" s="341" t="str">
        <f>Résultats!F79</f>
        <v xml:space="preserve">Pour chaque page web, les contenus peuvent-ils être présentés sans perte d’information ou de fonctionnalité et sans avoir recours soit à un défilement vertical pour une fenêtre ayant une hauteur de 256 px, soit à un défilement horizontal pour une fenêtre ayant une largeur de 320 px (hors cas particuliers) ?</v>
      </c>
      <c r="F78" s="345" t="s">
        <v>14</v>
      </c>
      <c r="G78" s="345"/>
      <c r="H78" s="97"/>
      <c r="I78" s="97"/>
      <c r="J78" s="97"/>
      <c r="K78" s="97"/>
      <c r="L78" s="97"/>
      <c r="M78" s="308"/>
      <c r="N78" s="308"/>
      <c r="O78" s="308"/>
      <c r="P78" s="308"/>
      <c r="Q78" s="308"/>
      <c r="R78" s="308"/>
      <c r="S78" s="308"/>
      <c r="T78" s="308"/>
      <c r="U78" s="308"/>
    </row>
    <row r="79" ht="62.25" customHeight="1">
      <c r="A79" s="36"/>
      <c r="B79" s="358" t="str">
        <f>Résultats!B80</f>
        <v>10.12</v>
      </c>
      <c r="C79" s="260" t="str">
        <f>Résultats!C80</f>
        <v>AA</v>
      </c>
      <c r="D79" s="260" t="str">
        <f>Résultats!E80</f>
        <v/>
      </c>
      <c r="E79" s="341" t="str">
        <f>Résultats!F80</f>
        <v xml:space="preserve">Dans chaque page web, les propriétés d’espacement du texte peuvent-elles être redéfinies par l’utilisateur sans perte de contenu ou de fonctionnalité (hors cas particuliers) ?</v>
      </c>
      <c r="F79" s="345" t="s">
        <v>14</v>
      </c>
      <c r="G79" s="345"/>
      <c r="H79" s="97"/>
      <c r="I79" s="97"/>
      <c r="J79" s="97"/>
      <c r="K79" s="97"/>
      <c r="L79" s="97"/>
      <c r="M79" s="308"/>
      <c r="N79" s="308"/>
      <c r="O79" s="308"/>
      <c r="P79" s="308"/>
      <c r="Q79" s="308"/>
      <c r="R79" s="308"/>
      <c r="S79" s="308"/>
      <c r="T79" s="308"/>
      <c r="U79" s="308"/>
    </row>
    <row r="80" ht="62.25" customHeight="1">
      <c r="A80" s="36"/>
      <c r="B80" s="358" t="str">
        <f>Résultats!B81</f>
        <v>10.13</v>
      </c>
      <c r="C80" s="260" t="str">
        <f>Résultats!C81</f>
        <v>AA</v>
      </c>
      <c r="D80" s="260" t="str">
        <f>Résultats!E81</f>
        <v/>
      </c>
      <c r="E80" s="341" t="str">
        <f>Résultats!F81</f>
        <v xml:space="preserve">Dans chaque page web, les contenus additionnels apparaissant à la prise de focus ou au survol d’un composant d’interface sont-ils contrôlables par l’utilisateur (hors cas particuliers) ?</v>
      </c>
      <c r="F80" s="345" t="s">
        <v>14</v>
      </c>
      <c r="G80" s="345"/>
      <c r="H80" s="97"/>
      <c r="I80" s="97"/>
      <c r="J80" s="97"/>
      <c r="K80" s="97"/>
      <c r="L80" s="97"/>
      <c r="M80" s="308"/>
      <c r="N80" s="308"/>
      <c r="O80" s="308"/>
      <c r="P80" s="308"/>
      <c r="Q80" s="308"/>
      <c r="R80" s="308"/>
      <c r="S80" s="308"/>
      <c r="T80" s="308"/>
      <c r="U80" s="308"/>
    </row>
    <row r="81" ht="62.25" customHeight="1">
      <c r="A81" s="46"/>
      <c r="B81" s="358" t="str">
        <f>Résultats!B82</f>
        <v>10.14</v>
      </c>
      <c r="C81" s="260" t="str">
        <f>Résultats!C82</f>
        <v>A</v>
      </c>
      <c r="D81" s="260" t="str">
        <f>Résultats!E82</f>
        <v/>
      </c>
      <c r="E81" s="341" t="str">
        <f>Résultats!F82</f>
        <v xml:space="preserve">Dans chaque page web, les contenus additionnels apparaissant via les styles CSS uniquement peuvent-ils être rendus visibles au clavier et par tout dispositif de pointage ?</v>
      </c>
      <c r="F81" s="345" t="s">
        <v>14</v>
      </c>
      <c r="G81" s="345"/>
      <c r="H81" s="97"/>
      <c r="I81" s="97"/>
      <c r="J81" s="97"/>
      <c r="K81" s="97"/>
      <c r="L81" s="97"/>
      <c r="M81" s="308"/>
      <c r="N81" s="308"/>
      <c r="O81" s="308"/>
      <c r="P81" s="308"/>
      <c r="Q81" s="308"/>
      <c r="R81" s="308"/>
      <c r="S81" s="308"/>
      <c r="T81" s="308"/>
      <c r="U81" s="308"/>
    </row>
    <row r="82" ht="62.25" customHeight="1">
      <c r="A82" s="355" t="s">
        <v>456</v>
      </c>
      <c r="B82" s="358" t="str">
        <f>Résultats!B83</f>
        <v>11.1</v>
      </c>
      <c r="C82" s="260" t="str">
        <f>Résultats!C83</f>
        <v>A</v>
      </c>
      <c r="D82" s="260" t="str">
        <f>Résultats!E83</f>
        <v>x</v>
      </c>
      <c r="E82" s="341" t="str">
        <f>Résultats!F83</f>
        <v xml:space="preserve">Chaque champ de formulaire a-t-il une étiquette ?</v>
      </c>
      <c r="F82" s="345" t="s">
        <v>14</v>
      </c>
      <c r="G82" s="345"/>
      <c r="H82" s="97"/>
      <c r="I82" s="97"/>
      <c r="J82" s="97"/>
      <c r="K82" s="97"/>
      <c r="L82" s="97"/>
      <c r="M82" s="308"/>
      <c r="N82" s="308"/>
      <c r="O82" s="308"/>
      <c r="P82" s="308"/>
      <c r="Q82" s="308"/>
      <c r="R82" s="308"/>
      <c r="S82" s="308"/>
      <c r="T82" s="308"/>
      <c r="U82" s="308"/>
    </row>
    <row r="83" ht="62.25" customHeight="1">
      <c r="A83" s="36"/>
      <c r="B83" s="358" t="str">
        <f>Résultats!B84</f>
        <v>11.2</v>
      </c>
      <c r="C83" s="260" t="str">
        <f>Résultats!C84</f>
        <v>A</v>
      </c>
      <c r="D83" s="260" t="str">
        <f>Résultats!E84</f>
        <v>x</v>
      </c>
      <c r="E83" s="341" t="str">
        <f>Résultats!F84</f>
        <v xml:space="preserve">Chaque étiquette associée à un champ de formulaire est-elle pertinente (hors cas particuliers) ?</v>
      </c>
      <c r="F83" s="345" t="s">
        <v>14</v>
      </c>
      <c r="G83" s="345"/>
      <c r="H83" s="97"/>
      <c r="I83" s="97"/>
      <c r="J83" s="97"/>
      <c r="K83" s="97"/>
      <c r="L83" s="97"/>
      <c r="M83" s="308"/>
      <c r="N83" s="308"/>
      <c r="O83" s="308"/>
      <c r="P83" s="308"/>
      <c r="Q83" s="308"/>
      <c r="R83" s="308"/>
      <c r="S83" s="308"/>
      <c r="T83" s="308"/>
      <c r="U83" s="308"/>
    </row>
    <row r="84" ht="62.25" customHeight="1">
      <c r="A84" s="36"/>
      <c r="B84" s="259" t="str">
        <f>Résultats!B85</f>
        <v>11.3</v>
      </c>
      <c r="C84" s="260" t="str">
        <f>Résultats!C85</f>
        <v>AA</v>
      </c>
      <c r="D84" s="260" t="str">
        <f>Résultats!E85</f>
        <v/>
      </c>
      <c r="E84" s="341" t="str">
        <f>Résultats!F85</f>
        <v xml:space="preserve">Dans chaque formulaire, chaque étiquette associée à un champ de formulaire ayant la même fonction et répétée plusieurs fois dans une même page ou dans un ensemble de pages est-elle cohérente ?</v>
      </c>
      <c r="F84" s="345" t="s">
        <v>14</v>
      </c>
      <c r="G84" s="345"/>
      <c r="H84" s="97"/>
      <c r="I84" s="97"/>
      <c r="J84" s="97"/>
      <c r="K84" s="97"/>
      <c r="L84" s="97"/>
      <c r="M84" s="308"/>
      <c r="N84" s="308"/>
      <c r="O84" s="308"/>
      <c r="P84" s="308"/>
      <c r="Q84" s="308"/>
      <c r="R84" s="308"/>
      <c r="S84" s="308"/>
      <c r="T84" s="308"/>
      <c r="U84" s="308"/>
    </row>
    <row r="85" ht="62.25" customHeight="1">
      <c r="A85" s="36"/>
      <c r="B85" s="259" t="str">
        <f>Résultats!B86</f>
        <v>11.4</v>
      </c>
      <c r="C85" s="260" t="str">
        <f>Résultats!C86</f>
        <v>AA</v>
      </c>
      <c r="D85" s="260" t="str">
        <f>Résultats!E86</f>
        <v/>
      </c>
      <c r="E85" s="341" t="str">
        <f>Résultats!F86</f>
        <v xml:space="preserve">Dans chaque formulaire, chaque étiquette de champ et son champ associé sont-ils accolés (hors cas particuliers) ?</v>
      </c>
      <c r="F85" s="345" t="s">
        <v>14</v>
      </c>
      <c r="G85" s="345"/>
      <c r="H85" s="97"/>
      <c r="I85" s="97"/>
      <c r="J85" s="97"/>
      <c r="K85" s="97"/>
      <c r="L85" s="97"/>
      <c r="M85" s="308"/>
      <c r="N85" s="308"/>
      <c r="O85" s="308"/>
      <c r="P85" s="308"/>
      <c r="Q85" s="308"/>
      <c r="R85" s="308"/>
      <c r="S85" s="308"/>
      <c r="T85" s="308"/>
      <c r="U85" s="308"/>
    </row>
    <row r="86" ht="62.25" customHeight="1">
      <c r="A86" s="36"/>
      <c r="B86" s="259" t="str">
        <f>Résultats!B87</f>
        <v>11.5</v>
      </c>
      <c r="C86" s="260" t="str">
        <f>Résultats!C87</f>
        <v>A</v>
      </c>
      <c r="D86" s="260" t="str">
        <f>Résultats!E87</f>
        <v>x</v>
      </c>
      <c r="E86" s="341" t="str">
        <f>Résultats!F87</f>
        <v xml:space="preserve">Dans chaque formulaire, les champs de même nature sont-ils regroupés, si nécessaire ?</v>
      </c>
      <c r="F86" s="345" t="s">
        <v>14</v>
      </c>
      <c r="G86" s="345"/>
      <c r="H86" s="97"/>
      <c r="I86" s="97"/>
      <c r="J86" s="97"/>
      <c r="K86" s="97"/>
      <c r="L86" s="97"/>
      <c r="M86" s="308"/>
      <c r="N86" s="308"/>
      <c r="O86" s="308"/>
      <c r="P86" s="308"/>
      <c r="Q86" s="308"/>
      <c r="R86" s="308"/>
      <c r="S86" s="308"/>
      <c r="T86" s="308"/>
      <c r="U86" s="308"/>
    </row>
    <row r="87" ht="62.25" customHeight="1">
      <c r="A87" s="36"/>
      <c r="B87" s="259" t="str">
        <f>Résultats!B88</f>
        <v>11.6</v>
      </c>
      <c r="C87" s="260" t="str">
        <f>Résultats!C88</f>
        <v>A</v>
      </c>
      <c r="D87" s="260" t="str">
        <f>Résultats!E88</f>
        <v>x</v>
      </c>
      <c r="E87" s="341" t="str">
        <f>Résultats!F88</f>
        <v xml:space="preserve">Dans chaque formulaire, chaque regroupement de champs de même nature a-t-il une légende ?</v>
      </c>
      <c r="F87" s="345" t="s">
        <v>14</v>
      </c>
      <c r="G87" s="345"/>
      <c r="H87" s="97"/>
      <c r="I87" s="97"/>
      <c r="J87" s="97"/>
      <c r="K87" s="97"/>
      <c r="L87" s="97"/>
      <c r="M87" s="308"/>
      <c r="N87" s="308"/>
      <c r="O87" s="308"/>
      <c r="P87" s="308"/>
      <c r="Q87" s="308"/>
      <c r="R87" s="308"/>
      <c r="S87" s="308"/>
      <c r="T87" s="308"/>
      <c r="U87" s="308"/>
    </row>
    <row r="88" ht="62.25" customHeight="1">
      <c r="A88" s="36"/>
      <c r="B88" s="259" t="str">
        <f>Résultats!B89</f>
        <v>11.7</v>
      </c>
      <c r="C88" s="260" t="str">
        <f>Résultats!C89</f>
        <v>A</v>
      </c>
      <c r="D88" s="260" t="str">
        <f>Résultats!E89</f>
        <v/>
      </c>
      <c r="E88" s="341" t="str">
        <f>Résultats!F89</f>
        <v xml:space="preserve">Dans chaque formulaire, chaque légende associée à un regroupement de champs de même nature est-elle pertinente ?</v>
      </c>
      <c r="F88" s="345" t="s">
        <v>14</v>
      </c>
      <c r="G88" s="345"/>
      <c r="H88" s="97"/>
      <c r="I88" s="97"/>
      <c r="J88" s="97"/>
      <c r="K88" s="97"/>
      <c r="L88" s="97"/>
      <c r="M88" s="308"/>
      <c r="N88" s="308"/>
      <c r="O88" s="308"/>
      <c r="P88" s="308"/>
      <c r="Q88" s="308"/>
      <c r="R88" s="308"/>
      <c r="S88" s="308"/>
      <c r="T88" s="308"/>
      <c r="U88" s="308"/>
    </row>
    <row r="89" ht="62.25" customHeight="1">
      <c r="A89" s="36"/>
      <c r="B89" s="259" t="str">
        <f>Résultats!B90</f>
        <v>11.8</v>
      </c>
      <c r="C89" s="260" t="str">
        <f>Résultats!C90</f>
        <v>A</v>
      </c>
      <c r="D89" s="260" t="str">
        <f>Résultats!E90</f>
        <v/>
      </c>
      <c r="E89" s="341" t="str">
        <f>Résultats!F90</f>
        <v xml:space="preserve">Dans chaque formulaire, les items de même nature d’une liste de choix sont-ils regroupés de manière pertinente ?</v>
      </c>
      <c r="F89" s="345" t="s">
        <v>14</v>
      </c>
      <c r="G89" s="345"/>
      <c r="H89" s="97"/>
      <c r="I89" s="97"/>
      <c r="J89" s="97"/>
      <c r="K89" s="97"/>
      <c r="L89" s="97"/>
      <c r="M89" s="308"/>
      <c r="N89" s="308"/>
      <c r="O89" s="308"/>
      <c r="P89" s="308"/>
      <c r="Q89" s="308"/>
      <c r="R89" s="308"/>
      <c r="S89" s="308"/>
      <c r="T89" s="308"/>
      <c r="U89" s="308"/>
    </row>
    <row r="90" ht="62.25" customHeight="1">
      <c r="A90" s="36"/>
      <c r="B90" s="259" t="str">
        <f>Résultats!B91</f>
        <v>11.9</v>
      </c>
      <c r="C90" s="260" t="str">
        <f>Résultats!C91</f>
        <v>A</v>
      </c>
      <c r="D90" s="260" t="str">
        <f>Résultats!E91</f>
        <v>x</v>
      </c>
      <c r="E90" s="341" t="str">
        <f>Résultats!F91</f>
        <v xml:space="preserve">Dans chaque formulaire, l’intitulé de chaque bouton est-il pertinent (hors cas particuliers) ?</v>
      </c>
      <c r="F90" s="345" t="s">
        <v>14</v>
      </c>
      <c r="G90" s="345"/>
      <c r="H90" s="97"/>
      <c r="I90" s="97"/>
      <c r="J90" s="97"/>
      <c r="K90" s="97"/>
      <c r="L90" s="97"/>
      <c r="M90" s="308"/>
      <c r="N90" s="308"/>
      <c r="O90" s="308"/>
      <c r="P90" s="308"/>
      <c r="Q90" s="308"/>
      <c r="R90" s="308"/>
      <c r="S90" s="308"/>
      <c r="T90" s="308"/>
      <c r="U90" s="308"/>
    </row>
    <row r="91" ht="62.25" customHeight="1">
      <c r="A91" s="36"/>
      <c r="B91" s="259" t="str">
        <f>Résultats!B92</f>
        <v>11.10</v>
      </c>
      <c r="C91" s="260" t="str">
        <f>Résultats!C92</f>
        <v>A</v>
      </c>
      <c r="D91" s="260" t="str">
        <f>Résultats!E92</f>
        <v>x</v>
      </c>
      <c r="E91" s="341" t="str">
        <f>Résultats!F92</f>
        <v xml:space="preserve">Dans chaque formulaire, le contrôle de saisie est-il utilisé de manière pertinente (hors cas particuliers) ?</v>
      </c>
      <c r="F91" s="345" t="s">
        <v>14</v>
      </c>
      <c r="G91" s="345"/>
      <c r="H91" s="97"/>
      <c r="I91" s="97"/>
      <c r="J91" s="97"/>
      <c r="K91" s="97"/>
      <c r="L91" s="97"/>
      <c r="M91" s="308"/>
      <c r="N91" s="308"/>
      <c r="O91" s="308"/>
      <c r="P91" s="308"/>
      <c r="Q91" s="308"/>
      <c r="R91" s="308"/>
      <c r="S91" s="308"/>
      <c r="T91" s="308"/>
      <c r="U91" s="308"/>
    </row>
    <row r="92" ht="62.25" customHeight="1">
      <c r="A92" s="36"/>
      <c r="B92" s="259" t="str">
        <f>Résultats!B93</f>
        <v>11.11</v>
      </c>
      <c r="C92" s="260" t="str">
        <f>Résultats!C93</f>
        <v>AA</v>
      </c>
      <c r="D92" s="260" t="str">
        <f>Résultats!E93</f>
        <v/>
      </c>
      <c r="E92" s="341" t="str">
        <f>Résultats!F93</f>
        <v xml:space="preserve">Dans chaque formulaire, le contrôle de saisie est-il accompagné, si nécessaire, de suggestions facilitant la correction des erreurs de saisie ?</v>
      </c>
      <c r="F92" s="345" t="s">
        <v>14</v>
      </c>
      <c r="G92" s="345"/>
      <c r="H92" s="97"/>
      <c r="I92" s="97"/>
      <c r="J92" s="97"/>
      <c r="K92" s="97"/>
      <c r="L92" s="97"/>
      <c r="M92" s="308"/>
      <c r="N92" s="308"/>
      <c r="O92" s="308"/>
      <c r="P92" s="308"/>
      <c r="Q92" s="308"/>
      <c r="R92" s="308"/>
      <c r="S92" s="308"/>
      <c r="T92" s="308"/>
      <c r="U92" s="308"/>
    </row>
    <row r="93" ht="62.25" customHeight="1">
      <c r="A93" s="36"/>
      <c r="B93" s="259" t="str">
        <f>Résultats!B94</f>
        <v>11.12</v>
      </c>
      <c r="C93" s="260" t="str">
        <f>Résultats!C94</f>
        <v>AA</v>
      </c>
      <c r="D93" s="260" t="str">
        <f>Résultats!E94</f>
        <v/>
      </c>
      <c r="E93" s="341" t="str">
        <f>Résultats!F94</f>
        <v xml:space="preserve">Pour chaque formulaire qui modifie ou supprime des données, ou qui transmet des réponses à un test ou à un examen, ou dont la validation a des conséquences financières ou juridiques, les données saisies peuvent-elles être modifiées, mises à jour ou récupérées par l’utilisateur ?</v>
      </c>
      <c r="F93" s="345" t="s">
        <v>14</v>
      </c>
      <c r="G93" s="345"/>
      <c r="H93" s="97"/>
      <c r="I93" s="97"/>
      <c r="J93" s="97"/>
      <c r="K93" s="97"/>
      <c r="L93" s="97"/>
      <c r="M93" s="308"/>
      <c r="N93" s="308"/>
      <c r="O93" s="308"/>
      <c r="P93" s="308"/>
      <c r="Q93" s="308"/>
      <c r="R93" s="308"/>
      <c r="S93" s="308"/>
      <c r="T93" s="308"/>
      <c r="U93" s="308"/>
    </row>
    <row r="94" ht="62.25" customHeight="1">
      <c r="A94" s="46"/>
      <c r="B94" s="259" t="str">
        <f>Résultats!B95</f>
        <v>11.13</v>
      </c>
      <c r="C94" s="260" t="str">
        <f>Résultats!C95</f>
        <v>AA</v>
      </c>
      <c r="D94" s="260" t="str">
        <f>Résultats!E95</f>
        <v/>
      </c>
      <c r="E94" s="341" t="str">
        <f>Résultats!F95</f>
        <v xml:space="preserve">La finalité d’un champ de saisie peut-elle être déduite pour faciliter le remplissage automatique des champs avec les données de l’utilisateur ?</v>
      </c>
      <c r="F94" s="345" t="s">
        <v>14</v>
      </c>
      <c r="G94" s="345"/>
      <c r="H94" s="97"/>
      <c r="I94" s="97"/>
      <c r="J94" s="97"/>
      <c r="K94" s="97"/>
      <c r="L94" s="97"/>
      <c r="M94" s="308"/>
      <c r="N94" s="308"/>
      <c r="O94" s="308"/>
      <c r="P94" s="308"/>
      <c r="Q94" s="308"/>
      <c r="R94" s="308"/>
      <c r="S94" s="308"/>
      <c r="T94" s="308"/>
      <c r="U94" s="308"/>
    </row>
    <row r="95" ht="62.25" customHeight="1">
      <c r="A95" s="355" t="s">
        <v>457</v>
      </c>
      <c r="B95" s="259" t="str">
        <f>Résultats!B96</f>
        <v>12.1</v>
      </c>
      <c r="C95" s="260" t="str">
        <f>Résultats!C96</f>
        <v>AA</v>
      </c>
      <c r="D95" s="260" t="str">
        <f>Résultats!E96</f>
        <v/>
      </c>
      <c r="E95" s="341" t="str">
        <f>Résultats!F96</f>
        <v xml:space="preserve">Chaque ensemble de pages dispose-t-il de deux systèmes de navigation différents, au moins (hors cas particuliers) ?</v>
      </c>
      <c r="F95" s="345" t="s">
        <v>14</v>
      </c>
      <c r="G95" s="345"/>
      <c r="H95" s="97"/>
      <c r="I95" s="97"/>
      <c r="J95" s="97"/>
      <c r="K95" s="97"/>
      <c r="L95" s="97"/>
      <c r="M95" s="308"/>
      <c r="N95" s="308"/>
      <c r="O95" s="308"/>
      <c r="P95" s="308"/>
      <c r="Q95" s="308"/>
      <c r="R95" s="308"/>
      <c r="S95" s="308"/>
      <c r="T95" s="308"/>
      <c r="U95" s="308"/>
    </row>
    <row r="96" ht="62.25" customHeight="1">
      <c r="A96" s="36"/>
      <c r="B96" s="259" t="str">
        <f>Résultats!B97</f>
        <v>12.2</v>
      </c>
      <c r="C96" s="260" t="str">
        <f>Résultats!C97</f>
        <v>AA</v>
      </c>
      <c r="D96" s="260" t="str">
        <f>Résultats!E97</f>
        <v/>
      </c>
      <c r="E96" s="341" t="str">
        <f>Résultats!F97</f>
        <v xml:space="preserve">Dans chaque ensemble de pages, le menu et les barres de navigation sont-ils toujours à la même place (hors cas particuliers) ?</v>
      </c>
      <c r="F96" s="345" t="s">
        <v>14</v>
      </c>
      <c r="G96" s="345"/>
      <c r="H96" s="97"/>
      <c r="I96" s="97"/>
      <c r="J96" s="97"/>
      <c r="K96" s="97"/>
      <c r="L96" s="97"/>
      <c r="M96" s="308"/>
      <c r="N96" s="308"/>
      <c r="O96" s="308"/>
      <c r="P96" s="308"/>
      <c r="Q96" s="308"/>
      <c r="R96" s="308"/>
      <c r="S96" s="308"/>
      <c r="T96" s="308"/>
      <c r="U96" s="308"/>
    </row>
    <row r="97" ht="62.25" customHeight="1">
      <c r="A97" s="36"/>
      <c r="B97" s="259" t="str">
        <f>Résultats!B98</f>
        <v>12.3</v>
      </c>
      <c r="C97" s="260" t="str">
        <f>Résultats!C98</f>
        <v>AA</v>
      </c>
      <c r="D97" s="260" t="str">
        <f>Résultats!E98</f>
        <v/>
      </c>
      <c r="E97" s="341" t="str">
        <f>Résultats!F98</f>
        <v xml:space="preserve">La page « plan du site » est-elle pertinente ?</v>
      </c>
      <c r="F97" s="345" t="s">
        <v>14</v>
      </c>
      <c r="G97" s="345"/>
      <c r="H97" s="97"/>
      <c r="I97" s="97"/>
      <c r="J97" s="97"/>
      <c r="K97" s="97"/>
      <c r="L97" s="97"/>
      <c r="M97" s="308"/>
      <c r="N97" s="308"/>
      <c r="O97" s="308"/>
      <c r="P97" s="308"/>
      <c r="Q97" s="308"/>
      <c r="R97" s="308"/>
      <c r="S97" s="308"/>
      <c r="T97" s="308"/>
      <c r="U97" s="308"/>
    </row>
    <row r="98" ht="62.25" customHeight="1">
      <c r="A98" s="36"/>
      <c r="B98" s="259" t="str">
        <f>Résultats!B99</f>
        <v>12.4</v>
      </c>
      <c r="C98" s="260" t="str">
        <f>Résultats!C99</f>
        <v>AA</v>
      </c>
      <c r="D98" s="260" t="str">
        <f>Résultats!E99</f>
        <v/>
      </c>
      <c r="E98" s="341" t="str">
        <f>Résultats!F99</f>
        <v xml:space="preserve">Dans chaque ensemble de pages, la page « plan du site » est-elle atteignable de manière identique ?</v>
      </c>
      <c r="F98" s="345" t="s">
        <v>14</v>
      </c>
      <c r="G98" s="345"/>
      <c r="H98" s="97"/>
      <c r="I98" s="97"/>
      <c r="J98" s="97"/>
      <c r="K98" s="97"/>
      <c r="L98" s="97"/>
      <c r="M98" s="308"/>
      <c r="N98" s="308"/>
      <c r="O98" s="308"/>
      <c r="P98" s="308"/>
      <c r="Q98" s="308"/>
      <c r="R98" s="308"/>
      <c r="S98" s="308"/>
      <c r="T98" s="308"/>
      <c r="U98" s="308"/>
    </row>
    <row r="99" ht="62.25" customHeight="1">
      <c r="A99" s="36"/>
      <c r="B99" s="358" t="str">
        <f>'Résultats'!B100</f>
        <v>12.5</v>
      </c>
      <c r="C99" s="260" t="str">
        <f>'Résultats'!C100</f>
        <v>AA</v>
      </c>
      <c r="D99" s="260" t="str">
        <f>'Résultats'!E100</f>
        <v/>
      </c>
      <c r="E99" s="341" t="str">
        <f>'Résultats'!F100</f>
        <v xml:space="preserve">Dans chaque ensemble de pages, le moteur de recherche est-il atteignable de manière identique ?</v>
      </c>
      <c r="F99" s="345" t="s">
        <v>14</v>
      </c>
      <c r="G99" s="345"/>
      <c r="H99" s="97"/>
      <c r="I99" s="97"/>
      <c r="J99" s="97"/>
      <c r="K99" s="97"/>
      <c r="L99" s="97"/>
      <c r="M99" s="308"/>
      <c r="N99" s="308"/>
      <c r="O99" s="308"/>
      <c r="P99" s="308"/>
      <c r="Q99" s="308"/>
      <c r="R99" s="308"/>
      <c r="S99" s="308"/>
      <c r="T99" s="308"/>
      <c r="U99" s="308"/>
    </row>
    <row r="100" ht="62.25" customHeight="1">
      <c r="A100" s="36"/>
      <c r="B100" s="358" t="str">
        <f>Résultats!B101</f>
        <v>12.6</v>
      </c>
      <c r="C100" s="260" t="str">
        <f>Résultats!C101</f>
        <v>A</v>
      </c>
      <c r="D100" s="260" t="str">
        <f>Résultats!E101</f>
        <v/>
      </c>
      <c r="E100" s="341" t="str">
        <f>Résultats!F101</f>
        <v xml:space="preserve">Les zones de regroupement de contenus présentes dans plusieurs pages web (zones d’en-tête, de navigation principale, de contenu principal, de pied de page et de moteur de recherche) peuvent-elles être atteintes ou évitées ?</v>
      </c>
      <c r="F100" s="345" t="s">
        <v>14</v>
      </c>
      <c r="G100" s="345"/>
      <c r="H100" s="97"/>
      <c r="I100" s="97"/>
      <c r="J100" s="97"/>
      <c r="K100" s="97"/>
      <c r="L100" s="97"/>
      <c r="M100" s="308"/>
      <c r="N100" s="308"/>
      <c r="O100" s="308"/>
      <c r="P100" s="308"/>
      <c r="Q100" s="308"/>
      <c r="R100" s="308"/>
      <c r="S100" s="308"/>
      <c r="T100" s="308"/>
      <c r="U100" s="308"/>
    </row>
    <row r="101" ht="62.25" customHeight="1">
      <c r="A101" s="36"/>
      <c r="B101" s="358" t="str">
        <f>Résultats!B102</f>
        <v>12.7</v>
      </c>
      <c r="C101" s="260" t="str">
        <f>Résultats!C102</f>
        <v>A</v>
      </c>
      <c r="D101" s="260" t="str">
        <f>Résultats!E102</f>
        <v/>
      </c>
      <c r="E101" s="341" t="str">
        <f>Résultats!F102</f>
        <v xml:space="preserve">Dans chaque page web, un lien d’évitement ou d’accès rapide à la zone de contenu principal est-il présent (hors cas particuliers) ?</v>
      </c>
      <c r="F101" s="345" t="s">
        <v>14</v>
      </c>
      <c r="G101" s="345"/>
      <c r="H101" s="97"/>
      <c r="I101" s="97"/>
      <c r="J101" s="97"/>
      <c r="K101" s="97"/>
      <c r="L101" s="97"/>
      <c r="M101" s="308"/>
      <c r="N101" s="308"/>
      <c r="O101" s="308"/>
      <c r="P101" s="308"/>
      <c r="Q101" s="308"/>
      <c r="R101" s="308"/>
      <c r="S101" s="308"/>
      <c r="T101" s="308"/>
      <c r="U101" s="308"/>
    </row>
    <row r="102" ht="62.25" customHeight="1">
      <c r="A102" s="36"/>
      <c r="B102" s="358" t="str">
        <f>Résultats!B103</f>
        <v>12.8</v>
      </c>
      <c r="C102" s="260" t="str">
        <f>Résultats!C103</f>
        <v>A</v>
      </c>
      <c r="D102" s="260" t="str">
        <f>Résultats!E103</f>
        <v>x</v>
      </c>
      <c r="E102" s="341" t="str">
        <f>Résultats!F103</f>
        <v xml:space="preserve">Dans chaque page web, l’ordre de tabulation est-il cohérent ?</v>
      </c>
      <c r="F102" s="345" t="s">
        <v>14</v>
      </c>
      <c r="G102" s="345"/>
      <c r="H102" s="97"/>
      <c r="I102" s="97"/>
      <c r="J102" s="97"/>
      <c r="K102" s="97"/>
      <c r="L102" s="97"/>
      <c r="M102" s="308"/>
      <c r="N102" s="308"/>
      <c r="O102" s="308"/>
      <c r="P102" s="308"/>
      <c r="Q102" s="308"/>
      <c r="R102" s="308"/>
      <c r="S102" s="308"/>
      <c r="T102" s="308"/>
      <c r="U102" s="308"/>
    </row>
    <row r="103" ht="62.25" customHeight="1">
      <c r="A103" s="36"/>
      <c r="B103" s="358" t="str">
        <f>Résultats!B104</f>
        <v>12.9</v>
      </c>
      <c r="C103" s="260" t="str">
        <f>Résultats!C104</f>
        <v>A</v>
      </c>
      <c r="D103" s="260" t="str">
        <f>Résultats!E104</f>
        <v>x</v>
      </c>
      <c r="E103" s="341" t="str">
        <f>Résultats!F104</f>
        <v xml:space="preserve">Dans chaque page web, la navigation ne doit pas contenir de piège au clavier. Cette règle est-elle respectée ?</v>
      </c>
      <c r="F103" s="345" t="s">
        <v>14</v>
      </c>
      <c r="G103" s="345"/>
      <c r="H103" s="97"/>
      <c r="I103" s="97"/>
      <c r="J103" s="97"/>
      <c r="K103" s="97"/>
      <c r="L103" s="97"/>
      <c r="M103" s="308"/>
      <c r="N103" s="308"/>
      <c r="O103" s="308"/>
      <c r="P103" s="308"/>
      <c r="Q103" s="308"/>
      <c r="R103" s="308"/>
      <c r="S103" s="308"/>
      <c r="T103" s="308"/>
      <c r="U103" s="308"/>
    </row>
    <row r="104" ht="62.25" customHeight="1">
      <c r="A104" s="36"/>
      <c r="B104" s="358" t="str">
        <f>Résultats!B105</f>
        <v>12.10</v>
      </c>
      <c r="C104" s="260" t="str">
        <f>Résultats!C105</f>
        <v>A</v>
      </c>
      <c r="D104" s="260" t="str">
        <f>Résultats!E105</f>
        <v/>
      </c>
      <c r="E104" s="341" t="str">
        <f>Résultats!F105</f>
        <v xml:space="preserve">Dans chaque page web, les raccourcis clavier n’utilisant qu’une seule touche (lettre minuscule ou majuscule, ponctuation, chiffre ou symbole) sont-ils contrôlables par l’utilisateur ?</v>
      </c>
      <c r="F104" s="345" t="s">
        <v>14</v>
      </c>
      <c r="G104" s="345"/>
      <c r="H104" s="97"/>
      <c r="I104" s="97"/>
      <c r="J104" s="97"/>
      <c r="K104" s="97"/>
      <c r="L104" s="97"/>
      <c r="M104" s="308"/>
      <c r="N104" s="308"/>
      <c r="O104" s="308"/>
      <c r="P104" s="308"/>
      <c r="Q104" s="308"/>
      <c r="R104" s="308"/>
      <c r="S104" s="308"/>
      <c r="T104" s="308"/>
      <c r="U104" s="308"/>
    </row>
    <row r="105" ht="62.25" customHeight="1">
      <c r="A105" s="46"/>
      <c r="B105" s="358" t="str">
        <f>Résultats!B106</f>
        <v>12.11</v>
      </c>
      <c r="C105" s="260" t="str">
        <f>Résultats!C106</f>
        <v>A</v>
      </c>
      <c r="D105" s="260" t="str">
        <f>Résultats!E106</f>
        <v/>
      </c>
      <c r="E105" s="341" t="str">
        <f>Résultats!F106</f>
        <v xml:space="preserve">Dans chaque page web, les contenus additionnels apparaissant au survol, à la prise de focus ou à l’activation d’un composant d’interface sont-ils si nécessaire atteignables au clavier ?</v>
      </c>
      <c r="F105" s="345" t="s">
        <v>14</v>
      </c>
      <c r="G105" s="345"/>
      <c r="H105" s="97"/>
      <c r="I105" s="97"/>
      <c r="J105" s="97"/>
      <c r="K105" s="97"/>
      <c r="L105" s="97"/>
      <c r="M105" s="308"/>
      <c r="N105" s="308"/>
      <c r="O105" s="308"/>
      <c r="P105" s="308"/>
      <c r="Q105" s="308"/>
      <c r="R105" s="308"/>
      <c r="S105" s="308"/>
      <c r="T105" s="308"/>
      <c r="U105" s="308"/>
    </row>
    <row r="106" ht="62.25" customHeight="1">
      <c r="A106" s="355" t="s">
        <v>458</v>
      </c>
      <c r="B106" s="358" t="str">
        <f>Résultats!B107</f>
        <v>13.1</v>
      </c>
      <c r="C106" s="260" t="str">
        <f>Résultats!C107</f>
        <v>A</v>
      </c>
      <c r="D106" s="260" t="str">
        <f>Résultats!E107</f>
        <v/>
      </c>
      <c r="E106" s="341" t="str">
        <f>Résultats!F107</f>
        <v xml:space="preserve">Pour chaque page web, l’utilisateur a-t-il le contrôle de chaque limite de temps modifiant le contenu (hors cas particuliers) ?</v>
      </c>
      <c r="F106" s="345" t="s">
        <v>14</v>
      </c>
      <c r="G106" s="345"/>
      <c r="H106" s="97"/>
      <c r="I106" s="97"/>
      <c r="J106" s="97"/>
      <c r="K106" s="97"/>
      <c r="L106" s="97"/>
      <c r="M106" s="308"/>
      <c r="N106" s="308"/>
      <c r="O106" s="308"/>
      <c r="P106" s="308"/>
      <c r="Q106" s="308"/>
      <c r="R106" s="308"/>
      <c r="S106" s="308"/>
      <c r="T106" s="308"/>
      <c r="U106" s="308"/>
    </row>
    <row r="107" ht="62.25" customHeight="1">
      <c r="A107" s="36"/>
      <c r="B107" s="358" t="str">
        <f>Résultats!B108</f>
        <v>13.2</v>
      </c>
      <c r="C107" s="260" t="str">
        <f>Résultats!C108</f>
        <v>A</v>
      </c>
      <c r="D107" s="260" t="str">
        <f>Résultats!E108</f>
        <v/>
      </c>
      <c r="E107" s="341" t="str">
        <f>Résultats!F108</f>
        <v xml:space="preserve">Dans chaque page web, l’ouverture d’une nouvelle fenêtre ne doit pas être déclenchée sans action de l’utilisateur. Cette règle est-elle respectée ?</v>
      </c>
      <c r="F107" s="345" t="s">
        <v>14</v>
      </c>
      <c r="G107" s="345"/>
      <c r="H107" s="97"/>
      <c r="I107" s="97"/>
      <c r="J107" s="97"/>
      <c r="K107" s="97"/>
      <c r="L107" s="97"/>
      <c r="M107" s="308"/>
      <c r="N107" s="308"/>
      <c r="O107" s="308"/>
      <c r="P107" s="308"/>
      <c r="Q107" s="308"/>
      <c r="R107" s="308"/>
      <c r="S107" s="308"/>
      <c r="T107" s="308"/>
      <c r="U107" s="308"/>
    </row>
    <row r="108" ht="62.25" customHeight="1">
      <c r="A108" s="36"/>
      <c r="B108" s="358" t="str">
        <f>Résultats!B109</f>
        <v>13.3</v>
      </c>
      <c r="C108" s="260" t="str">
        <f>Résultats!C109</f>
        <v>A</v>
      </c>
      <c r="D108" s="260" t="str">
        <f>Résultats!E109</f>
        <v/>
      </c>
      <c r="E108" s="341" t="str">
        <f>Résultats!F109</f>
        <v xml:space="preserve">Dans chaque page web, chaque document bureautique en téléchargement possède-t-il, si nécessaire, une version accessible (hors cas particuliers) ?</v>
      </c>
      <c r="F108" s="345" t="s">
        <v>14</v>
      </c>
      <c r="G108" s="345"/>
      <c r="H108" s="97"/>
      <c r="I108" s="97"/>
      <c r="J108" s="97"/>
      <c r="K108" s="97"/>
      <c r="L108" s="97"/>
      <c r="M108" s="308"/>
      <c r="N108" s="308"/>
      <c r="O108" s="308"/>
      <c r="P108" s="308"/>
      <c r="Q108" s="308"/>
      <c r="R108" s="308"/>
      <c r="S108" s="308"/>
      <c r="T108" s="308"/>
      <c r="U108" s="308"/>
    </row>
    <row r="109" ht="62.25" customHeight="1">
      <c r="A109" s="36"/>
      <c r="B109" s="358" t="str">
        <f>Résultats!B110</f>
        <v>13.4</v>
      </c>
      <c r="C109" s="260" t="str">
        <f>Résultats!C110</f>
        <v>A</v>
      </c>
      <c r="D109" s="260" t="str">
        <f>Résultats!E110</f>
        <v/>
      </c>
      <c r="E109" s="341" t="str">
        <f>Résultats!F110</f>
        <v xml:space="preserve">Pour chaque document bureautique ayant une version accessible, cette version offre-t-elle la même information ?</v>
      </c>
      <c r="F109" s="345" t="s">
        <v>14</v>
      </c>
      <c r="G109" s="345"/>
      <c r="H109" s="97"/>
      <c r="I109" s="97"/>
      <c r="J109" s="97"/>
      <c r="K109" s="97"/>
      <c r="L109" s="97"/>
      <c r="M109" s="308"/>
      <c r="N109" s="308"/>
      <c r="O109" s="308"/>
      <c r="P109" s="308"/>
      <c r="Q109" s="308"/>
      <c r="R109" s="308"/>
      <c r="S109" s="308"/>
      <c r="T109" s="308"/>
      <c r="U109" s="308"/>
    </row>
    <row r="110" ht="62.25" customHeight="1">
      <c r="A110" s="36"/>
      <c r="B110" s="358" t="str">
        <f>Résultats!B111</f>
        <v>13.5</v>
      </c>
      <c r="C110" s="260" t="str">
        <f>Résultats!C111</f>
        <v>A</v>
      </c>
      <c r="D110" s="260" t="str">
        <f>Résultats!E111</f>
        <v/>
      </c>
      <c r="E110" s="341" t="str">
        <f>Résultats!F111</f>
        <v xml:space="preserve">Dans chaque page web, chaque contenu cryptique (art ASCII, émoticône, syntaxe cryptique) a-t-il une alternative ?</v>
      </c>
      <c r="F110" s="345" t="s">
        <v>14</v>
      </c>
      <c r="G110" s="345"/>
      <c r="H110" s="97"/>
      <c r="I110" s="97"/>
      <c r="J110" s="97"/>
      <c r="K110" s="97"/>
      <c r="L110" s="97"/>
      <c r="M110" s="308"/>
      <c r="N110" s="308"/>
      <c r="O110" s="308"/>
      <c r="P110" s="308"/>
      <c r="Q110" s="308"/>
      <c r="R110" s="308"/>
      <c r="S110" s="308"/>
      <c r="T110" s="308"/>
      <c r="U110" s="308"/>
    </row>
    <row r="111" ht="62.25" customHeight="1">
      <c r="A111" s="36"/>
      <c r="B111" s="358" t="str">
        <f>Résultats!B112</f>
        <v>13.6</v>
      </c>
      <c r="C111" s="260" t="str">
        <f>Résultats!C112</f>
        <v>A</v>
      </c>
      <c r="D111" s="260" t="str">
        <f>Résultats!E112</f>
        <v/>
      </c>
      <c r="E111" s="341" t="str">
        <f>Résultats!F112</f>
        <v xml:space="preserve">Dans chaque page web, pour chaque contenu cryptique (art ASCII, émoticône, syntaxe cryptique) ayant une alternative, cette alternative est-elle pertinente ?</v>
      </c>
      <c r="F111" s="345" t="s">
        <v>14</v>
      </c>
      <c r="G111" s="345"/>
      <c r="H111" s="97"/>
      <c r="I111" s="97"/>
      <c r="J111" s="97"/>
      <c r="K111" s="97"/>
      <c r="L111" s="97"/>
      <c r="M111" s="308"/>
      <c r="N111" s="308"/>
      <c r="O111" s="308"/>
      <c r="P111" s="308"/>
      <c r="Q111" s="308"/>
      <c r="R111" s="308"/>
      <c r="S111" s="308"/>
      <c r="T111" s="308"/>
      <c r="U111" s="308"/>
    </row>
    <row r="112" ht="62.25" customHeight="1">
      <c r="A112" s="36"/>
      <c r="B112" s="358" t="str">
        <f>Résultats!B113</f>
        <v>13.7</v>
      </c>
      <c r="C112" s="260" t="str">
        <f>Résultats!C113</f>
        <v>A</v>
      </c>
      <c r="D112" s="260" t="str">
        <f>Résultats!E113</f>
        <v/>
      </c>
      <c r="E112" s="341" t="str">
        <f>Résultats!F113</f>
        <v xml:space="preserve">Dans chaque page web, les changements brusques de luminosité ou les effets de flash sont-ils correctement utilisés ?</v>
      </c>
      <c r="F112" s="345" t="s">
        <v>14</v>
      </c>
      <c r="G112" s="345"/>
      <c r="H112" s="97"/>
      <c r="I112" s="97"/>
      <c r="J112" s="97"/>
      <c r="K112" s="97"/>
      <c r="L112" s="97"/>
      <c r="M112" s="308"/>
      <c r="N112" s="308"/>
      <c r="O112" s="308"/>
      <c r="P112" s="308"/>
      <c r="Q112" s="308"/>
      <c r="R112" s="308"/>
      <c r="S112" s="308"/>
      <c r="T112" s="308"/>
      <c r="U112" s="308"/>
    </row>
    <row r="113" ht="62.25" customHeight="1">
      <c r="A113" s="36"/>
      <c r="B113" s="358" t="str">
        <f>Résultats!B114</f>
        <v>13.8</v>
      </c>
      <c r="C113" s="260" t="str">
        <f>Résultats!C114</f>
        <v>A</v>
      </c>
      <c r="D113" s="260" t="str">
        <f>Résultats!E114</f>
        <v/>
      </c>
      <c r="E113" s="341" t="str">
        <f>Résultats!F114</f>
        <v xml:space="preserve">Dans chaque page web, chaque contenu en mouvement ou clignotant est-il contrôlable par l’utilisateur ?</v>
      </c>
      <c r="F113" s="345" t="s">
        <v>14</v>
      </c>
      <c r="G113" s="345"/>
      <c r="H113" s="97"/>
      <c r="I113" s="97"/>
      <c r="J113" s="97"/>
      <c r="K113" s="97"/>
      <c r="L113" s="97"/>
      <c r="M113" s="308"/>
      <c r="N113" s="308"/>
      <c r="O113" s="308"/>
      <c r="P113" s="308"/>
      <c r="Q113" s="308"/>
      <c r="R113" s="308"/>
      <c r="S113" s="308"/>
      <c r="T113" s="308"/>
      <c r="U113" s="308"/>
    </row>
    <row r="114" ht="62.25" customHeight="1">
      <c r="A114" s="36"/>
      <c r="B114" s="358" t="str">
        <f>Résultats!B115</f>
        <v>13.9</v>
      </c>
      <c r="C114" s="260" t="str">
        <f>Résultats!C115</f>
        <v>AA</v>
      </c>
      <c r="D114" s="260" t="str">
        <f>Résultats!E115</f>
        <v/>
      </c>
      <c r="E114" s="341" t="str">
        <f>Résultats!F115</f>
        <v xml:space="preserve">Dans chaque page web, le contenu proposé est-il consultable quelle que soit l’orientation de l’écran (portrait ou paysage) (hors cas particuliers) ?</v>
      </c>
      <c r="F114" s="345" t="s">
        <v>14</v>
      </c>
      <c r="G114" s="345"/>
      <c r="H114" s="97"/>
      <c r="I114" s="97"/>
      <c r="J114" s="97"/>
      <c r="K114" s="97"/>
      <c r="L114" s="97"/>
      <c r="M114" s="308"/>
      <c r="N114" s="308"/>
      <c r="O114" s="308"/>
      <c r="P114" s="308"/>
      <c r="Q114" s="308"/>
      <c r="R114" s="308"/>
      <c r="S114" s="308"/>
      <c r="T114" s="308"/>
      <c r="U114" s="308"/>
    </row>
    <row r="115" ht="62.25" customHeight="1">
      <c r="A115" s="36"/>
      <c r="B115" s="358" t="str">
        <f>Résultats!B116</f>
        <v>13.10</v>
      </c>
      <c r="C115" s="260" t="str">
        <f>Résultats!C116</f>
        <v>A</v>
      </c>
      <c r="D115" s="260" t="str">
        <f>Résultats!E116</f>
        <v/>
      </c>
      <c r="E115" s="341" t="str">
        <f>Résultats!F116</f>
        <v xml:space="preserve">Dans chaque page web, les fonctionnalités utilisables ou disponibles au moyen d’un geste complexe peuvent-elles être également disponibles au moyen d’un geste simple (hors cas particuliers) ?</v>
      </c>
      <c r="F115" s="345" t="s">
        <v>14</v>
      </c>
      <c r="G115" s="345"/>
      <c r="H115" s="97"/>
      <c r="I115" s="97"/>
      <c r="J115" s="97"/>
      <c r="K115" s="97"/>
      <c r="L115" s="97"/>
      <c r="M115" s="78"/>
      <c r="N115" s="78"/>
      <c r="O115" s="78"/>
      <c r="P115" s="78"/>
      <c r="Q115" s="78"/>
      <c r="R115" s="78"/>
      <c r="S115" s="78"/>
      <c r="T115" s="78"/>
      <c r="U115" s="78"/>
    </row>
    <row r="116" ht="59.25" customHeight="1">
      <c r="A116" s="36"/>
      <c r="B116" s="358" t="str">
        <f>Résultats!B117</f>
        <v>13.11</v>
      </c>
      <c r="C116" s="260" t="str">
        <f>Résultats!C117</f>
        <v>A</v>
      </c>
      <c r="D116" s="260" t="str">
        <f>Résultats!E117</f>
        <v/>
      </c>
      <c r="E116" s="341" t="str">
        <f>Résultats!F117</f>
        <v xml:space="preserve">Dans chaque page web, les actions déclenchées au moyen d’un dispositif de pointage sur un point unique de l’écran peuvent-elles faire l’objet d’une annulation (hors cas particuliers) ?</v>
      </c>
      <c r="F116" s="345" t="s">
        <v>14</v>
      </c>
      <c r="G116" s="345"/>
      <c r="H116" s="97"/>
      <c r="I116" s="97"/>
      <c r="J116" s="97"/>
      <c r="K116" s="97"/>
      <c r="L116" s="97"/>
      <c r="M116" s="308"/>
      <c r="N116" s="308"/>
      <c r="O116" s="308"/>
      <c r="P116" s="308"/>
      <c r="Q116" s="308"/>
      <c r="R116" s="308"/>
      <c r="S116" s="308"/>
      <c r="T116" s="308"/>
      <c r="U116" s="308"/>
    </row>
    <row r="117">
      <c r="A117" s="46"/>
      <c r="B117" s="358" t="str">
        <f>Résultats!B118</f>
        <v>13.12</v>
      </c>
      <c r="C117" s="260" t="str">
        <f>Résultats!C118</f>
        <v>A</v>
      </c>
      <c r="D117" s="260" t="str">
        <f>Résultats!E118</f>
        <v/>
      </c>
      <c r="E117" s="341" t="str">
        <f>Résultats!F118</f>
        <v xml:space="preserve">Dans chaque page web, les fonctionnalités qui impliquent un mouvement de l’appareil ou vers l’appareil peuvent-elles être satisfaites de manière alternative (hors cas particuliers) ?</v>
      </c>
      <c r="F117" s="345" t="s">
        <v>14</v>
      </c>
      <c r="G117" s="345"/>
      <c r="H117" s="97"/>
      <c r="I117" s="97"/>
      <c r="J117" s="97"/>
      <c r="K117" s="97"/>
      <c r="L117" s="97"/>
      <c r="M117" s="308"/>
      <c r="N117" s="308"/>
      <c r="O117" s="308"/>
      <c r="P117" s="308"/>
      <c r="Q117" s="308"/>
      <c r="R117" s="308"/>
      <c r="S117" s="308"/>
      <c r="T117" s="308"/>
      <c r="U117" s="308"/>
    </row>
  </sheetData>
  <autoFilter ref="$B$11:$L$117"/>
  <mergeCells count="23">
    <mergeCell ref="J4:J10"/>
    <mergeCell ref="K4:K10"/>
    <mergeCell ref="L4:L10"/>
    <mergeCell ref="C3:F3"/>
    <mergeCell ref="B4:B10"/>
    <mergeCell ref="C4:C10"/>
    <mergeCell ref="D4:D10"/>
    <mergeCell ref="G4:G10"/>
    <mergeCell ref="H4:H10"/>
    <mergeCell ref="I4:I10"/>
    <mergeCell ref="A54:A63"/>
    <mergeCell ref="A64:A67"/>
    <mergeCell ref="A68:A81"/>
    <mergeCell ref="A82:A94"/>
    <mergeCell ref="A95:A105"/>
    <mergeCell ref="A106:A117"/>
    <mergeCell ref="A12:A20"/>
    <mergeCell ref="A21:A22"/>
    <mergeCell ref="A23:A25"/>
    <mergeCell ref="A26:A38"/>
    <mergeCell ref="A39:A46"/>
    <mergeCell ref="A47:A48"/>
    <mergeCell ref="A49:A53"/>
  </mergeCells>
  <dataValidations count="2" disablePrompts="0">
    <dataValidation sqref="H12:H117" type="list" allowBlank="1" errorStyle="stop" imeMode="noControl" operator="between" showDropDown="0" showErrorMessage="0" showInputMessage="0">
      <formula1>'Paramètres'!$A$2:$A$5</formula1>
    </dataValidation>
    <dataValidation sqref="I12:I117" type="list" allowBlank="1" errorStyle="stop" imeMode="noControl" operator="between" showDropDown="0" showErrorMessage="0" showInputMessage="0">
      <formula1>'Paramètres'!$D$2:$D$5</formula1>
    </dataValidation>
  </dataValidations>
  <hyperlinks>
    <hyperlink r:id="rId1" ref="L54"/>
    <hyperlink r:id="rId1" ref="L55"/>
  </hyperlinks>
  <printOptions headings="0" gridLines="0"/>
  <pageMargins left="0.69999999999999996" right="0.69999999999999996" top="0.75" bottom="0.75" header="0" footer="0"/>
  <pageSetup paperSize="9" scale="100" fitToWidth="1" fitToHeight="1" pageOrder="downThenOver" orientation="landscape" usePrinterDefaults="1" blackAndWhite="0" draft="0" cellComments="none" useFirstPageNumber="0" errors="displayed" horizontalDpi="600" verticalDpi="600" copies="1"/>
  <headerFooter/>
  <extLst>
    <ext xmlns:x14="http://schemas.microsoft.com/office/spreadsheetml/2009/9/main" uri="{78C0D931-6437-407d-A8EE-F0AAD7539E65}">
      <x14:conditionalFormattings>
        <x14:conditionalFormatting xmlns:xm="http://schemas.microsoft.com/office/excel/2006/main">
          <x14:cfRule type="cellIs" priority="1" operator="equal" id="{00B20016-00BD-4B9E-8A79-002600B60007}">
            <xm:f>"x"</xm:f>
            <x14:dxf>
              <font>
                <color theme="0"/>
              </font>
              <fill>
                <patternFill patternType="solid">
                  <fgColor rgb="FF007891"/>
                  <bgColor rgb="FF007891"/>
                </patternFill>
              </fill>
              <border>
                <left style="none"/>
                <right style="none"/>
                <top style="none"/>
                <bottom style="none"/>
                <diagonal style="none"/>
              </border>
            </x14:dxf>
          </x14:cfRule>
          <xm:sqref>D12:D117</xm:sqref>
        </x14:conditionalFormatting>
        <x14:conditionalFormatting xmlns:xm="http://schemas.microsoft.com/office/excel/2006/main">
          <x14:cfRule type="cellIs" priority="2" operator="equal" id="{002400D4-00BD-44EF-9A57-002700620049}">
            <xm:f>"NT"</xm:f>
            <x14:dxf>
              <font>
                <color indexed="65"/>
              </font>
              <fill>
                <patternFill patternType="solid">
                  <fgColor rgb="FF757575"/>
                  <bgColor rgb="FF757575"/>
                </patternFill>
              </fill>
              <border>
                <left style="none"/>
                <right style="none"/>
                <top style="none"/>
                <bottom style="none"/>
                <diagonal style="none"/>
              </border>
            </x14:dxf>
          </x14:cfRule>
          <xm:sqref>O4:R4</xm:sqref>
        </x14:conditionalFormatting>
        <x14:conditionalFormatting xmlns:xm="http://schemas.microsoft.com/office/excel/2006/main">
          <x14:cfRule type="cellIs" priority="3" operator="equal" id="{003C0027-0007-462E-A37D-00A800C80047}">
            <xm:f>"d"</xm:f>
            <x14:dxf>
              <font/>
              <fill>
                <patternFill patternType="solid">
                  <fgColor rgb="FFFFD966"/>
                  <bgColor rgb="FFFFD966"/>
                </patternFill>
              </fill>
              <border>
                <left style="none"/>
                <right style="none"/>
                <top style="none"/>
                <bottom style="none"/>
                <diagonal style="none"/>
              </border>
            </x14:dxf>
          </x14:cfRule>
          <xm:sqref>G12:G117 H55:H117</xm:sqref>
        </x14:conditionalFormatting>
        <x14:conditionalFormatting xmlns:xm="http://schemas.microsoft.com/office/excel/2006/main">
          <x14:cfRule type="cellIs" priority="4" operator="equal" id="{00F700B1-006E-4BF0-9068-0002008E00F6}">
            <xm:f>"C"</xm:f>
            <x14:dxf>
              <font/>
              <fill>
                <patternFill patternType="solid">
                  <fgColor rgb="FFB7E1CD"/>
                  <bgColor rgb="FFB7E1CD"/>
                </patternFill>
              </fill>
              <border>
                <left style="none"/>
                <right style="none"/>
                <top style="none"/>
                <bottom style="none"/>
                <diagonal style="none"/>
              </border>
            </x14:dxf>
          </x14:cfRule>
          <xm:sqref>O4:R4</xm:sqref>
        </x14:conditionalFormatting>
        <x14:conditionalFormatting xmlns:xm="http://schemas.microsoft.com/office/excel/2006/main">
          <x14:cfRule type="cellIs" priority="5" operator="equal" id="{00DE0075-003F-4A95-8AC2-002900D70024}">
            <xm:f>"NC"</xm:f>
            <x14:dxf>
              <font/>
              <fill>
                <patternFill patternType="solid">
                  <fgColor rgb="FFF4C7C3"/>
                  <bgColor rgb="FFF4C7C3"/>
                </patternFill>
              </fill>
              <border>
                <left style="none"/>
                <right style="none"/>
                <top style="none"/>
                <bottom style="none"/>
                <diagonal style="none"/>
              </border>
            </x14:dxf>
          </x14:cfRule>
          <xm:sqref>O4:R4</xm:sqref>
        </x14:conditionalFormatting>
        <x14:conditionalFormatting xmlns:xm="http://schemas.microsoft.com/office/excel/2006/main">
          <x14:cfRule type="cellIs" priority="6" operator="equal" id="{00A000B4-00EB-4759-900F-0017009C00A1}">
            <xm:f>"NA"</xm:f>
            <x14:dxf>
              <font/>
              <fill>
                <patternFill patternType="solid">
                  <fgColor rgb="FFFCE8B2"/>
                  <bgColor rgb="FFFCE8B2"/>
                </patternFill>
              </fill>
              <border>
                <left style="none"/>
                <right style="none"/>
                <top style="none"/>
                <bottom style="none"/>
                <diagonal style="none"/>
              </border>
            </x14:dxf>
          </x14:cfRule>
          <xm:sqref>O4:R4</xm:sqref>
        </x14:conditionalFormatting>
        <x14:conditionalFormatting xmlns:xm="http://schemas.microsoft.com/office/excel/2006/main">
          <x14:cfRule type="cellIs" priority="7" operator="equal" id="{0059001E-00DA-4163-9815-00B3005C00B4}">
            <xm:f>"NT"</xm:f>
            <x14:dxf>
              <font/>
              <fill>
                <patternFill patternType="solid">
                  <fgColor indexed="65"/>
                  <bgColor indexed="65"/>
                </patternFill>
              </fill>
              <border>
                <left style="none"/>
                <right style="none"/>
                <top style="none"/>
                <bottom style="none"/>
                <diagonal style="none"/>
              </border>
            </x14:dxf>
          </x14:cfRule>
          <xm:sqref>O4:R4</xm:sqref>
        </x14:conditionalFormatting>
        <x14:conditionalFormatting xmlns:xm="http://schemas.microsoft.com/office/excel/2006/main">
          <x14:cfRule type="cellIs" priority="8" operator="equal" id="{00B20050-0045-468E-A12C-009400200068}">
            <xm:f>"c"</xm:f>
            <x14:dxf>
              <font/>
              <fill>
                <patternFill patternType="solid">
                  <fgColor rgb="FFB7E1CD"/>
                  <bgColor rgb="FFB7E1CD"/>
                </patternFill>
              </fill>
              <border>
                <left style="none"/>
                <right style="none"/>
                <top style="none"/>
                <bottom style="none"/>
                <diagonal style="none"/>
              </border>
            </x14:dxf>
          </x14:cfRule>
          <xm:sqref>F11:F117</xm:sqref>
        </x14:conditionalFormatting>
        <x14:conditionalFormatting xmlns:xm="http://schemas.microsoft.com/office/excel/2006/main">
          <x14:cfRule type="cellIs" priority="9" operator="equal" id="{00590090-00EA-46B8-AB8D-00750079001D}">
            <xm:f>"nc"</xm:f>
            <x14:dxf>
              <font/>
              <fill>
                <patternFill patternType="solid">
                  <fgColor rgb="FFF4C7C3"/>
                  <bgColor rgb="FFF4C7C3"/>
                </patternFill>
              </fill>
              <border>
                <left style="none"/>
                <right style="none"/>
                <top style="none"/>
                <bottom style="none"/>
                <diagonal style="none"/>
              </border>
            </x14:dxf>
          </x14:cfRule>
          <xm:sqref>F11:F117</xm:sqref>
        </x14:conditionalFormatting>
        <x14:conditionalFormatting xmlns:xm="http://schemas.microsoft.com/office/excel/2006/main">
          <x14:cfRule type="cellIs" priority="10" operator="equal" id="{00470081-009E-4293-9FF8-00EA00A70087}">
            <xm:f>"nt"</xm:f>
            <x14:dxf>
              <font>
                <color indexed="65"/>
              </font>
              <fill>
                <patternFill patternType="solid">
                  <fgColor rgb="FF757575"/>
                  <bgColor rgb="FF757575"/>
                </patternFill>
              </fill>
              <border>
                <left style="none"/>
                <right style="none"/>
                <top style="none"/>
                <bottom style="none"/>
                <diagonal style="none"/>
              </border>
            </x14:dxf>
          </x14:cfRule>
          <xm:sqref>F11:F117</xm:sqref>
        </x14:conditionalFormatting>
        <x14:conditionalFormatting xmlns:xm="http://schemas.microsoft.com/office/excel/2006/main">
          <x14:cfRule type="cellIs" priority="11" operator="equal" id="{007700B8-0047-420F-8CFC-0029003400FB}">
            <xm:f>"na"</xm:f>
            <x14:dxf>
              <font/>
              <fill>
                <patternFill patternType="solid">
                  <fgColor rgb="FFFCE8B2"/>
                  <bgColor rgb="FFFCE8B2"/>
                </patternFill>
              </fill>
              <border>
                <left style="none"/>
                <right style="none"/>
                <top style="none"/>
                <bottom style="none"/>
                <diagonal style="none"/>
              </border>
            </x14:dxf>
          </x14:cfRule>
          <xm:sqref>F1:F2 C2 F4:F117</xm:sqref>
        </x14:conditionalFormatting>
      </x14:conditionalFormattings>
    </ext>
    <ext xmlns:x14="http://schemas.microsoft.com/office/spreadsheetml/2009/9/main" uri="{CCE6A557-97BC-4b89-ADB6-D9C93CAAB3DF}">
      <x14:dataValidations xmlns:xm="http://schemas.microsoft.com/office/excel/2006/main" count="3" disablePrompts="0">
        <x14:dataValidation xr:uid="{00AE00A7-0020-4291-B86F-00D0004C0067}" type="list" allowBlank="1" errorStyle="stop" imeMode="noControl" operator="between" showDropDown="0" showErrorMessage="1" showInputMessage="0">
          <x14:formula1>
            <xm:f>"nt,na,c"</xm:f>
          </x14:formula1>
          <xm:sqref>F54:F55</xm:sqref>
        </x14:dataValidation>
        <x14:dataValidation xr:uid="{008E00AA-00F0-4407-848D-0060001D0099}" type="list" allowBlank="1" errorStyle="stop" imeMode="noControl" operator="between" showDropDown="0" showErrorMessage="1" showInputMessage="0">
          <x14:formula1>
            <xm:f>"nt,na,c,nc"</xm:f>
          </x14:formula1>
          <xm:sqref>F12:F53 F56:F117</xm:sqref>
        </x14:dataValidation>
        <x14:dataValidation xr:uid="{002E0072-00F0-4333-86FA-006F00940098}" type="list" allowBlank="1" errorStyle="stop" imeMode="noControl" operator="between" showDropDown="0" showErrorMessage="0" showInputMessage="0">
          <x14:formula1>
            <xm:f>"d"</xm:f>
          </x14:formula1>
          <xm:sqref>G12:G117</xm:sqref>
        </x14:dataValidation>
      </x14:dataValidations>
    </ext>
  </extLst>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666666"/>
    <outlinePr applyStyles="0" summaryBelow="0" summaryRight="0" showOutlineSymbols="1"/>
    <pageSetUpPr autoPageBreaks="1" fitToPage="0"/>
  </sheetPr>
  <sheetViews>
    <sheetView showGridLines="0" zoomScale="100" workbookViewId="0">
      <pane xSplit="6" ySplit="11" topLeftCell="G12" activePane="bottomRight" state="frozen"/>
      <selection activeCell="G12" activeCellId="0" sqref="G12"/>
    </sheetView>
  </sheetViews>
  <sheetFormatPr defaultColWidth="14.43" defaultRowHeight="15" customHeight="1"/>
  <cols>
    <col customWidth="1" min="1" max="1" width="9"/>
    <col customWidth="1" min="2" max="2" width="7.29"/>
    <col customWidth="1" min="3" max="3" width="4"/>
    <col customWidth="1" min="4" max="4" width="3.4300000000000002"/>
    <col customWidth="1" min="5" max="5" width="50.859999999999999"/>
    <col customWidth="1" min="6" max="6" width="10.710000000000001"/>
    <col customWidth="1" min="7" max="7" width="5"/>
    <col customWidth="1" min="8" max="8" width="9"/>
    <col customWidth="1" min="9" max="9" width="14.859999999999999"/>
    <col customWidth="1" min="10" max="10" width="43.57"/>
    <col customWidth="1" min="11" max="11" width="40.859999999999999"/>
    <col customWidth="1" min="12" max="12" width="46.289999999999999"/>
    <col customWidth="1" min="13" max="13" width="4"/>
    <col customWidth="1" min="14" max="14" width="19"/>
    <col customWidth="1" min="15" max="17" width="4.1399999999999997"/>
    <col customWidth="1" min="18" max="18" width="5.1399999999999997"/>
    <col customWidth="1" min="19" max="19" width="16.43"/>
    <col customWidth="1" min="20" max="20" width="15.43"/>
    <col customWidth="1" min="21" max="21" width="16.289999999999999"/>
  </cols>
  <sheetData>
    <row r="1" ht="0.75" customHeight="1">
      <c r="A1" s="310"/>
      <c r="B1" s="308"/>
      <c r="C1" s="308"/>
      <c r="D1" s="308"/>
      <c r="E1" s="308"/>
      <c r="F1" s="308"/>
      <c r="G1" s="308"/>
      <c r="H1" s="308"/>
      <c r="I1" s="308"/>
      <c r="J1" s="308"/>
      <c r="K1" s="308"/>
      <c r="L1" s="308"/>
      <c r="M1" s="308"/>
      <c r="N1" s="308"/>
      <c r="O1" s="308"/>
      <c r="P1" s="308"/>
      <c r="Q1" s="308"/>
      <c r="R1" s="308"/>
      <c r="S1" s="308"/>
      <c r="T1" s="308"/>
      <c r="U1" s="308"/>
    </row>
    <row r="2" ht="16.5" customHeight="1">
      <c r="A2" s="310"/>
      <c r="B2" s="311" t="str">
        <f>F4</f>
        <v>#NAME?</v>
      </c>
      <c r="C2" s="312" t="str">
        <f>Echantillon!C37</f>
        <v/>
      </c>
      <c r="D2" s="313"/>
      <c r="E2" s="313"/>
      <c r="F2" s="314"/>
      <c r="G2" s="315"/>
      <c r="H2" s="315"/>
      <c r="I2" s="315"/>
      <c r="J2" s="315"/>
      <c r="K2" s="316"/>
      <c r="L2" s="316"/>
      <c r="M2" s="317"/>
      <c r="N2" s="317"/>
      <c r="O2" s="308"/>
      <c r="P2" s="308"/>
      <c r="Q2" s="308"/>
      <c r="R2" s="308"/>
      <c r="S2" s="308"/>
      <c r="T2" s="308"/>
      <c r="U2" s="308"/>
    </row>
    <row r="3" ht="18.75" customHeight="1">
      <c r="A3" s="310"/>
      <c r="B3" s="311" t="s">
        <v>481</v>
      </c>
      <c r="C3" s="315" t="str">
        <f>Echantillon!D37</f>
        <v/>
      </c>
      <c r="G3" s="315"/>
      <c r="H3" s="315"/>
      <c r="I3" s="315"/>
      <c r="J3" s="315"/>
      <c r="K3" s="315"/>
      <c r="L3" s="315"/>
      <c r="M3" s="308"/>
      <c r="N3" s="308"/>
      <c r="O3" s="308"/>
      <c r="P3" s="308"/>
      <c r="Q3" s="308"/>
      <c r="R3" s="308"/>
      <c r="S3" s="308"/>
      <c r="T3" s="308"/>
      <c r="U3" s="308"/>
    </row>
    <row r="4" ht="13.5" customHeight="1">
      <c r="A4" s="310"/>
      <c r="B4" s="319" t="s">
        <v>141</v>
      </c>
      <c r="C4" s="320" t="s">
        <v>482</v>
      </c>
      <c r="D4" s="320" t="s">
        <v>144</v>
      </c>
      <c r="E4" s="321" t="s">
        <v>145</v>
      </c>
      <c r="F4" s="321" t="str">
        <f>sheetName()</f>
        <v>#NAME?</v>
      </c>
      <c r="G4" s="320" t="s">
        <v>483</v>
      </c>
      <c r="H4" s="319" t="s">
        <v>82</v>
      </c>
      <c r="I4" s="319" t="s">
        <v>80</v>
      </c>
      <c r="J4" s="319" t="s">
        <v>484</v>
      </c>
      <c r="K4" s="319" t="s">
        <v>485</v>
      </c>
      <c r="L4" s="319" t="s">
        <v>146</v>
      </c>
      <c r="M4" s="322"/>
      <c r="N4" s="323"/>
      <c r="O4" s="324" t="s">
        <v>434</v>
      </c>
      <c r="P4" s="325" t="s">
        <v>435</v>
      </c>
      <c r="Q4" s="325" t="s">
        <v>441</v>
      </c>
      <c r="R4" s="326" t="s">
        <v>437</v>
      </c>
      <c r="S4" s="327" t="s">
        <v>486</v>
      </c>
      <c r="T4" s="328" t="s">
        <v>487</v>
      </c>
      <c r="U4" s="329" t="s">
        <v>154</v>
      </c>
    </row>
    <row r="5" ht="13.5" customHeight="1">
      <c r="A5" s="310"/>
      <c r="B5" s="36"/>
      <c r="C5" s="36"/>
      <c r="D5" s="36"/>
      <c r="E5" s="321" t="s">
        <v>147</v>
      </c>
      <c r="F5" s="321">
        <f>COUNTIF($F$12:$F$117,"c")</f>
        <v>0</v>
      </c>
      <c r="G5" s="36"/>
      <c r="H5" s="36"/>
      <c r="I5" s="36"/>
      <c r="J5" s="36"/>
      <c r="K5" s="36"/>
      <c r="L5" s="36"/>
      <c r="M5" s="308"/>
      <c r="N5" s="330" t="s">
        <v>8</v>
      </c>
      <c r="O5" s="331">
        <f>COUNTIFS($C$12:$C$117,"A",$F$12:$F$117,"c")</f>
        <v>0</v>
      </c>
      <c r="P5" s="331">
        <f>COUNTIFS($C$12:$C$117,"A",$F$12:$F$117,"nc")</f>
        <v>0</v>
      </c>
      <c r="Q5" s="331">
        <f>COUNTIFS($C$12:$C$117,"A",$F$12:$F$117,"na")</f>
        <v>0</v>
      </c>
      <c r="R5" s="331">
        <f>COUNTIFS($C$12:$C$117,"A",$F$12:$F$117,"nt")</f>
        <v>82</v>
      </c>
      <c r="S5" s="332">
        <f t="shared" ref="S5:S7" si="346">O5+P5</f>
        <v>0</v>
      </c>
      <c r="T5" s="333" t="str">
        <f t="shared" ref="T5:T7" si="347">IF(S5&gt;0,O5/S5,"-")</f>
        <v>-</v>
      </c>
      <c r="U5" s="334" t="str">
        <f>T5</f>
        <v>-</v>
      </c>
    </row>
    <row r="6" ht="13.5" customHeight="1">
      <c r="A6" s="310"/>
      <c r="B6" s="36"/>
      <c r="C6" s="36"/>
      <c r="D6" s="36"/>
      <c r="E6" s="321" t="s">
        <v>148</v>
      </c>
      <c r="F6" s="321">
        <f>COUNTIF(F12:F117,"nc")</f>
        <v>0</v>
      </c>
      <c r="G6" s="36"/>
      <c r="H6" s="36"/>
      <c r="I6" s="36"/>
      <c r="J6" s="36"/>
      <c r="K6" s="36"/>
      <c r="L6" s="36"/>
      <c r="M6" s="308"/>
      <c r="N6" s="330" t="s">
        <v>15</v>
      </c>
      <c r="O6" s="331">
        <f>COUNTIFS($C$12:$C$117,"AA",$F$12:$F$117,"c")</f>
        <v>0</v>
      </c>
      <c r="P6" s="331">
        <f>COUNTIFS($C$12:$C$117,"AA",$F$12:$F$117,"nc")</f>
        <v>0</v>
      </c>
      <c r="Q6" s="331">
        <f>COUNTIFS($C$12:$C$117,"AA",$F$12:$F$117,"na")</f>
        <v>0</v>
      </c>
      <c r="R6" s="331">
        <f>COUNTIFS($C$12:$C$117,"AA",$F$12:$F$117,"nt")</f>
        <v>24</v>
      </c>
      <c r="S6" s="332">
        <f t="shared" si="346"/>
        <v>0</v>
      </c>
      <c r="T6" s="333" t="str">
        <f t="shared" si="347"/>
        <v>-</v>
      </c>
      <c r="U6" s="335" t="str">
        <f>IF(S6&gt;0,SUM(O5:O6)/SUM(S5:S6),"-")</f>
        <v>-</v>
      </c>
    </row>
    <row r="7" ht="13.5" customHeight="1">
      <c r="A7" s="310"/>
      <c r="B7" s="36"/>
      <c r="C7" s="36"/>
      <c r="D7" s="36"/>
      <c r="E7" s="321" t="s">
        <v>488</v>
      </c>
      <c r="F7" s="321">
        <f>COUNTIF(F12:F117,"na")</f>
        <v>0</v>
      </c>
      <c r="G7" s="36"/>
      <c r="H7" s="36"/>
      <c r="I7" s="36"/>
      <c r="J7" s="36"/>
      <c r="K7" s="36"/>
      <c r="L7" s="36"/>
      <c r="M7" s="308"/>
      <c r="N7" s="330" t="s">
        <v>17</v>
      </c>
      <c r="O7" s="336">
        <f>COUNTIFS($C$12:$C$117,"AAA",$F$12:$F$117,"c")</f>
        <v>0</v>
      </c>
      <c r="P7" s="336">
        <f>COUNTIFS($C$12:$C$117,"AAA",$F$12:$F$117,"nc")</f>
        <v>0</v>
      </c>
      <c r="Q7" s="336">
        <f>COUNTIFS($C$12:$C$117,"AAA",$F$12:$F$117,"na")</f>
        <v>0</v>
      </c>
      <c r="R7" s="336">
        <f>COUNTIFS($C$12:$C$117,"AAA",$F$12:$F$117,"nt")</f>
        <v>0</v>
      </c>
      <c r="S7" s="332">
        <f t="shared" si="346"/>
        <v>0</v>
      </c>
      <c r="T7" s="333" t="str">
        <f t="shared" si="347"/>
        <v>-</v>
      </c>
      <c r="U7" s="334" t="str">
        <f>IF(S7&gt;0,SUM(O5:O7)/SUM(S5:S7),"-")</f>
        <v>-</v>
      </c>
    </row>
    <row r="8" ht="13.5" customHeight="1">
      <c r="A8" s="310"/>
      <c r="B8" s="36"/>
      <c r="C8" s="36"/>
      <c r="D8" s="36"/>
      <c r="E8" s="321" t="s">
        <v>150</v>
      </c>
      <c r="F8" s="321">
        <f>COUNTIF(F12:F117,"nt")</f>
        <v>106</v>
      </c>
      <c r="G8" s="36"/>
      <c r="H8" s="36"/>
      <c r="I8" s="36"/>
      <c r="J8" s="36"/>
      <c r="K8" s="36"/>
      <c r="L8" s="36"/>
      <c r="M8" s="308"/>
      <c r="N8" s="337" t="s">
        <v>489</v>
      </c>
      <c r="O8" s="338">
        <f t="shared" ref="O8:S8" si="348">SUM(O5:O7)</f>
        <v>0</v>
      </c>
      <c r="P8" s="338">
        <f t="shared" si="348"/>
        <v>0</v>
      </c>
      <c r="Q8" s="338">
        <f t="shared" si="348"/>
        <v>0</v>
      </c>
      <c r="R8" s="338">
        <f t="shared" si="348"/>
        <v>106</v>
      </c>
      <c r="S8" s="339">
        <f t="shared" si="348"/>
        <v>0</v>
      </c>
      <c r="T8" s="333"/>
      <c r="U8" s="330"/>
    </row>
    <row r="9" ht="13.5" customHeight="1">
      <c r="A9" s="310"/>
      <c r="B9" s="36"/>
      <c r="C9" s="36"/>
      <c r="D9" s="36"/>
      <c r="E9" s="321" t="s">
        <v>465</v>
      </c>
      <c r="F9" s="340" t="str">
        <f>F5/SUM(F5:F6)</f>
        <v>#DIV/0!</v>
      </c>
      <c r="G9" s="36"/>
      <c r="H9" s="36"/>
      <c r="I9" s="36"/>
      <c r="J9" s="36"/>
      <c r="K9" s="36"/>
      <c r="L9" s="36"/>
      <c r="M9" s="308"/>
      <c r="N9" s="308"/>
      <c r="O9" s="308"/>
      <c r="P9" s="308"/>
      <c r="Q9" s="308"/>
      <c r="R9" s="308"/>
      <c r="S9" s="308"/>
      <c r="T9" s="308"/>
      <c r="U9" s="308"/>
    </row>
    <row r="10" ht="13.5" customHeight="1">
      <c r="A10" s="310"/>
      <c r="B10" s="46"/>
      <c r="C10" s="46"/>
      <c r="D10" s="46"/>
      <c r="E10" s="321" t="s">
        <v>466</v>
      </c>
      <c r="F10" s="340" t="str">
        <f>F6/SUM(F5:F6)</f>
        <v>#DIV/0!</v>
      </c>
      <c r="G10" s="46"/>
      <c r="H10" s="46"/>
      <c r="I10" s="46"/>
      <c r="J10" s="46"/>
      <c r="K10" s="46"/>
      <c r="L10" s="46"/>
      <c r="M10" s="308"/>
      <c r="N10" s="308"/>
      <c r="O10" s="308"/>
      <c r="P10" s="308"/>
      <c r="Q10" s="308"/>
      <c r="R10" s="308"/>
      <c r="S10" s="308"/>
      <c r="T10" s="308"/>
      <c r="U10" s="308"/>
    </row>
    <row r="11">
      <c r="A11" s="310"/>
      <c r="B11" s="260"/>
      <c r="C11" s="260"/>
      <c r="D11" s="260"/>
      <c r="E11" s="341"/>
      <c r="F11" s="260"/>
      <c r="G11" s="260"/>
      <c r="H11" s="342"/>
      <c r="I11" s="342"/>
      <c r="J11" s="342"/>
      <c r="K11" s="342"/>
      <c r="L11" s="342"/>
      <c r="M11" s="308"/>
      <c r="N11" s="308"/>
      <c r="O11" s="308"/>
      <c r="P11" s="308"/>
      <c r="Q11" s="308"/>
      <c r="R11" s="308"/>
      <c r="S11" s="308"/>
      <c r="T11" s="308"/>
      <c r="U11" s="308"/>
    </row>
    <row r="12" ht="62.25" customHeight="1">
      <c r="A12" s="355" t="s">
        <v>440</v>
      </c>
      <c r="B12" s="358" t="str">
        <f>'Résultats'!B13</f>
        <v>1.1</v>
      </c>
      <c r="C12" s="260" t="str">
        <f>'Résultats'!C13</f>
        <v>A</v>
      </c>
      <c r="D12" s="260" t="str">
        <f>'Résultats'!E13</f>
        <v>x</v>
      </c>
      <c r="E12" s="341" t="str">
        <f>'Résultats'!F13</f>
        <v xml:space="preserve">Chaque image porteuse d’information a-t-elle une alternative textuelle ?</v>
      </c>
      <c r="F12" s="345" t="s">
        <v>14</v>
      </c>
      <c r="G12" s="345"/>
      <c r="H12" s="97"/>
      <c r="I12" s="97"/>
      <c r="J12" s="97"/>
      <c r="K12" s="97"/>
      <c r="L12" s="97"/>
      <c r="M12" s="308"/>
      <c r="N12" s="308"/>
      <c r="O12" s="308"/>
      <c r="P12" s="308"/>
      <c r="Q12" s="308"/>
      <c r="R12" s="308"/>
      <c r="S12" s="308"/>
      <c r="T12" s="308"/>
      <c r="U12" s="308"/>
    </row>
    <row r="13" ht="62.25" customHeight="1">
      <c r="A13" s="36"/>
      <c r="B13" s="358" t="str">
        <f>Résultats!B14</f>
        <v>1.2</v>
      </c>
      <c r="C13" s="260" t="str">
        <f>Résultats!C14</f>
        <v>A</v>
      </c>
      <c r="D13" s="260" t="str">
        <f>Résultats!E14</f>
        <v/>
      </c>
      <c r="E13" s="341" t="str">
        <f>Résultats!F14</f>
        <v xml:space="preserve">Chaque image de décoration est-elle correctement ignorée par les technologies d’assistance ?</v>
      </c>
      <c r="F13" s="345" t="s">
        <v>14</v>
      </c>
      <c r="G13" s="345"/>
      <c r="H13" s="97"/>
      <c r="I13" s="97"/>
      <c r="J13" s="97"/>
      <c r="K13" s="97"/>
      <c r="L13" s="97"/>
      <c r="M13" s="308"/>
      <c r="N13" s="308"/>
      <c r="O13" s="308"/>
      <c r="P13" s="308"/>
      <c r="Q13" s="308"/>
      <c r="R13" s="308"/>
      <c r="S13" s="308"/>
      <c r="T13" s="308"/>
      <c r="U13" s="308"/>
    </row>
    <row r="14" ht="62.25" customHeight="1">
      <c r="A14" s="36"/>
      <c r="B14" s="358" t="str">
        <f>Résultats!B15</f>
        <v>1.3</v>
      </c>
      <c r="C14" s="260" t="str">
        <f>Résultats!C15</f>
        <v>A</v>
      </c>
      <c r="D14" s="260" t="str">
        <f>Résultats!E15</f>
        <v/>
      </c>
      <c r="E14" s="341" t="str">
        <f>Résultats!F15</f>
        <v xml:space="preserve">Pour chaque image porteuse d’information ayant une alternative textuelle, cette alternative est-elle pertinente (hors cas particuliers) ?</v>
      </c>
      <c r="F14" s="345" t="s">
        <v>14</v>
      </c>
      <c r="G14" s="345"/>
      <c r="H14" s="97"/>
      <c r="I14" s="97"/>
      <c r="J14" s="97"/>
      <c r="K14" s="97"/>
      <c r="L14" s="97"/>
      <c r="M14" s="308"/>
      <c r="N14" s="308"/>
      <c r="O14" s="308"/>
      <c r="P14" s="308"/>
      <c r="Q14" s="308"/>
      <c r="R14" s="308"/>
      <c r="S14" s="308"/>
      <c r="T14" s="308"/>
      <c r="U14" s="308"/>
    </row>
    <row r="15" ht="62.25" customHeight="1">
      <c r="A15" s="36"/>
      <c r="B15" s="358" t="str">
        <f>Résultats!B16</f>
        <v>1.4</v>
      </c>
      <c r="C15" s="260" t="str">
        <f>Résultats!C16</f>
        <v>A</v>
      </c>
      <c r="D15" s="260" t="str">
        <f>Résultats!E16</f>
        <v/>
      </c>
      <c r="E15" s="341" t="str">
        <f>Résultats!F16</f>
        <v xml:space="preserve">Pour chaque image utilisée comme CAPTCHA ou comme image-test, ayant une alternative textuelle, cette alternative permet-elle d’identifier la nature et la fonction de l’image ?</v>
      </c>
      <c r="F15" s="345" t="s">
        <v>14</v>
      </c>
      <c r="G15" s="345"/>
      <c r="H15" s="97"/>
      <c r="I15" s="97"/>
      <c r="J15" s="97"/>
      <c r="K15" s="97"/>
      <c r="L15" s="97"/>
      <c r="M15" s="308"/>
      <c r="N15" s="308"/>
      <c r="O15" s="308"/>
      <c r="P15" s="308"/>
      <c r="Q15" s="308"/>
      <c r="R15" s="308"/>
      <c r="S15" s="308"/>
      <c r="T15" s="308"/>
      <c r="U15" s="308"/>
    </row>
    <row r="16" ht="62.25" customHeight="1">
      <c r="A16" s="36"/>
      <c r="B16" s="358" t="str">
        <f>Résultats!B17</f>
        <v>1.5</v>
      </c>
      <c r="C16" s="260" t="str">
        <f>Résultats!C17</f>
        <v>A</v>
      </c>
      <c r="D16" s="260" t="str">
        <f>Résultats!E17</f>
        <v/>
      </c>
      <c r="E16" s="341" t="str">
        <f>Résultats!F17</f>
        <v xml:space="preserve">Pour chaque image utilisée comme CAPTCHA, une solution d’accès alternatif au contenu ou à la fonction du CAPTCHA est-elle présente ?</v>
      </c>
      <c r="F16" s="345" t="s">
        <v>14</v>
      </c>
      <c r="G16" s="345"/>
      <c r="H16" s="97"/>
      <c r="I16" s="97"/>
      <c r="J16" s="97"/>
      <c r="K16" s="97"/>
      <c r="L16" s="97"/>
      <c r="M16" s="308"/>
      <c r="N16" s="308"/>
      <c r="O16" s="308"/>
      <c r="P16" s="308"/>
      <c r="Q16" s="308"/>
      <c r="R16" s="308"/>
      <c r="S16" s="308"/>
      <c r="T16" s="308"/>
      <c r="U16" s="308"/>
    </row>
    <row r="17" ht="62.25" customHeight="1">
      <c r="A17" s="36"/>
      <c r="B17" s="358" t="str">
        <f>Résultats!B18</f>
        <v>1.6</v>
      </c>
      <c r="C17" s="260" t="str">
        <f>Résultats!C18</f>
        <v>A</v>
      </c>
      <c r="D17" s="260" t="str">
        <f>Résultats!E18</f>
        <v/>
      </c>
      <c r="E17" s="341" t="str">
        <f>Résultats!F18</f>
        <v xml:space="preserve">Chaque image porteuse d’information a-t-elle, si nécessaire, une description détaillée ?</v>
      </c>
      <c r="F17" s="345" t="s">
        <v>14</v>
      </c>
      <c r="G17" s="345"/>
      <c r="H17" s="97"/>
      <c r="I17" s="97"/>
      <c r="J17" s="97"/>
      <c r="K17" s="97"/>
      <c r="L17" s="97"/>
      <c r="M17" s="308"/>
      <c r="N17" s="308"/>
      <c r="O17" s="308"/>
      <c r="P17" s="308"/>
      <c r="Q17" s="308"/>
      <c r="R17" s="308"/>
      <c r="S17" s="308"/>
      <c r="T17" s="308"/>
      <c r="U17" s="308"/>
    </row>
    <row r="18" ht="62.25" customHeight="1">
      <c r="A18" s="36"/>
      <c r="B18" s="358" t="str">
        <f>Résultats!B19</f>
        <v>1.7</v>
      </c>
      <c r="C18" s="260" t="str">
        <f>Résultats!C19</f>
        <v>A</v>
      </c>
      <c r="D18" s="260" t="str">
        <f>Résultats!E19</f>
        <v/>
      </c>
      <c r="E18" s="341" t="str">
        <f>Résultats!F19</f>
        <v xml:space="preserve">Pour chaque image porteuse d’information ayant une description détaillée, cette description est-elle pertinente ?</v>
      </c>
      <c r="F18" s="345" t="s">
        <v>14</v>
      </c>
      <c r="G18" s="345"/>
      <c r="H18" s="97"/>
      <c r="I18" s="97"/>
      <c r="J18" s="97"/>
      <c r="K18" s="97"/>
      <c r="L18" s="97"/>
      <c r="M18" s="356"/>
      <c r="N18" s="356"/>
      <c r="O18" s="356"/>
      <c r="P18" s="356"/>
      <c r="Q18" s="356"/>
      <c r="R18" s="356"/>
      <c r="S18" s="356"/>
      <c r="T18" s="356"/>
      <c r="U18" s="356"/>
    </row>
    <row r="19" ht="62.25" customHeight="1">
      <c r="A19" s="36"/>
      <c r="B19" s="358" t="str">
        <f>Résultats!B20</f>
        <v>1.8</v>
      </c>
      <c r="C19" s="260" t="str">
        <f>Résultats!C20</f>
        <v>AA</v>
      </c>
      <c r="D19" s="260" t="str">
        <f>Résultats!E20</f>
        <v/>
      </c>
      <c r="E19" s="359" t="str">
        <f>Résultats!F20</f>
        <v xml:space="preserve">Chaque image texte porteuse d’information, en l’absence d’un mécanisme de remplacement, doit si possible être remplacée par du texte stylé. Cette règle est-elle respectée (hors cas particuliers) ?</v>
      </c>
      <c r="F19" s="345" t="s">
        <v>14</v>
      </c>
      <c r="G19" s="345"/>
      <c r="H19" s="97"/>
      <c r="I19" s="97"/>
      <c r="J19" s="97"/>
      <c r="K19" s="97"/>
      <c r="L19" s="97"/>
      <c r="M19" s="322"/>
      <c r="N19" s="322"/>
      <c r="O19" s="322"/>
      <c r="P19" s="322"/>
      <c r="Q19" s="322"/>
      <c r="R19" s="322"/>
      <c r="S19" s="357"/>
      <c r="T19" s="308"/>
      <c r="U19" s="308"/>
    </row>
    <row r="20" ht="62.25" customHeight="1">
      <c r="A20" s="46"/>
      <c r="B20" s="358" t="str">
        <f>Résultats!B21</f>
        <v>1.9</v>
      </c>
      <c r="C20" s="260" t="str">
        <f>Résultats!C21</f>
        <v>A</v>
      </c>
      <c r="D20" s="260" t="str">
        <f>Résultats!E21</f>
        <v/>
      </c>
      <c r="E20" s="341" t="str">
        <f>Résultats!F21</f>
        <v xml:space="preserve">Chaque légende d’image est-elle, si nécessaire, correctement reliée à l’image correspondante ?</v>
      </c>
      <c r="F20" s="345" t="s">
        <v>14</v>
      </c>
      <c r="G20" s="345"/>
      <c r="H20" s="97"/>
      <c r="I20" s="97"/>
      <c r="J20" s="97"/>
      <c r="K20" s="97"/>
      <c r="L20" s="97"/>
      <c r="M20" s="308"/>
      <c r="N20" s="308"/>
      <c r="O20" s="308"/>
      <c r="P20" s="308"/>
      <c r="Q20" s="308"/>
      <c r="R20" s="308"/>
      <c r="S20" s="308"/>
      <c r="T20" s="308"/>
      <c r="U20" s="308"/>
    </row>
    <row r="21" ht="62.25" customHeight="1">
      <c r="A21" s="355" t="s">
        <v>443</v>
      </c>
      <c r="B21" s="358" t="str">
        <f>Résultats!B22</f>
        <v>2.1</v>
      </c>
      <c r="C21" s="260" t="str">
        <f>Résultats!C22</f>
        <v>A</v>
      </c>
      <c r="D21" s="260" t="str">
        <f>Résultats!E22</f>
        <v/>
      </c>
      <c r="E21" s="341" t="str">
        <f>Résultats!F22</f>
        <v xml:space="preserve">Chaque cadre a-t-il un titre de cadre ?</v>
      </c>
      <c r="F21" s="345" t="s">
        <v>14</v>
      </c>
      <c r="G21" s="345"/>
      <c r="H21" s="97"/>
      <c r="I21" s="97"/>
      <c r="J21" s="97"/>
      <c r="K21" s="97"/>
      <c r="L21" s="97"/>
      <c r="M21" s="308"/>
      <c r="N21" s="308"/>
      <c r="O21" s="308"/>
      <c r="P21" s="308"/>
      <c r="Q21" s="308"/>
      <c r="R21" s="308"/>
      <c r="S21" s="308"/>
      <c r="T21" s="308"/>
      <c r="U21" s="308"/>
    </row>
    <row r="22" ht="62.25" customHeight="1">
      <c r="A22" s="46"/>
      <c r="B22" s="358" t="str">
        <f>Résultats!B23</f>
        <v>2.2</v>
      </c>
      <c r="C22" s="260" t="str">
        <f>Résultats!C23</f>
        <v>A</v>
      </c>
      <c r="D22" s="260" t="str">
        <f>Résultats!E23</f>
        <v/>
      </c>
      <c r="E22" s="341" t="str">
        <f>Résultats!F23</f>
        <v xml:space="preserve">Pour chaque cadre ayant un titre de cadre, ce titre de cadre est-il pertinent ?</v>
      </c>
      <c r="F22" s="345" t="s">
        <v>14</v>
      </c>
      <c r="G22" s="345"/>
      <c r="H22" s="97"/>
      <c r="I22" s="97"/>
      <c r="J22" s="97"/>
      <c r="K22" s="97"/>
      <c r="L22" s="97"/>
      <c r="M22" s="308"/>
      <c r="N22" s="308"/>
      <c r="O22" s="308"/>
      <c r="P22" s="308"/>
      <c r="Q22" s="308"/>
      <c r="R22" s="308"/>
      <c r="S22" s="308"/>
      <c r="T22" s="308"/>
      <c r="U22" s="308"/>
    </row>
    <row r="23" ht="62.25" customHeight="1">
      <c r="A23" s="355" t="s">
        <v>444</v>
      </c>
      <c r="B23" s="358" t="str">
        <f>Résultats!B24</f>
        <v>3.1</v>
      </c>
      <c r="C23" s="260" t="str">
        <f>Résultats!C24</f>
        <v>A</v>
      </c>
      <c r="D23" s="260" t="str">
        <f>Résultats!E24</f>
        <v>x</v>
      </c>
      <c r="E23" s="341" t="str">
        <f>Résultats!F24</f>
        <v xml:space="preserve">Dans chaque page web, l’information ne doit pas être donnée uniquement par la couleur. Cette règle est-elle respectée ?</v>
      </c>
      <c r="F23" s="345" t="s">
        <v>14</v>
      </c>
      <c r="G23" s="345"/>
      <c r="H23" s="97"/>
      <c r="I23" s="97"/>
      <c r="J23" s="97"/>
      <c r="K23" s="97"/>
      <c r="L23" s="97"/>
      <c r="M23" s="308"/>
      <c r="N23" s="308"/>
      <c r="O23" s="308"/>
      <c r="P23" s="308"/>
      <c r="Q23" s="308"/>
      <c r="R23" s="308"/>
      <c r="S23" s="308"/>
      <c r="T23" s="308"/>
      <c r="U23" s="308"/>
    </row>
    <row r="24" ht="62.25" customHeight="1">
      <c r="A24" s="36"/>
      <c r="B24" s="358" t="str">
        <f>Résultats!B25</f>
        <v>3.2</v>
      </c>
      <c r="C24" s="260" t="str">
        <f>Résultats!C25</f>
        <v>AA</v>
      </c>
      <c r="D24" s="260" t="str">
        <f>Résultats!E25</f>
        <v/>
      </c>
      <c r="E24" s="341" t="str">
        <f>Résultats!F25</f>
        <v xml:space="preserve">Dans chaque page web, le contraste entre la couleur du texte et la couleur de son arrière-plan est-il suffisamment élevé (hors cas particuliers) ?</v>
      </c>
      <c r="F24" s="345" t="s">
        <v>14</v>
      </c>
      <c r="G24" s="345"/>
      <c r="H24" s="97"/>
      <c r="I24" s="97"/>
      <c r="J24" s="97"/>
      <c r="K24" s="97"/>
      <c r="L24" s="97"/>
      <c r="M24" s="308"/>
      <c r="N24" s="308"/>
      <c r="O24" s="308"/>
      <c r="P24" s="308"/>
      <c r="Q24" s="308"/>
      <c r="R24" s="308"/>
      <c r="S24" s="308"/>
      <c r="T24" s="308"/>
      <c r="U24" s="308"/>
    </row>
    <row r="25" ht="62.25" customHeight="1">
      <c r="A25" s="46"/>
      <c r="B25" s="358" t="str">
        <f>Résultats!B26</f>
        <v>3.3</v>
      </c>
      <c r="C25" s="260" t="str">
        <f>Résultats!C26</f>
        <v>AA</v>
      </c>
      <c r="D25" s="260" t="str">
        <f>Résultats!E26</f>
        <v/>
      </c>
      <c r="E25" s="341" t="str">
        <f>Résultats!F26</f>
        <v xml:space="preserve">Dans chaque page web, les couleurs utilisées dans les composants d’interface ou les éléments graphiques porteurs d’informations sont-elles suffisamment contrastées (hors cas particuliers) ?</v>
      </c>
      <c r="F25" s="345" t="s">
        <v>14</v>
      </c>
      <c r="G25" s="345"/>
      <c r="H25" s="97"/>
      <c r="I25" s="97"/>
      <c r="J25" s="97"/>
      <c r="K25" s="97"/>
      <c r="L25" s="97"/>
      <c r="M25" s="308"/>
      <c r="N25" s="308"/>
      <c r="O25" s="308"/>
      <c r="P25" s="308"/>
      <c r="Q25" s="308"/>
      <c r="R25" s="308"/>
      <c r="S25" s="308"/>
      <c r="T25" s="308"/>
      <c r="U25" s="308"/>
    </row>
    <row r="26" ht="62.25" customHeight="1">
      <c r="A26" s="355" t="s">
        <v>445</v>
      </c>
      <c r="B26" s="358" t="str">
        <f>Résultats!B27</f>
        <v>4.1</v>
      </c>
      <c r="C26" s="260" t="str">
        <f>Résultats!C27</f>
        <v>A</v>
      </c>
      <c r="D26" s="260" t="str">
        <f>Résultats!E27</f>
        <v>x</v>
      </c>
      <c r="E26" s="341" t="str">
        <f>Résultats!F27</f>
        <v xml:space="preserve">Chaque média temporel pré-enregistré a-t-il, si nécessaire, une transcription textuelle ou une audiodescription (hors cas particuliers) ?</v>
      </c>
      <c r="F26" s="345" t="s">
        <v>14</v>
      </c>
      <c r="G26" s="345"/>
      <c r="H26" s="97"/>
      <c r="I26" s="97"/>
      <c r="J26" s="97"/>
      <c r="K26" s="97"/>
      <c r="L26" s="97"/>
      <c r="M26" s="308"/>
      <c r="N26" s="308"/>
      <c r="O26" s="308"/>
      <c r="P26" s="308"/>
      <c r="Q26" s="308"/>
      <c r="R26" s="308"/>
      <c r="S26" s="308"/>
      <c r="T26" s="308"/>
      <c r="U26" s="308"/>
    </row>
    <row r="27" ht="62.25" customHeight="1">
      <c r="A27" s="36"/>
      <c r="B27" s="358" t="str">
        <f>Résultats!B28</f>
        <v>4.2</v>
      </c>
      <c r="C27" s="260" t="str">
        <f>Résultats!C28</f>
        <v>A</v>
      </c>
      <c r="D27" s="260" t="str">
        <f>Résultats!E28</f>
        <v/>
      </c>
      <c r="E27" s="341" t="str">
        <f>Résultats!F28</f>
        <v xml:space="preserve">Pour chaque média temporel pré-enregistré ayant une transcription textuelle ou une audiodescription synchronisée, celles-ci sont-elles pertinentes (hors cas particuliers) ?</v>
      </c>
      <c r="F27" s="345" t="s">
        <v>14</v>
      </c>
      <c r="G27" s="345"/>
      <c r="H27" s="97"/>
      <c r="I27" s="97"/>
      <c r="J27" s="97"/>
      <c r="K27" s="97"/>
      <c r="L27" s="97"/>
      <c r="M27" s="308"/>
      <c r="N27" s="308"/>
      <c r="O27" s="308"/>
      <c r="P27" s="308"/>
      <c r="Q27" s="308"/>
      <c r="R27" s="308"/>
      <c r="S27" s="308"/>
      <c r="T27" s="308"/>
      <c r="U27" s="308"/>
    </row>
    <row r="28" ht="62.25" customHeight="1">
      <c r="A28" s="36"/>
      <c r="B28" s="358" t="str">
        <f>Résultats!B29</f>
        <v>4.3</v>
      </c>
      <c r="C28" s="260" t="str">
        <f>Résultats!C29</f>
        <v>A</v>
      </c>
      <c r="D28" s="260" t="str">
        <f>Résultats!E29</f>
        <v/>
      </c>
      <c r="E28" s="341" t="str">
        <f>Résultats!F29</f>
        <v xml:space="preserve">Chaque média temporel synchronisé pré-enregistré a-t-il, si nécessaire, des sous-titres synchronisés (hors cas particuliers) ?</v>
      </c>
      <c r="F28" s="345" t="s">
        <v>14</v>
      </c>
      <c r="G28" s="345"/>
      <c r="H28" s="97"/>
      <c r="I28" s="97"/>
      <c r="J28" s="97"/>
      <c r="K28" s="97"/>
      <c r="L28" s="97"/>
      <c r="M28" s="308"/>
      <c r="N28" s="308"/>
      <c r="O28" s="308"/>
      <c r="P28" s="308"/>
      <c r="Q28" s="308"/>
      <c r="R28" s="308"/>
      <c r="S28" s="308"/>
      <c r="T28" s="308"/>
      <c r="U28" s="308"/>
    </row>
    <row r="29" ht="62.25" customHeight="1">
      <c r="A29" s="36"/>
      <c r="B29" s="358" t="str">
        <f>Résultats!B30</f>
        <v>4.4</v>
      </c>
      <c r="C29" s="260" t="str">
        <f>Résultats!C30</f>
        <v>A</v>
      </c>
      <c r="D29" s="260" t="str">
        <f>Résultats!E30</f>
        <v/>
      </c>
      <c r="E29" s="341" t="str">
        <f>Résultats!F30</f>
        <v xml:space="preserve">Pour chaque média temporel synchronisé pré-enregistré ayant des sous-titres synchronisés, ces sous-titres sont-ils pertinents ?</v>
      </c>
      <c r="F29" s="345" t="s">
        <v>14</v>
      </c>
      <c r="G29" s="345"/>
      <c r="H29" s="97"/>
      <c r="I29" s="97"/>
      <c r="J29" s="97"/>
      <c r="K29" s="97"/>
      <c r="L29" s="97"/>
      <c r="M29" s="308"/>
      <c r="N29" s="308"/>
      <c r="O29" s="308"/>
      <c r="P29" s="308"/>
      <c r="Q29" s="308"/>
      <c r="R29" s="308"/>
      <c r="S29" s="308"/>
      <c r="T29" s="308"/>
      <c r="U29" s="308"/>
    </row>
    <row r="30" ht="62.25" customHeight="1">
      <c r="A30" s="36"/>
      <c r="B30" s="358" t="str">
        <f>Résultats!B31</f>
        <v>4.5</v>
      </c>
      <c r="C30" s="260" t="str">
        <f>Résultats!C31</f>
        <v>AA</v>
      </c>
      <c r="D30" s="260" t="str">
        <f>Résultats!E31</f>
        <v/>
      </c>
      <c r="E30" s="341" t="str">
        <f>Résultats!F31</f>
        <v xml:space="preserve">Chaque média temporel pré-enregistré a-t-il, si nécessaire, une audiodescription synchronisée (hors cas particuliers) ?</v>
      </c>
      <c r="F30" s="345" t="s">
        <v>14</v>
      </c>
      <c r="G30" s="345"/>
      <c r="H30" s="97"/>
      <c r="I30" s="97"/>
      <c r="J30" s="97"/>
      <c r="K30" s="97"/>
      <c r="L30" s="97"/>
      <c r="M30" s="308"/>
      <c r="N30" s="308"/>
      <c r="O30" s="308"/>
      <c r="P30" s="308"/>
      <c r="Q30" s="308"/>
      <c r="R30" s="308"/>
      <c r="S30" s="308"/>
      <c r="T30" s="308"/>
      <c r="U30" s="308"/>
    </row>
    <row r="31" ht="62.25" customHeight="1">
      <c r="A31" s="36"/>
      <c r="B31" s="358" t="str">
        <f>Résultats!B32</f>
        <v>4.6</v>
      </c>
      <c r="C31" s="260" t="str">
        <f>Résultats!C32</f>
        <v>AA</v>
      </c>
      <c r="D31" s="260" t="str">
        <f>Résultats!E32</f>
        <v/>
      </c>
      <c r="E31" s="341" t="str">
        <f>Résultats!F32</f>
        <v xml:space="preserve">Pour chaque média temporel pré-enregistré ayant une audiodescription synchronisée, celle-ci est-elle pertinente ?</v>
      </c>
      <c r="F31" s="345" t="s">
        <v>14</v>
      </c>
      <c r="G31" s="345"/>
      <c r="H31" s="97"/>
      <c r="I31" s="97"/>
      <c r="J31" s="97"/>
      <c r="K31" s="97"/>
      <c r="L31" s="97"/>
      <c r="M31" s="308"/>
      <c r="N31" s="308"/>
      <c r="O31" s="308"/>
      <c r="P31" s="308"/>
      <c r="Q31" s="308"/>
      <c r="R31" s="308"/>
      <c r="S31" s="308"/>
      <c r="T31" s="308"/>
      <c r="U31" s="308"/>
    </row>
    <row r="32" ht="62.25" customHeight="1">
      <c r="A32" s="36"/>
      <c r="B32" s="358" t="str">
        <f>Résultats!B33</f>
        <v>4.7</v>
      </c>
      <c r="C32" s="260" t="str">
        <f>Résultats!C33</f>
        <v>A</v>
      </c>
      <c r="D32" s="260" t="str">
        <f>Résultats!E33</f>
        <v/>
      </c>
      <c r="E32" s="341" t="str">
        <f>Résultats!F33</f>
        <v xml:space="preserve">Chaque média temporel est-il clairement identifiable (hors cas particuliers) ?</v>
      </c>
      <c r="F32" s="345" t="s">
        <v>14</v>
      </c>
      <c r="G32" s="345"/>
      <c r="H32" s="97"/>
      <c r="I32" s="97"/>
      <c r="J32" s="97"/>
      <c r="K32" s="97"/>
      <c r="L32" s="97"/>
      <c r="M32" s="308"/>
      <c r="N32" s="308"/>
      <c r="O32" s="308"/>
      <c r="P32" s="308"/>
      <c r="Q32" s="308"/>
      <c r="R32" s="308"/>
      <c r="S32" s="308"/>
      <c r="T32" s="308"/>
      <c r="U32" s="308"/>
    </row>
    <row r="33" ht="62.25" customHeight="1">
      <c r="A33" s="36"/>
      <c r="B33" s="358" t="str">
        <f>Résultats!B34</f>
        <v>4.8</v>
      </c>
      <c r="C33" s="260" t="str">
        <f>Résultats!C34</f>
        <v>A</v>
      </c>
      <c r="D33" s="260" t="str">
        <f>Résultats!E34</f>
        <v/>
      </c>
      <c r="E33" s="341" t="str">
        <f>Résultats!F34</f>
        <v xml:space="preserve">Chaque média non temporel a-t-il, si nécessaire, une alternative (hors cas particuliers) ?</v>
      </c>
      <c r="F33" s="345" t="s">
        <v>14</v>
      </c>
      <c r="G33" s="345"/>
      <c r="H33" s="97"/>
      <c r="I33" s="97"/>
      <c r="J33" s="97"/>
      <c r="K33" s="97"/>
      <c r="L33" s="97"/>
      <c r="M33" s="308"/>
      <c r="N33" s="308"/>
      <c r="O33" s="308"/>
      <c r="P33" s="308"/>
      <c r="Q33" s="308"/>
      <c r="R33" s="308"/>
      <c r="S33" s="308"/>
      <c r="T33" s="308"/>
      <c r="U33" s="308"/>
    </row>
    <row r="34" ht="62.25" customHeight="1">
      <c r="A34" s="36"/>
      <c r="B34" s="358" t="str">
        <f>Résultats!B35</f>
        <v>4.9</v>
      </c>
      <c r="C34" s="260" t="str">
        <f>Résultats!C35</f>
        <v>A</v>
      </c>
      <c r="D34" s="260" t="str">
        <f>Résultats!E35</f>
        <v/>
      </c>
      <c r="E34" s="341" t="str">
        <f>Résultats!F35</f>
        <v xml:space="preserve">Pour chaque média non temporel ayant une alternative, cette alternative est-elle pertinente ?</v>
      </c>
      <c r="F34" s="345" t="s">
        <v>14</v>
      </c>
      <c r="G34" s="345"/>
      <c r="H34" s="97"/>
      <c r="I34" s="97"/>
      <c r="J34" s="97"/>
      <c r="K34" s="97"/>
      <c r="L34" s="97"/>
      <c r="M34" s="308"/>
      <c r="N34" s="308"/>
      <c r="O34" s="308"/>
      <c r="P34" s="308"/>
      <c r="Q34" s="308"/>
      <c r="R34" s="308"/>
      <c r="S34" s="308"/>
      <c r="T34" s="308"/>
      <c r="U34" s="308"/>
    </row>
    <row r="35" ht="62.25" customHeight="1">
      <c r="A35" s="36"/>
      <c r="B35" s="358" t="str">
        <f>Résultats!B36</f>
        <v>4.10</v>
      </c>
      <c r="C35" s="260" t="str">
        <f>Résultats!C36</f>
        <v>A</v>
      </c>
      <c r="D35" s="260" t="str">
        <f>Résultats!E36</f>
        <v>x</v>
      </c>
      <c r="E35" s="341" t="str">
        <f>Résultats!F36</f>
        <v xml:space="preserve">Chaque son déclenché automatiquement est-il contrôlable par l’utilisateur ?</v>
      </c>
      <c r="F35" s="345" t="s">
        <v>14</v>
      </c>
      <c r="G35" s="345"/>
      <c r="H35" s="97"/>
      <c r="I35" s="97"/>
      <c r="J35" s="97"/>
      <c r="K35" s="97"/>
      <c r="L35" s="97"/>
      <c r="M35" s="308"/>
      <c r="N35" s="308"/>
      <c r="O35" s="308"/>
      <c r="P35" s="308"/>
      <c r="Q35" s="308"/>
      <c r="R35" s="308"/>
      <c r="S35" s="308"/>
      <c r="T35" s="308"/>
      <c r="U35" s="308"/>
    </row>
    <row r="36" ht="62.25" customHeight="1">
      <c r="A36" s="36"/>
      <c r="B36" s="358" t="str">
        <f>Résultats!B37</f>
        <v>4.11</v>
      </c>
      <c r="C36" s="260" t="str">
        <f>Résultats!C37</f>
        <v>A</v>
      </c>
      <c r="D36" s="260" t="str">
        <f>Résultats!E37</f>
        <v/>
      </c>
      <c r="E36" s="341" t="str">
        <f>Résultats!F37</f>
        <v xml:space="preserve">La consultation de chaque média temporel est-elle, si nécessaire, contrôlable par le clavier et tout dispositif de pointage ?</v>
      </c>
      <c r="F36" s="345" t="s">
        <v>14</v>
      </c>
      <c r="G36" s="345"/>
      <c r="H36" s="97"/>
      <c r="I36" s="97"/>
      <c r="J36" s="97"/>
      <c r="K36" s="97"/>
      <c r="L36" s="97"/>
      <c r="M36" s="308"/>
      <c r="N36" s="308"/>
      <c r="O36" s="308"/>
      <c r="P36" s="308"/>
      <c r="Q36" s="308"/>
      <c r="R36" s="308"/>
      <c r="S36" s="308"/>
      <c r="T36" s="308"/>
      <c r="U36" s="308"/>
    </row>
    <row r="37" ht="62.25" customHeight="1">
      <c r="A37" s="36"/>
      <c r="B37" s="358" t="str">
        <f>Résultats!B38</f>
        <v>4.12</v>
      </c>
      <c r="C37" s="260" t="str">
        <f>Résultats!C38</f>
        <v>A</v>
      </c>
      <c r="D37" s="260" t="str">
        <f>Résultats!E38</f>
        <v/>
      </c>
      <c r="E37" s="341" t="str">
        <f>Résultats!F38</f>
        <v xml:space="preserve">La consultation de chaque média non temporel est-elle contrôlable par le clavier et tout dispositif de pointage ?</v>
      </c>
      <c r="F37" s="345" t="s">
        <v>14</v>
      </c>
      <c r="G37" s="345"/>
      <c r="H37" s="97"/>
      <c r="I37" s="97"/>
      <c r="J37" s="97"/>
      <c r="K37" s="97"/>
      <c r="L37" s="97"/>
      <c r="M37" s="308"/>
      <c r="N37" s="308"/>
      <c r="O37" s="308"/>
      <c r="P37" s="308"/>
      <c r="Q37" s="308"/>
      <c r="R37" s="308"/>
      <c r="S37" s="308"/>
      <c r="T37" s="308"/>
      <c r="U37" s="308"/>
    </row>
    <row r="38" ht="62.25" customHeight="1">
      <c r="A38" s="46"/>
      <c r="B38" s="358" t="str">
        <f>Résultats!B39</f>
        <v>4.13</v>
      </c>
      <c r="C38" s="260" t="str">
        <f>Résultats!C39</f>
        <v>A</v>
      </c>
      <c r="D38" s="260" t="str">
        <f>Résultats!E39</f>
        <v/>
      </c>
      <c r="E38" s="341" t="str">
        <f>Résultats!F39</f>
        <v xml:space="preserve">Chaque média temporel et non temporel est-il compatible avec les technologies d’assistance (hors cas particuliers) ?</v>
      </c>
      <c r="F38" s="345" t="s">
        <v>14</v>
      </c>
      <c r="G38" s="345"/>
      <c r="H38" s="97"/>
      <c r="I38" s="97"/>
      <c r="J38" s="97"/>
      <c r="K38" s="97"/>
      <c r="L38" s="97"/>
      <c r="M38" s="308"/>
      <c r="N38" s="308"/>
      <c r="O38" s="308"/>
      <c r="P38" s="308"/>
      <c r="Q38" s="308"/>
      <c r="R38" s="308"/>
      <c r="S38" s="308"/>
      <c r="T38" s="308"/>
      <c r="U38" s="308"/>
    </row>
    <row r="39" ht="62.25" customHeight="1">
      <c r="A39" s="355" t="s">
        <v>450</v>
      </c>
      <c r="B39" s="358" t="str">
        <f>Résultats!B40</f>
        <v>5.1</v>
      </c>
      <c r="C39" s="260" t="str">
        <f>Résultats!C40</f>
        <v>A</v>
      </c>
      <c r="D39" s="260" t="str">
        <f>Résultats!E40</f>
        <v/>
      </c>
      <c r="E39" s="341" t="str">
        <f>Résultats!F40</f>
        <v xml:space="preserve">Chaque tableau de données complexe a-t-il un résumé ?</v>
      </c>
      <c r="F39" s="345" t="s">
        <v>14</v>
      </c>
      <c r="G39" s="345"/>
      <c r="H39" s="97"/>
      <c r="I39" s="97"/>
      <c r="J39" s="97"/>
      <c r="K39" s="97"/>
      <c r="L39" s="97"/>
      <c r="M39" s="308"/>
      <c r="N39" s="308"/>
      <c r="O39" s="308"/>
      <c r="P39" s="308"/>
      <c r="Q39" s="308"/>
      <c r="R39" s="308"/>
      <c r="S39" s="308"/>
      <c r="T39" s="308"/>
      <c r="U39" s="308"/>
    </row>
    <row r="40" ht="62.25" customHeight="1">
      <c r="A40" s="36"/>
      <c r="B40" s="358" t="str">
        <f>Résultats!B41</f>
        <v>5.2</v>
      </c>
      <c r="C40" s="260" t="str">
        <f>Résultats!C41</f>
        <v>A</v>
      </c>
      <c r="D40" s="260" t="str">
        <f>Résultats!E41</f>
        <v/>
      </c>
      <c r="E40" s="341" t="str">
        <f>Résultats!F41</f>
        <v xml:space="preserve">Pour chaque tableau de données complexe ayant un résumé, celui-ci est-il pertinent ?</v>
      </c>
      <c r="F40" s="345" t="s">
        <v>14</v>
      </c>
      <c r="G40" s="345"/>
      <c r="H40" s="97"/>
      <c r="I40" s="97"/>
      <c r="J40" s="97"/>
      <c r="K40" s="97"/>
      <c r="L40" s="97"/>
      <c r="M40" s="308"/>
      <c r="N40" s="308"/>
      <c r="O40" s="308"/>
      <c r="P40" s="308"/>
      <c r="Q40" s="308"/>
      <c r="R40" s="308"/>
      <c r="S40" s="308"/>
      <c r="T40" s="308"/>
      <c r="U40" s="308"/>
    </row>
    <row r="41" ht="62.25" customHeight="1">
      <c r="A41" s="36"/>
      <c r="B41" s="358" t="str">
        <f>Résultats!B42</f>
        <v>5.3</v>
      </c>
      <c r="C41" s="260" t="str">
        <f>Résultats!C42</f>
        <v>A</v>
      </c>
      <c r="D41" s="260" t="str">
        <f>Résultats!E42</f>
        <v>x</v>
      </c>
      <c r="E41" s="341" t="str">
        <f>Résultats!F42</f>
        <v xml:space="preserve">Pour chaque tableau de mise en forme, le contenu linéarisé reste-t-il compréhensible ?</v>
      </c>
      <c r="F41" s="345" t="s">
        <v>14</v>
      </c>
      <c r="G41" s="345"/>
      <c r="H41" s="97"/>
      <c r="I41" s="97"/>
      <c r="J41" s="97"/>
      <c r="K41" s="97"/>
      <c r="L41" s="97"/>
      <c r="M41" s="308"/>
      <c r="N41" s="308"/>
      <c r="O41" s="308"/>
      <c r="P41" s="308"/>
      <c r="Q41" s="308"/>
      <c r="R41" s="308"/>
      <c r="S41" s="308"/>
      <c r="T41" s="308"/>
      <c r="U41" s="308"/>
    </row>
    <row r="42" ht="62.25" customHeight="1">
      <c r="A42" s="36"/>
      <c r="B42" s="358" t="str">
        <f>Résultats!B43</f>
        <v>5.4</v>
      </c>
      <c r="C42" s="260" t="str">
        <f>Résultats!C43</f>
        <v>A</v>
      </c>
      <c r="D42" s="260" t="str">
        <f>Résultats!E43</f>
        <v/>
      </c>
      <c r="E42" s="341" t="str">
        <f>Résultats!F43</f>
        <v xml:space="preserve">Pour chaque tableau de données ayant un titre, le titre est-il correctement associé au tableau de données ?</v>
      </c>
      <c r="F42" s="345" t="s">
        <v>14</v>
      </c>
      <c r="G42" s="345"/>
      <c r="H42" s="97"/>
      <c r="I42" s="97"/>
      <c r="J42" s="97"/>
      <c r="K42" s="97"/>
      <c r="L42" s="97"/>
      <c r="M42" s="308"/>
      <c r="N42" s="308"/>
      <c r="O42" s="308"/>
      <c r="P42" s="308"/>
      <c r="Q42" s="308"/>
      <c r="R42" s="308"/>
      <c r="S42" s="308"/>
      <c r="T42" s="308"/>
      <c r="U42" s="308"/>
    </row>
    <row r="43" ht="62.25" customHeight="1">
      <c r="A43" s="36"/>
      <c r="B43" s="358" t="str">
        <f>Résultats!B44</f>
        <v>5.5</v>
      </c>
      <c r="C43" s="260" t="str">
        <f>Résultats!C44</f>
        <v>A</v>
      </c>
      <c r="D43" s="260" t="str">
        <f>Résultats!E44</f>
        <v/>
      </c>
      <c r="E43" s="341" t="str">
        <f>Résultats!F44</f>
        <v xml:space="preserve">Pour chaque tableau de données ayant un titre, celui-ci est-il pertinent ?</v>
      </c>
      <c r="F43" s="345" t="s">
        <v>14</v>
      </c>
      <c r="G43" s="345"/>
      <c r="H43" s="97"/>
      <c r="I43" s="97"/>
      <c r="J43" s="97"/>
      <c r="K43" s="97"/>
      <c r="L43" s="97"/>
      <c r="M43" s="308"/>
      <c r="N43" s="308"/>
      <c r="O43" s="308"/>
      <c r="P43" s="308"/>
      <c r="Q43" s="308"/>
      <c r="R43" s="308"/>
      <c r="S43" s="308"/>
      <c r="T43" s="308"/>
      <c r="U43" s="308"/>
    </row>
    <row r="44" ht="62.25" customHeight="1">
      <c r="A44" s="36"/>
      <c r="B44" s="358" t="str">
        <f>Résultats!B45</f>
        <v>5.6</v>
      </c>
      <c r="C44" s="260" t="str">
        <f>Résultats!C45</f>
        <v>A</v>
      </c>
      <c r="D44" s="260" t="str">
        <f>Résultats!E45</f>
        <v/>
      </c>
      <c r="E44" s="341" t="str">
        <f>Résultats!F45</f>
        <v xml:space="preserve">Pour chaque tableau de données, chaque en-tête de colonne et chaque en-tête de ligne sont-ils correctement déclarés ?</v>
      </c>
      <c r="F44" s="345" t="s">
        <v>14</v>
      </c>
      <c r="G44" s="345"/>
      <c r="H44" s="97"/>
      <c r="I44" s="97"/>
      <c r="J44" s="97"/>
      <c r="K44" s="97"/>
      <c r="L44" s="97"/>
      <c r="M44" s="308"/>
      <c r="N44" s="308"/>
      <c r="O44" s="308"/>
      <c r="P44" s="308"/>
      <c r="Q44" s="308"/>
      <c r="R44" s="308"/>
      <c r="S44" s="308"/>
      <c r="T44" s="308"/>
      <c r="U44" s="308"/>
    </row>
    <row r="45" ht="62.25" customHeight="1">
      <c r="A45" s="36"/>
      <c r="B45" s="358" t="str">
        <f>Résultats!B46</f>
        <v>5.7</v>
      </c>
      <c r="C45" s="260" t="str">
        <f>Résultats!C46</f>
        <v>A</v>
      </c>
      <c r="D45" s="260" t="str">
        <f>Résultats!E46</f>
        <v>x</v>
      </c>
      <c r="E45" s="341" t="str">
        <f>Résultats!F46</f>
        <v xml:space="preserve">Pour chaque tableau de données, la technique appropriée permettant d’associer chaque cellule avec ses en-têtes est-elle utilisée (hors cas particuliers) ?</v>
      </c>
      <c r="F45" s="345" t="s">
        <v>14</v>
      </c>
      <c r="G45" s="345"/>
      <c r="H45" s="97"/>
      <c r="I45" s="97"/>
      <c r="J45" s="97"/>
      <c r="K45" s="97"/>
      <c r="L45" s="97"/>
      <c r="M45" s="308"/>
      <c r="N45" s="308"/>
      <c r="O45" s="308"/>
      <c r="P45" s="308"/>
      <c r="Q45" s="308"/>
      <c r="R45" s="308"/>
      <c r="S45" s="308"/>
      <c r="T45" s="308"/>
      <c r="U45" s="308"/>
    </row>
    <row r="46" ht="62.25" customHeight="1">
      <c r="A46" s="46"/>
      <c r="B46" s="358" t="str">
        <f>Résultats!B47</f>
        <v>5.8</v>
      </c>
      <c r="C46" s="260" t="str">
        <f>Résultats!C47</f>
        <v>A</v>
      </c>
      <c r="D46" s="260" t="str">
        <f>Résultats!E47</f>
        <v/>
      </c>
      <c r="E46" s="341" t="str">
        <f>Résultats!F47</f>
        <v xml:space="preserve">Chaque tableau de mise en forme ne doit pas utiliser d’éléments propres aux tableaux de données. Cette règle est-elle respectée ?</v>
      </c>
      <c r="F46" s="345" t="s">
        <v>14</v>
      </c>
      <c r="G46" s="345"/>
      <c r="H46" s="97"/>
      <c r="I46" s="97"/>
      <c r="J46" s="97"/>
      <c r="K46" s="97"/>
      <c r="L46" s="97"/>
      <c r="M46" s="308"/>
      <c r="N46" s="308"/>
      <c r="O46" s="308"/>
      <c r="P46" s="308"/>
      <c r="Q46" s="308"/>
      <c r="R46" s="308"/>
      <c r="S46" s="308"/>
      <c r="T46" s="308"/>
      <c r="U46" s="308"/>
    </row>
    <row r="47" ht="62.25" customHeight="1">
      <c r="A47" s="355" t="s">
        <v>451</v>
      </c>
      <c r="B47" s="358" t="str">
        <f>Résultats!B48</f>
        <v>6.1</v>
      </c>
      <c r="C47" s="260" t="str">
        <f>Résultats!C48</f>
        <v>A</v>
      </c>
      <c r="D47" s="260" t="str">
        <f>Résultats!E48</f>
        <v>x</v>
      </c>
      <c r="E47" s="341" t="str">
        <f>Résultats!F48</f>
        <v xml:space="preserve">Chaque lien est-il explicite (hors cas particuliers) ?</v>
      </c>
      <c r="F47" s="345" t="s">
        <v>14</v>
      </c>
      <c r="G47" s="345"/>
      <c r="H47" s="97"/>
      <c r="I47" s="97"/>
      <c r="J47" s="97"/>
      <c r="K47" s="97"/>
      <c r="L47" s="97"/>
      <c r="M47" s="308"/>
      <c r="N47" s="308"/>
      <c r="O47" s="308"/>
      <c r="P47" s="308"/>
      <c r="Q47" s="308"/>
      <c r="R47" s="308"/>
      <c r="S47" s="308"/>
      <c r="T47" s="308"/>
      <c r="U47" s="308"/>
    </row>
    <row r="48" ht="62.25" customHeight="1">
      <c r="A48" s="46"/>
      <c r="B48" s="358" t="str">
        <f>Résultats!B49</f>
        <v>6.2</v>
      </c>
      <c r="C48" s="260" t="str">
        <f>Résultats!C49</f>
        <v>A</v>
      </c>
      <c r="D48" s="260" t="str">
        <f>Résultats!E49</f>
        <v>x</v>
      </c>
      <c r="E48" s="341" t="str">
        <f>Résultats!F49</f>
        <v xml:space="preserve">Dans chaque page web, chaque lien a-t-il un intitulé ?</v>
      </c>
      <c r="F48" s="345" t="s">
        <v>14</v>
      </c>
      <c r="G48" s="345"/>
      <c r="H48" s="97"/>
      <c r="I48" s="97"/>
      <c r="J48" s="97"/>
      <c r="K48" s="97"/>
      <c r="L48" s="97"/>
      <c r="M48" s="308"/>
      <c r="N48" s="308"/>
      <c r="O48" s="308"/>
      <c r="P48" s="308"/>
      <c r="Q48" s="308"/>
      <c r="R48" s="308"/>
      <c r="S48" s="308"/>
      <c r="T48" s="308"/>
      <c r="U48" s="308"/>
    </row>
    <row r="49" ht="62.25" customHeight="1">
      <c r="A49" s="355" t="s">
        <v>452</v>
      </c>
      <c r="B49" s="358" t="str">
        <f>Résultats!B50</f>
        <v>7.1</v>
      </c>
      <c r="C49" s="260" t="str">
        <f>Résultats!C50</f>
        <v>A</v>
      </c>
      <c r="D49" s="260" t="str">
        <f>Résultats!E50</f>
        <v>x</v>
      </c>
      <c r="E49" s="341" t="str">
        <f>Résultats!F50</f>
        <v xml:space="preserve">Chaque script est-il, si nécessaire, compatible avec les technologies d’assistance ?</v>
      </c>
      <c r="F49" s="345" t="s">
        <v>14</v>
      </c>
      <c r="G49" s="345"/>
      <c r="H49" s="97"/>
      <c r="I49" s="97"/>
      <c r="J49" s="97"/>
      <c r="K49" s="97"/>
      <c r="L49" s="97"/>
      <c r="M49" s="308"/>
      <c r="N49" s="308"/>
      <c r="O49" s="308"/>
      <c r="P49" s="308"/>
      <c r="Q49" s="308"/>
      <c r="R49" s="308"/>
      <c r="S49" s="308"/>
      <c r="T49" s="308"/>
      <c r="U49" s="308"/>
    </row>
    <row r="50" ht="62.25" customHeight="1">
      <c r="A50" s="36"/>
      <c r="B50" s="358" t="str">
        <f>Résultats!B51</f>
        <v>7.2</v>
      </c>
      <c r="C50" s="260" t="str">
        <f>Résultats!C51</f>
        <v>A</v>
      </c>
      <c r="D50" s="260" t="str">
        <f>Résultats!E51</f>
        <v/>
      </c>
      <c r="E50" s="341" t="str">
        <f>Résultats!F51</f>
        <v xml:space="preserve">Pour chaque script ayant une alternative, cette alternative est-elle pertinente ?</v>
      </c>
      <c r="F50" s="345" t="s">
        <v>14</v>
      </c>
      <c r="G50" s="345"/>
      <c r="H50" s="97"/>
      <c r="I50" s="97"/>
      <c r="J50" s="97"/>
      <c r="K50" s="97"/>
      <c r="L50" s="97"/>
      <c r="M50" s="308"/>
      <c r="N50" s="308"/>
      <c r="O50" s="308"/>
      <c r="P50" s="308"/>
      <c r="Q50" s="308"/>
      <c r="R50" s="308"/>
      <c r="S50" s="308"/>
      <c r="T50" s="308"/>
      <c r="U50" s="308"/>
    </row>
    <row r="51" ht="62.25" customHeight="1">
      <c r="A51" s="36"/>
      <c r="B51" s="358" t="str">
        <f>Résultats!B52</f>
        <v>7.3</v>
      </c>
      <c r="C51" s="260" t="str">
        <f>Résultats!C52</f>
        <v>A</v>
      </c>
      <c r="D51" s="260" t="str">
        <f>Résultats!E52</f>
        <v>x</v>
      </c>
      <c r="E51" s="341" t="str">
        <f>Résultats!F52</f>
        <v xml:space="preserve">Chaque script est-il contrôlable par le clavier et par tout dispositif de pointage (hors cas particuliers) ?</v>
      </c>
      <c r="F51" s="345" t="s">
        <v>14</v>
      </c>
      <c r="G51" s="345"/>
      <c r="H51" s="97"/>
      <c r="I51" s="97"/>
      <c r="J51" s="97"/>
      <c r="K51" s="97"/>
      <c r="L51" s="97"/>
      <c r="M51" s="308"/>
      <c r="N51" s="308"/>
      <c r="O51" s="308"/>
      <c r="P51" s="308"/>
      <c r="Q51" s="308"/>
      <c r="R51" s="308"/>
      <c r="S51" s="308"/>
      <c r="T51" s="308"/>
      <c r="U51" s="308"/>
    </row>
    <row r="52" ht="62.25" customHeight="1">
      <c r="A52" s="36"/>
      <c r="B52" s="358" t="str">
        <f>Résultats!B53</f>
        <v>7.4</v>
      </c>
      <c r="C52" s="260" t="str">
        <f>Résultats!C53</f>
        <v>A</v>
      </c>
      <c r="D52" s="260" t="str">
        <f>Résultats!E53</f>
        <v/>
      </c>
      <c r="E52" s="341" t="str">
        <f>Résultats!F53</f>
        <v xml:space="preserve">Pour chaque script qui initie un changement de contexte, l’utilisateur est-il averti ou en a-t-il le contrôle ?</v>
      </c>
      <c r="F52" s="345" t="s">
        <v>14</v>
      </c>
      <c r="G52" s="345"/>
      <c r="H52" s="97"/>
      <c r="I52" s="97"/>
      <c r="J52" s="97"/>
      <c r="K52" s="97"/>
      <c r="L52" s="97"/>
      <c r="M52" s="308"/>
      <c r="N52" s="308"/>
      <c r="O52" s="308"/>
      <c r="P52" s="308"/>
      <c r="Q52" s="308"/>
      <c r="R52" s="308"/>
      <c r="S52" s="308"/>
      <c r="T52" s="308"/>
      <c r="U52" s="308"/>
    </row>
    <row r="53" ht="62.25" customHeight="1">
      <c r="A53" s="46"/>
      <c r="B53" s="358" t="str">
        <f>Résultats!B54</f>
        <v>7.5</v>
      </c>
      <c r="C53" s="260" t="str">
        <f>Résultats!C54</f>
        <v>AA</v>
      </c>
      <c r="D53" s="260" t="str">
        <f>Résultats!E54</f>
        <v/>
      </c>
      <c r="E53" s="341" t="str">
        <f>Résultats!F54</f>
        <v xml:space="preserve">Dans chaque page web, les messages de statut sont-ils correctement restitués par les technologies d’assistance ?</v>
      </c>
      <c r="F53" s="345" t="s">
        <v>14</v>
      </c>
      <c r="G53" s="345"/>
      <c r="H53" s="97"/>
      <c r="I53" s="97"/>
      <c r="J53" s="97"/>
      <c r="K53" s="97"/>
      <c r="L53" s="97"/>
      <c r="M53" s="308"/>
      <c r="N53" s="308"/>
      <c r="O53" s="308"/>
      <c r="P53" s="308"/>
      <c r="Q53" s="308"/>
      <c r="R53" s="308"/>
      <c r="S53" s="308"/>
      <c r="T53" s="308"/>
      <c r="U53" s="308"/>
    </row>
    <row r="54" ht="62.25" customHeight="1">
      <c r="A54" s="355" t="s">
        <v>453</v>
      </c>
      <c r="B54" s="358" t="str">
        <f>Résultats!B55</f>
        <v>8.1</v>
      </c>
      <c r="C54" s="260" t="str">
        <f>Résultats!C55</f>
        <v>A</v>
      </c>
      <c r="D54" s="260" t="str">
        <f>Résultats!E55</f>
        <v/>
      </c>
      <c r="E54" s="341" t="str">
        <f>Résultats!F55</f>
        <v xml:space="preserve">Chaque page web est-elle définie par un type de document ?</v>
      </c>
      <c r="F54" s="345" t="s">
        <v>14</v>
      </c>
      <c r="G54" s="345"/>
      <c r="H54" s="97"/>
      <c r="I54" s="97"/>
      <c r="J54" s="97"/>
      <c r="K54" s="97"/>
      <c r="L54" s="352" t="s">
        <v>500</v>
      </c>
      <c r="M54" s="308"/>
      <c r="N54" s="308"/>
      <c r="O54" s="308"/>
      <c r="P54" s="308"/>
      <c r="Q54" s="308"/>
      <c r="R54" s="308"/>
      <c r="S54" s="308"/>
      <c r="T54" s="308"/>
      <c r="U54" s="308"/>
    </row>
    <row r="55" ht="62.25" customHeight="1">
      <c r="A55" s="36"/>
      <c r="B55" s="358" t="str">
        <f>Résultats!B56</f>
        <v>8.2</v>
      </c>
      <c r="C55" s="260" t="str">
        <f>Résultats!C56</f>
        <v>A</v>
      </c>
      <c r="D55" s="260" t="str">
        <f>Résultats!E56</f>
        <v/>
      </c>
      <c r="E55" s="341" t="str">
        <f>Résultats!F56</f>
        <v xml:space="preserve">Pour chaque page web, le code source généré est-il valide selon le type de document spécifié ?</v>
      </c>
      <c r="F55" s="345" t="s">
        <v>14</v>
      </c>
      <c r="G55" s="345"/>
      <c r="H55" s="97"/>
      <c r="I55" s="97"/>
      <c r="J55" s="97"/>
      <c r="K55" s="97"/>
      <c r="L55" s="352" t="s">
        <v>500</v>
      </c>
      <c r="M55" s="308"/>
      <c r="N55" s="308"/>
      <c r="O55" s="308"/>
      <c r="P55" s="308"/>
      <c r="Q55" s="308"/>
      <c r="R55" s="308"/>
      <c r="S55" s="308"/>
      <c r="T55" s="308"/>
      <c r="U55" s="308"/>
    </row>
    <row r="56" ht="62.25" customHeight="1">
      <c r="A56" s="36"/>
      <c r="B56" s="358" t="str">
        <f>Résultats!B57</f>
        <v>8.3</v>
      </c>
      <c r="C56" s="260" t="str">
        <f>Résultats!C57</f>
        <v>A</v>
      </c>
      <c r="D56" s="260" t="str">
        <f>Résultats!E57</f>
        <v>x</v>
      </c>
      <c r="E56" s="341" t="str">
        <f>Résultats!F57</f>
        <v xml:space="preserve">Dans chaque page web, la langue par défaut est-elle présente ?</v>
      </c>
      <c r="F56" s="345" t="s">
        <v>14</v>
      </c>
      <c r="G56" s="345"/>
      <c r="H56" s="97"/>
      <c r="I56" s="97"/>
      <c r="J56" s="97"/>
      <c r="K56" s="97"/>
      <c r="L56" s="97"/>
      <c r="M56" s="308"/>
      <c r="N56" s="308"/>
      <c r="O56" s="308"/>
      <c r="P56" s="308"/>
      <c r="Q56" s="308"/>
      <c r="R56" s="308"/>
      <c r="S56" s="308"/>
      <c r="T56" s="308"/>
      <c r="U56" s="308"/>
    </row>
    <row r="57" ht="62.25" customHeight="1">
      <c r="A57" s="36"/>
      <c r="B57" s="358" t="str">
        <f>Résultats!B58</f>
        <v>8.4</v>
      </c>
      <c r="C57" s="260" t="str">
        <f>Résultats!C58</f>
        <v>A</v>
      </c>
      <c r="D57" s="260" t="str">
        <f>Résultats!E58</f>
        <v>x</v>
      </c>
      <c r="E57" s="341" t="str">
        <f>Résultats!F58</f>
        <v xml:space="preserve">Pour chaque page web ayant une langue par défaut, le code de langue est-il pertinent ?</v>
      </c>
      <c r="F57" s="345" t="s">
        <v>14</v>
      </c>
      <c r="G57" s="345"/>
      <c r="H57" s="97"/>
      <c r="I57" s="97"/>
      <c r="J57" s="97"/>
      <c r="K57" s="97"/>
      <c r="L57" s="97"/>
      <c r="M57" s="308"/>
      <c r="N57" s="308"/>
      <c r="O57" s="308"/>
      <c r="P57" s="308"/>
      <c r="Q57" s="308"/>
      <c r="R57" s="308"/>
      <c r="S57" s="308"/>
      <c r="T57" s="308"/>
      <c r="U57" s="308"/>
    </row>
    <row r="58" ht="62.25" customHeight="1">
      <c r="A58" s="36"/>
      <c r="B58" s="259" t="str">
        <f>Résultats!B59</f>
        <v>8.5</v>
      </c>
      <c r="C58" s="260" t="str">
        <f>Résultats!C59</f>
        <v>A</v>
      </c>
      <c r="D58" s="260" t="str">
        <f>Résultats!E59</f>
        <v>x</v>
      </c>
      <c r="E58" s="341" t="str">
        <f>Résultats!F59</f>
        <v xml:space="preserve">Chaque page web a-t-elle un titre de page ?</v>
      </c>
      <c r="F58" s="345" t="s">
        <v>14</v>
      </c>
      <c r="G58" s="345"/>
      <c r="H58" s="97"/>
      <c r="I58" s="97"/>
      <c r="J58" s="97"/>
      <c r="K58" s="97"/>
      <c r="L58" s="97"/>
      <c r="M58" s="308"/>
      <c r="N58" s="308"/>
      <c r="O58" s="308"/>
      <c r="P58" s="308"/>
      <c r="Q58" s="308"/>
      <c r="R58" s="308"/>
      <c r="S58" s="308"/>
      <c r="T58" s="308"/>
      <c r="U58" s="308"/>
    </row>
    <row r="59" ht="62.25" customHeight="1">
      <c r="A59" s="36"/>
      <c r="B59" s="259" t="str">
        <f>Résultats!B60</f>
        <v>8.6</v>
      </c>
      <c r="C59" s="260" t="str">
        <f>Résultats!C60</f>
        <v>A</v>
      </c>
      <c r="D59" s="260" t="str">
        <f>Résultats!E60</f>
        <v/>
      </c>
      <c r="E59" s="341" t="str">
        <f>Résultats!F60</f>
        <v xml:space="preserve">Pour chaque page web ayant un titre de page, ce titre est-il pertinent ?</v>
      </c>
      <c r="F59" s="345" t="s">
        <v>14</v>
      </c>
      <c r="G59" s="345"/>
      <c r="H59" s="97"/>
      <c r="I59" s="97"/>
      <c r="J59" s="97"/>
      <c r="K59" s="97"/>
      <c r="L59" s="97"/>
      <c r="M59" s="308"/>
      <c r="N59" s="308"/>
      <c r="O59" s="308"/>
      <c r="P59" s="308"/>
      <c r="Q59" s="308"/>
      <c r="R59" s="308"/>
      <c r="S59" s="308"/>
      <c r="T59" s="308"/>
      <c r="U59" s="308"/>
    </row>
    <row r="60" ht="62.25" customHeight="1">
      <c r="A60" s="36"/>
      <c r="B60" s="259" t="str">
        <f>Résultats!B61</f>
        <v>8.7</v>
      </c>
      <c r="C60" s="260" t="str">
        <f>Résultats!C61</f>
        <v>AA</v>
      </c>
      <c r="D60" s="260" t="str">
        <f>Résultats!E61</f>
        <v/>
      </c>
      <c r="E60" s="341" t="str">
        <f>Résultats!F61</f>
        <v xml:space="preserve">Dans chaque page web, chaque changement de langue est-il indiqué dans le code source (hors cas particuliers) ?</v>
      </c>
      <c r="F60" s="345" t="s">
        <v>14</v>
      </c>
      <c r="G60" s="345"/>
      <c r="H60" s="97"/>
      <c r="I60" s="97"/>
      <c r="J60" s="97"/>
      <c r="K60" s="97"/>
      <c r="L60" s="97"/>
      <c r="M60" s="308"/>
      <c r="N60" s="308"/>
      <c r="O60" s="308"/>
      <c r="P60" s="308"/>
      <c r="Q60" s="308"/>
      <c r="R60" s="308"/>
      <c r="S60" s="308"/>
      <c r="T60" s="308"/>
      <c r="U60" s="308"/>
    </row>
    <row r="61" ht="62.25" customHeight="1">
      <c r="A61" s="36"/>
      <c r="B61" s="259" t="str">
        <f>Résultats!B62</f>
        <v>8.8</v>
      </c>
      <c r="C61" s="260" t="str">
        <f>Résultats!C62</f>
        <v>AA</v>
      </c>
      <c r="D61" s="260" t="str">
        <f>Résultats!E62</f>
        <v/>
      </c>
      <c r="E61" s="341" t="str">
        <f>Résultats!F62</f>
        <v xml:space="preserve">Dans chaque page web, le code de langue de chaque changement de langue est-il valide et pertinent ?</v>
      </c>
      <c r="F61" s="345" t="s">
        <v>14</v>
      </c>
      <c r="G61" s="345"/>
      <c r="H61" s="97"/>
      <c r="I61" s="97"/>
      <c r="J61" s="97"/>
      <c r="K61" s="97"/>
      <c r="L61" s="97"/>
      <c r="M61" s="308"/>
      <c r="N61" s="308"/>
      <c r="O61" s="308"/>
      <c r="P61" s="308"/>
      <c r="Q61" s="308"/>
      <c r="R61" s="308"/>
      <c r="S61" s="308"/>
      <c r="T61" s="308"/>
      <c r="U61" s="308"/>
    </row>
    <row r="62" ht="62.25" customHeight="1">
      <c r="A62" s="36"/>
      <c r="B62" s="259" t="str">
        <f>Résultats!B63</f>
        <v>8.9</v>
      </c>
      <c r="C62" s="260" t="str">
        <f>Résultats!C63</f>
        <v>A</v>
      </c>
      <c r="D62" s="260" t="str">
        <f>Résultats!E63</f>
        <v/>
      </c>
      <c r="E62" s="341" t="str">
        <f>Résultats!F63</f>
        <v xml:space="preserve">Dans chaque page web, les balises ne doivent pas être utilisées uniquement à des fins de présentation. Cette règle est-elle respectée ?</v>
      </c>
      <c r="F62" s="345" t="s">
        <v>14</v>
      </c>
      <c r="G62" s="345"/>
      <c r="H62" s="97"/>
      <c r="I62" s="97"/>
      <c r="J62" s="97"/>
      <c r="K62" s="97"/>
      <c r="L62" s="97"/>
      <c r="M62" s="308"/>
      <c r="N62" s="308"/>
      <c r="O62" s="308"/>
      <c r="P62" s="308"/>
      <c r="Q62" s="308"/>
      <c r="R62" s="308"/>
      <c r="S62" s="308"/>
      <c r="T62" s="308"/>
      <c r="U62" s="308"/>
    </row>
    <row r="63" ht="62.25" customHeight="1">
      <c r="A63" s="46"/>
      <c r="B63" s="358" t="str">
        <f>Résultats!B64</f>
        <v>8.10</v>
      </c>
      <c r="C63" s="260" t="str">
        <f>Résultats!C64</f>
        <v>A</v>
      </c>
      <c r="D63" s="260" t="str">
        <f>Résultats!E64</f>
        <v/>
      </c>
      <c r="E63" s="341" t="str">
        <f>Résultats!F64</f>
        <v xml:space="preserve">Dans chaque page web, les changements du sens de lecture sont-ils signalés ?</v>
      </c>
      <c r="F63" s="345" t="s">
        <v>14</v>
      </c>
      <c r="G63" s="345"/>
      <c r="H63" s="97"/>
      <c r="I63" s="97"/>
      <c r="J63" s="97"/>
      <c r="K63" s="97"/>
      <c r="L63" s="97"/>
      <c r="M63" s="308"/>
      <c r="N63" s="308"/>
      <c r="O63" s="308"/>
      <c r="P63" s="308"/>
      <c r="Q63" s="308"/>
      <c r="R63" s="308"/>
      <c r="S63" s="308"/>
      <c r="T63" s="308"/>
      <c r="U63" s="308"/>
    </row>
    <row r="64" ht="62.25" customHeight="1">
      <c r="A64" s="355" t="s">
        <v>454</v>
      </c>
      <c r="B64" s="358" t="str">
        <f>Résultats!B65</f>
        <v>9.1</v>
      </c>
      <c r="C64" s="260" t="str">
        <f>Résultats!C65</f>
        <v>A</v>
      </c>
      <c r="D64" s="260" t="str">
        <f>Résultats!E65</f>
        <v>x</v>
      </c>
      <c r="E64" s="341" t="str">
        <f>Résultats!F65</f>
        <v xml:space="preserve">Dans chaque page web, l’information est-elle structurée par l’utilisation appropriée de titres ?</v>
      </c>
      <c r="F64" s="345" t="s">
        <v>14</v>
      </c>
      <c r="G64" s="345"/>
      <c r="H64" s="97"/>
      <c r="I64" s="97"/>
      <c r="J64" s="97"/>
      <c r="K64" s="97"/>
      <c r="L64" s="97"/>
      <c r="M64" s="308"/>
      <c r="N64" s="308"/>
      <c r="O64" s="308"/>
      <c r="P64" s="308"/>
      <c r="Q64" s="308"/>
      <c r="R64" s="308"/>
      <c r="S64" s="308"/>
      <c r="T64" s="308"/>
      <c r="U64" s="308"/>
    </row>
    <row r="65" ht="62.25" customHeight="1">
      <c r="A65" s="36"/>
      <c r="B65" s="358" t="str">
        <f>Résultats!B66</f>
        <v>9.2</v>
      </c>
      <c r="C65" s="260" t="str">
        <f>Résultats!C66</f>
        <v>A</v>
      </c>
      <c r="D65" s="260" t="str">
        <f>Résultats!E66</f>
        <v/>
      </c>
      <c r="E65" s="341" t="str">
        <f>Résultats!F66</f>
        <v xml:space="preserve">Dans chaque page web, la structure du document est-elle cohérente (hors cas particuliers) ?</v>
      </c>
      <c r="F65" s="345" t="s">
        <v>14</v>
      </c>
      <c r="G65" s="345"/>
      <c r="H65" s="97"/>
      <c r="I65" s="97"/>
      <c r="J65" s="97"/>
      <c r="K65" s="97"/>
      <c r="L65" s="97"/>
      <c r="M65" s="308"/>
      <c r="N65" s="308"/>
      <c r="O65" s="308"/>
      <c r="P65" s="308"/>
      <c r="Q65" s="308"/>
      <c r="R65" s="308"/>
      <c r="S65" s="308"/>
      <c r="T65" s="308"/>
      <c r="U65" s="308"/>
    </row>
    <row r="66" ht="62.25" customHeight="1">
      <c r="A66" s="36"/>
      <c r="B66" s="358" t="str">
        <f>Résultats!B67</f>
        <v>9.3</v>
      </c>
      <c r="C66" s="260" t="str">
        <f>Résultats!C67</f>
        <v>A</v>
      </c>
      <c r="D66" s="260" t="str">
        <f>Résultats!E67</f>
        <v/>
      </c>
      <c r="E66" s="341" t="str">
        <f>Résultats!F67</f>
        <v xml:space="preserve">Dans chaque page web, chaque liste est-elle correctement structurée ?</v>
      </c>
      <c r="F66" s="345" t="s">
        <v>14</v>
      </c>
      <c r="G66" s="345"/>
      <c r="H66" s="97"/>
      <c r="I66" s="97"/>
      <c r="J66" s="97"/>
      <c r="K66" s="97"/>
      <c r="L66" s="97"/>
      <c r="M66" s="308"/>
      <c r="N66" s="308"/>
      <c r="O66" s="308"/>
      <c r="P66" s="308"/>
      <c r="Q66" s="308"/>
      <c r="R66" s="308"/>
      <c r="S66" s="308"/>
      <c r="T66" s="308"/>
      <c r="U66" s="308"/>
    </row>
    <row r="67" ht="62.25" customHeight="1">
      <c r="A67" s="46"/>
      <c r="B67" s="358" t="str">
        <f>Résultats!B68</f>
        <v>9.4</v>
      </c>
      <c r="C67" s="260" t="str">
        <f>Résultats!C68</f>
        <v>A</v>
      </c>
      <c r="D67" s="260" t="str">
        <f>Résultats!E68</f>
        <v/>
      </c>
      <c r="E67" s="341" t="str">
        <f>Résultats!F68</f>
        <v xml:space="preserve">Dans chaque page web, chaque citation est-elle correctement indiquée ?</v>
      </c>
      <c r="F67" s="345" t="s">
        <v>14</v>
      </c>
      <c r="G67" s="345"/>
      <c r="H67" s="97"/>
      <c r="I67" s="97"/>
      <c r="J67" s="97"/>
      <c r="K67" s="97"/>
      <c r="L67" s="97"/>
      <c r="M67" s="308"/>
      <c r="N67" s="308"/>
      <c r="O67" s="308"/>
      <c r="P67" s="308"/>
      <c r="Q67" s="308"/>
      <c r="R67" s="308"/>
      <c r="S67" s="308"/>
      <c r="T67" s="308"/>
      <c r="U67" s="308"/>
    </row>
    <row r="68" ht="62.25" customHeight="1">
      <c r="A68" s="355" t="s">
        <v>455</v>
      </c>
      <c r="B68" s="358" t="str">
        <f>Résultats!B69</f>
        <v>10.1</v>
      </c>
      <c r="C68" s="260" t="str">
        <f>Résultats!C69</f>
        <v>A</v>
      </c>
      <c r="D68" s="260" t="str">
        <f>Résultats!E69</f>
        <v/>
      </c>
      <c r="E68" s="341" t="str">
        <f>Résultats!F69</f>
        <v xml:space="preserve">Dans le site web, des feuilles de styles sont-elles utilisées pour contrôler la présentation de l’information ?</v>
      </c>
      <c r="F68" s="345" t="s">
        <v>14</v>
      </c>
      <c r="G68" s="345"/>
      <c r="H68" s="97"/>
      <c r="I68" s="97"/>
      <c r="J68" s="97"/>
      <c r="K68" s="97"/>
      <c r="L68" s="97"/>
      <c r="M68" s="308"/>
      <c r="N68" s="308"/>
      <c r="O68" s="308"/>
      <c r="P68" s="308"/>
      <c r="Q68" s="308"/>
      <c r="R68" s="308"/>
      <c r="S68" s="308"/>
      <c r="T68" s="308"/>
      <c r="U68" s="308"/>
    </row>
    <row r="69" ht="62.25" customHeight="1">
      <c r="A69" s="36"/>
      <c r="B69" s="358" t="str">
        <f>Résultats!B70</f>
        <v>10.2</v>
      </c>
      <c r="C69" s="260" t="str">
        <f>Résultats!C70</f>
        <v>A</v>
      </c>
      <c r="D69" s="260" t="str">
        <f>Résultats!E70</f>
        <v/>
      </c>
      <c r="E69" s="341" t="str">
        <f>Résultats!F70</f>
        <v xml:space="preserve">Dans chaque page web, le contenu visible porteur d’information reste-t-il présent lorsque les feuilles de styles sont désactivées ?</v>
      </c>
      <c r="F69" s="345" t="s">
        <v>14</v>
      </c>
      <c r="G69" s="345"/>
      <c r="H69" s="97"/>
      <c r="I69" s="97"/>
      <c r="J69" s="97"/>
      <c r="K69" s="97"/>
      <c r="L69" s="97"/>
      <c r="M69" s="308"/>
      <c r="N69" s="308"/>
      <c r="O69" s="308"/>
      <c r="P69" s="308"/>
      <c r="Q69" s="308"/>
      <c r="R69" s="308"/>
      <c r="S69" s="308"/>
      <c r="T69" s="308"/>
      <c r="U69" s="308"/>
    </row>
    <row r="70" ht="62.25" customHeight="1">
      <c r="A70" s="36"/>
      <c r="B70" s="358" t="str">
        <f>Résultats!B71</f>
        <v>10.3</v>
      </c>
      <c r="C70" s="260" t="str">
        <f>Résultats!C71</f>
        <v>A</v>
      </c>
      <c r="D70" s="260" t="str">
        <f>Résultats!E71</f>
        <v>x</v>
      </c>
      <c r="E70" s="341" t="str">
        <f>Résultats!F71</f>
        <v xml:space="preserve">Dans chaque page web, l’information reste-t-elle compréhensible lorsque les feuilles de styles sont désactivées ?</v>
      </c>
      <c r="F70" s="345" t="s">
        <v>14</v>
      </c>
      <c r="G70" s="345"/>
      <c r="H70" s="97"/>
      <c r="I70" s="97"/>
      <c r="J70" s="97"/>
      <c r="K70" s="97"/>
      <c r="L70" s="97"/>
      <c r="M70" s="308"/>
      <c r="N70" s="308"/>
      <c r="O70" s="308"/>
      <c r="P70" s="308"/>
      <c r="Q70" s="308"/>
      <c r="R70" s="308"/>
      <c r="S70" s="308"/>
      <c r="T70" s="308"/>
      <c r="U70" s="308"/>
    </row>
    <row r="71" ht="62.25" customHeight="1">
      <c r="A71" s="36"/>
      <c r="B71" s="358" t="str">
        <f>Résultats!B72</f>
        <v>10.4</v>
      </c>
      <c r="C71" s="260" t="str">
        <f>Résultats!C72</f>
        <v>AA</v>
      </c>
      <c r="D71" s="260" t="str">
        <f>Résultats!E72</f>
        <v/>
      </c>
      <c r="E71" s="341" t="str">
        <f>Résultats!F72</f>
        <v xml:space="preserve">Dans chaque page web, le texte reste-t-il lisible lorsque la taille des caractères est augmentée jusqu’à 200%, au moins (hors cas particuliers) ?</v>
      </c>
      <c r="F71" s="345" t="s">
        <v>14</v>
      </c>
      <c r="G71" s="345"/>
      <c r="H71" s="97"/>
      <c r="I71" s="97"/>
      <c r="J71" s="97"/>
      <c r="K71" s="97"/>
      <c r="L71" s="97"/>
      <c r="M71" s="308"/>
      <c r="N71" s="308"/>
      <c r="O71" s="308"/>
      <c r="P71" s="308"/>
      <c r="Q71" s="308"/>
      <c r="R71" s="308"/>
      <c r="S71" s="308"/>
      <c r="T71" s="308"/>
      <c r="U71" s="308"/>
    </row>
    <row r="72" ht="62.25" customHeight="1">
      <c r="A72" s="36"/>
      <c r="B72" s="358" t="str">
        <f>Résultats!B73</f>
        <v>10.5</v>
      </c>
      <c r="C72" s="260" t="str">
        <f>Résultats!C73</f>
        <v>AA</v>
      </c>
      <c r="D72" s="260" t="str">
        <f>Résultats!E73</f>
        <v/>
      </c>
      <c r="E72" s="341" t="str">
        <f>Résultats!F73</f>
        <v xml:space="preserve">Dans chaque page web, les déclarations CSS de couleurs de fond d’élément et de police sont-elles correctement utilisées ?</v>
      </c>
      <c r="F72" s="345" t="s">
        <v>14</v>
      </c>
      <c r="G72" s="345"/>
      <c r="H72" s="97"/>
      <c r="I72" s="97"/>
      <c r="J72" s="97"/>
      <c r="K72" s="97"/>
      <c r="L72" s="97"/>
      <c r="M72" s="308"/>
      <c r="N72" s="308"/>
      <c r="O72" s="308"/>
      <c r="P72" s="308"/>
      <c r="Q72" s="308"/>
      <c r="R72" s="308"/>
      <c r="S72" s="308"/>
      <c r="T72" s="308"/>
      <c r="U72" s="308"/>
    </row>
    <row r="73" ht="62.25" customHeight="1">
      <c r="A73" s="36"/>
      <c r="B73" s="358" t="str">
        <f>Résultats!B74</f>
        <v>10.6</v>
      </c>
      <c r="C73" s="260" t="str">
        <f>Résultats!C74</f>
        <v>A</v>
      </c>
      <c r="D73" s="260" t="str">
        <f>Résultats!E74</f>
        <v>x</v>
      </c>
      <c r="E73" s="341" t="str">
        <f>Résultats!F74</f>
        <v xml:space="preserve">Dans chaque page web, chaque lien dont la nature n’est pas évidente est-il visible par rapport au texte environnant ?</v>
      </c>
      <c r="F73" s="345" t="s">
        <v>14</v>
      </c>
      <c r="G73" s="345"/>
      <c r="H73" s="97"/>
      <c r="I73" s="97"/>
      <c r="J73" s="97"/>
      <c r="K73" s="97"/>
      <c r="L73" s="97"/>
      <c r="M73" s="308"/>
      <c r="N73" s="308"/>
      <c r="O73" s="308"/>
      <c r="P73" s="308"/>
      <c r="Q73" s="308"/>
      <c r="R73" s="308"/>
      <c r="S73" s="308"/>
      <c r="T73" s="308"/>
      <c r="U73" s="308"/>
    </row>
    <row r="74" ht="62.25" customHeight="1">
      <c r="A74" s="36"/>
      <c r="B74" s="358" t="str">
        <f>Résultats!B75</f>
        <v>10.7</v>
      </c>
      <c r="C74" s="260" t="str">
        <f>Résultats!C75</f>
        <v>A</v>
      </c>
      <c r="D74" s="260" t="str">
        <f>Résultats!E75</f>
        <v>x</v>
      </c>
      <c r="E74" s="341" t="str">
        <f>Résultats!F75</f>
        <v xml:space="preserve">Dans chaque page web, pour chaque élément recevant le focus, la prise de focus est-elle visible ?</v>
      </c>
      <c r="F74" s="345" t="s">
        <v>14</v>
      </c>
      <c r="G74" s="345"/>
      <c r="H74" s="97"/>
      <c r="I74" s="97"/>
      <c r="J74" s="97"/>
      <c r="K74" s="97"/>
      <c r="L74" s="97"/>
      <c r="M74" s="308"/>
      <c r="N74" s="308"/>
      <c r="O74" s="308"/>
      <c r="P74" s="308"/>
      <c r="Q74" s="308"/>
      <c r="R74" s="308"/>
      <c r="S74" s="308"/>
      <c r="T74" s="308"/>
      <c r="U74" s="308"/>
    </row>
    <row r="75" ht="62.25" customHeight="1">
      <c r="A75" s="36"/>
      <c r="B75" s="358" t="str">
        <f>Résultats!B76</f>
        <v>10.8</v>
      </c>
      <c r="C75" s="260" t="str">
        <f>Résultats!C76</f>
        <v>A</v>
      </c>
      <c r="D75" s="260" t="str">
        <f>Résultats!E76</f>
        <v/>
      </c>
      <c r="E75" s="341" t="str">
        <f>Résultats!F76</f>
        <v xml:space="preserve">Pour chaque page web, les contenus cachés ont-ils vocation à être ignorés par les technologies d’assistance ?</v>
      </c>
      <c r="F75" s="345" t="s">
        <v>14</v>
      </c>
      <c r="G75" s="345"/>
      <c r="H75" s="97"/>
      <c r="I75" s="97"/>
      <c r="J75" s="97"/>
      <c r="K75" s="97"/>
      <c r="L75" s="97"/>
      <c r="M75" s="308"/>
      <c r="N75" s="308"/>
      <c r="O75" s="308"/>
      <c r="P75" s="308"/>
      <c r="Q75" s="308"/>
      <c r="R75" s="308"/>
      <c r="S75" s="308"/>
      <c r="T75" s="308"/>
      <c r="U75" s="308"/>
    </row>
    <row r="76" ht="62.25" customHeight="1">
      <c r="A76" s="36"/>
      <c r="B76" s="358" t="str">
        <f>Résultats!B77</f>
        <v>10.9</v>
      </c>
      <c r="C76" s="260" t="str">
        <f>Résultats!C77</f>
        <v>A</v>
      </c>
      <c r="D76" s="260" t="str">
        <f>Résultats!E77</f>
        <v/>
      </c>
      <c r="E76" s="341" t="str">
        <f>Résultats!F77</f>
        <v xml:space="preserve">Dans chaque page web, l’information ne doit pas être donnée uniquement par la forme, taille ou position. Cette règle est-elle respectée ?</v>
      </c>
      <c r="F76" s="345" t="s">
        <v>14</v>
      </c>
      <c r="G76" s="345"/>
      <c r="H76" s="97"/>
      <c r="I76" s="97"/>
      <c r="J76" s="97"/>
      <c r="K76" s="97"/>
      <c r="L76" s="97"/>
      <c r="M76" s="308"/>
      <c r="N76" s="308"/>
      <c r="O76" s="308"/>
      <c r="P76" s="308"/>
      <c r="Q76" s="308"/>
      <c r="R76" s="308"/>
      <c r="S76" s="308"/>
      <c r="T76" s="308"/>
      <c r="U76" s="308"/>
    </row>
    <row r="77" ht="62.25" customHeight="1">
      <c r="A77" s="36"/>
      <c r="B77" s="358" t="str">
        <f>Résultats!B78</f>
        <v>10.10</v>
      </c>
      <c r="C77" s="260" t="str">
        <f>Résultats!C78</f>
        <v>A</v>
      </c>
      <c r="D77" s="260" t="str">
        <f>Résultats!E78</f>
        <v/>
      </c>
      <c r="E77" s="341" t="str">
        <f>Résultats!F78</f>
        <v xml:space="preserve">Dans chaque page web, l’information ne doit pas être donnée par la forme, taille ou position uniquement. Cette règle est-elle implémentée de façon pertinente ?</v>
      </c>
      <c r="F77" s="345" t="s">
        <v>14</v>
      </c>
      <c r="G77" s="345"/>
      <c r="H77" s="97"/>
      <c r="I77" s="97"/>
      <c r="J77" s="97"/>
      <c r="K77" s="97"/>
      <c r="L77" s="97"/>
      <c r="M77" s="308"/>
      <c r="N77" s="308"/>
      <c r="O77" s="308"/>
      <c r="P77" s="308"/>
      <c r="Q77" s="308"/>
      <c r="R77" s="308"/>
      <c r="S77" s="308"/>
      <c r="T77" s="308"/>
      <c r="U77" s="308"/>
    </row>
    <row r="78" ht="62.25" customHeight="1">
      <c r="A78" s="36"/>
      <c r="B78" s="358" t="str">
        <f>Résultats!B79</f>
        <v>10.11</v>
      </c>
      <c r="C78" s="260" t="str">
        <f>Résultats!C79</f>
        <v>AA</v>
      </c>
      <c r="D78" s="260" t="str">
        <f>Résultats!E79</f>
        <v/>
      </c>
      <c r="E78" s="341" t="str">
        <f>Résultats!F79</f>
        <v xml:space="preserve">Pour chaque page web, les contenus peuvent-ils être présentés sans perte d’information ou de fonctionnalité et sans avoir recours soit à un défilement vertical pour une fenêtre ayant une hauteur de 256 px, soit à un défilement horizontal pour une fenêtre ayant une largeur de 320 px (hors cas particuliers) ?</v>
      </c>
      <c r="F78" s="345" t="s">
        <v>14</v>
      </c>
      <c r="G78" s="345"/>
      <c r="H78" s="97"/>
      <c r="I78" s="97"/>
      <c r="J78" s="97"/>
      <c r="K78" s="97"/>
      <c r="L78" s="97"/>
      <c r="M78" s="308"/>
      <c r="N78" s="308"/>
      <c r="O78" s="308"/>
      <c r="P78" s="308"/>
      <c r="Q78" s="308"/>
      <c r="R78" s="308"/>
      <c r="S78" s="308"/>
      <c r="T78" s="308"/>
      <c r="U78" s="308"/>
    </row>
    <row r="79" ht="62.25" customHeight="1">
      <c r="A79" s="36"/>
      <c r="B79" s="358" t="str">
        <f>Résultats!B80</f>
        <v>10.12</v>
      </c>
      <c r="C79" s="260" t="str">
        <f>Résultats!C80</f>
        <v>AA</v>
      </c>
      <c r="D79" s="260" t="str">
        <f>Résultats!E80</f>
        <v/>
      </c>
      <c r="E79" s="341" t="str">
        <f>Résultats!F80</f>
        <v xml:space="preserve">Dans chaque page web, les propriétés d’espacement du texte peuvent-elles être redéfinies par l’utilisateur sans perte de contenu ou de fonctionnalité (hors cas particuliers) ?</v>
      </c>
      <c r="F79" s="345" t="s">
        <v>14</v>
      </c>
      <c r="G79" s="345"/>
      <c r="H79" s="97"/>
      <c r="I79" s="97"/>
      <c r="J79" s="97"/>
      <c r="K79" s="97"/>
      <c r="L79" s="97"/>
      <c r="M79" s="308"/>
      <c r="N79" s="308"/>
      <c r="O79" s="308"/>
      <c r="P79" s="308"/>
      <c r="Q79" s="308"/>
      <c r="R79" s="308"/>
      <c r="S79" s="308"/>
      <c r="T79" s="308"/>
      <c r="U79" s="308"/>
    </row>
    <row r="80" ht="62.25" customHeight="1">
      <c r="A80" s="36"/>
      <c r="B80" s="358" t="str">
        <f>Résultats!B81</f>
        <v>10.13</v>
      </c>
      <c r="C80" s="260" t="str">
        <f>Résultats!C81</f>
        <v>AA</v>
      </c>
      <c r="D80" s="260" t="str">
        <f>Résultats!E81</f>
        <v/>
      </c>
      <c r="E80" s="341" t="str">
        <f>Résultats!F81</f>
        <v xml:space="preserve">Dans chaque page web, les contenus additionnels apparaissant à la prise de focus ou au survol d’un composant d’interface sont-ils contrôlables par l’utilisateur (hors cas particuliers) ?</v>
      </c>
      <c r="F80" s="345" t="s">
        <v>14</v>
      </c>
      <c r="G80" s="345"/>
      <c r="H80" s="97"/>
      <c r="I80" s="97"/>
      <c r="J80" s="97"/>
      <c r="K80" s="97"/>
      <c r="L80" s="97"/>
      <c r="M80" s="308"/>
      <c r="N80" s="308"/>
      <c r="O80" s="308"/>
      <c r="P80" s="308"/>
      <c r="Q80" s="308"/>
      <c r="R80" s="308"/>
      <c r="S80" s="308"/>
      <c r="T80" s="308"/>
      <c r="U80" s="308"/>
    </row>
    <row r="81" ht="62.25" customHeight="1">
      <c r="A81" s="46"/>
      <c r="B81" s="358" t="str">
        <f>Résultats!B82</f>
        <v>10.14</v>
      </c>
      <c r="C81" s="260" t="str">
        <f>Résultats!C82</f>
        <v>A</v>
      </c>
      <c r="D81" s="260" t="str">
        <f>Résultats!E82</f>
        <v/>
      </c>
      <c r="E81" s="341" t="str">
        <f>Résultats!F82</f>
        <v xml:space="preserve">Dans chaque page web, les contenus additionnels apparaissant via les styles CSS uniquement peuvent-ils être rendus visibles au clavier et par tout dispositif de pointage ?</v>
      </c>
      <c r="F81" s="345" t="s">
        <v>14</v>
      </c>
      <c r="G81" s="345"/>
      <c r="H81" s="97"/>
      <c r="I81" s="97"/>
      <c r="J81" s="97"/>
      <c r="K81" s="97"/>
      <c r="L81" s="97"/>
      <c r="M81" s="308"/>
      <c r="N81" s="308"/>
      <c r="O81" s="308"/>
      <c r="P81" s="308"/>
      <c r="Q81" s="308"/>
      <c r="R81" s="308"/>
      <c r="S81" s="308"/>
      <c r="T81" s="308"/>
      <c r="U81" s="308"/>
    </row>
    <row r="82" ht="62.25" customHeight="1">
      <c r="A82" s="355" t="s">
        <v>456</v>
      </c>
      <c r="B82" s="358" t="str">
        <f>Résultats!B83</f>
        <v>11.1</v>
      </c>
      <c r="C82" s="260" t="str">
        <f>Résultats!C83</f>
        <v>A</v>
      </c>
      <c r="D82" s="260" t="str">
        <f>Résultats!E83</f>
        <v>x</v>
      </c>
      <c r="E82" s="341" t="str">
        <f>Résultats!F83</f>
        <v xml:space="preserve">Chaque champ de formulaire a-t-il une étiquette ?</v>
      </c>
      <c r="F82" s="345" t="s">
        <v>14</v>
      </c>
      <c r="G82" s="345"/>
      <c r="H82" s="97"/>
      <c r="I82" s="97"/>
      <c r="J82" s="97"/>
      <c r="K82" s="97"/>
      <c r="L82" s="97"/>
      <c r="M82" s="308"/>
      <c r="N82" s="308"/>
      <c r="O82" s="308"/>
      <c r="P82" s="308"/>
      <c r="Q82" s="308"/>
      <c r="R82" s="308"/>
      <c r="S82" s="308"/>
      <c r="T82" s="308"/>
      <c r="U82" s="308"/>
    </row>
    <row r="83" ht="62.25" customHeight="1">
      <c r="A83" s="36"/>
      <c r="B83" s="358" t="str">
        <f>Résultats!B84</f>
        <v>11.2</v>
      </c>
      <c r="C83" s="260" t="str">
        <f>Résultats!C84</f>
        <v>A</v>
      </c>
      <c r="D83" s="260" t="str">
        <f>Résultats!E84</f>
        <v>x</v>
      </c>
      <c r="E83" s="341" t="str">
        <f>Résultats!F84</f>
        <v xml:space="preserve">Chaque étiquette associée à un champ de formulaire est-elle pertinente (hors cas particuliers) ?</v>
      </c>
      <c r="F83" s="345" t="s">
        <v>14</v>
      </c>
      <c r="G83" s="345"/>
      <c r="H83" s="97"/>
      <c r="I83" s="97"/>
      <c r="J83" s="97"/>
      <c r="K83" s="97"/>
      <c r="L83" s="97"/>
      <c r="M83" s="308"/>
      <c r="N83" s="308"/>
      <c r="O83" s="308"/>
      <c r="P83" s="308"/>
      <c r="Q83" s="308"/>
      <c r="R83" s="308"/>
      <c r="S83" s="308"/>
      <c r="T83" s="308"/>
      <c r="U83" s="308"/>
    </row>
    <row r="84" ht="62.25" customHeight="1">
      <c r="A84" s="36"/>
      <c r="B84" s="259" t="str">
        <f>Résultats!B85</f>
        <v>11.3</v>
      </c>
      <c r="C84" s="260" t="str">
        <f>Résultats!C85</f>
        <v>AA</v>
      </c>
      <c r="D84" s="260" t="str">
        <f>Résultats!E85</f>
        <v/>
      </c>
      <c r="E84" s="341" t="str">
        <f>Résultats!F85</f>
        <v xml:space="preserve">Dans chaque formulaire, chaque étiquette associée à un champ de formulaire ayant la même fonction et répétée plusieurs fois dans une même page ou dans un ensemble de pages est-elle cohérente ?</v>
      </c>
      <c r="F84" s="345" t="s">
        <v>14</v>
      </c>
      <c r="G84" s="345"/>
      <c r="H84" s="97"/>
      <c r="I84" s="97"/>
      <c r="J84" s="97"/>
      <c r="K84" s="97"/>
      <c r="L84" s="97"/>
      <c r="M84" s="308"/>
      <c r="N84" s="308"/>
      <c r="O84" s="308"/>
      <c r="P84" s="308"/>
      <c r="Q84" s="308"/>
      <c r="R84" s="308"/>
      <c r="S84" s="308"/>
      <c r="T84" s="308"/>
      <c r="U84" s="308"/>
    </row>
    <row r="85" ht="62.25" customHeight="1">
      <c r="A85" s="36"/>
      <c r="B85" s="259" t="str">
        <f>Résultats!B86</f>
        <v>11.4</v>
      </c>
      <c r="C85" s="260" t="str">
        <f>Résultats!C86</f>
        <v>AA</v>
      </c>
      <c r="D85" s="260" t="str">
        <f>Résultats!E86</f>
        <v/>
      </c>
      <c r="E85" s="341" t="str">
        <f>Résultats!F86</f>
        <v xml:space="preserve">Dans chaque formulaire, chaque étiquette de champ et son champ associé sont-ils accolés (hors cas particuliers) ?</v>
      </c>
      <c r="F85" s="345" t="s">
        <v>14</v>
      </c>
      <c r="G85" s="345"/>
      <c r="H85" s="97"/>
      <c r="I85" s="97"/>
      <c r="J85" s="97"/>
      <c r="K85" s="97"/>
      <c r="L85" s="97"/>
      <c r="M85" s="308"/>
      <c r="N85" s="308"/>
      <c r="O85" s="308"/>
      <c r="P85" s="308"/>
      <c r="Q85" s="308"/>
      <c r="R85" s="308"/>
      <c r="S85" s="308"/>
      <c r="T85" s="308"/>
      <c r="U85" s="308"/>
    </row>
    <row r="86" ht="62.25" customHeight="1">
      <c r="A86" s="36"/>
      <c r="B86" s="259" t="str">
        <f>Résultats!B87</f>
        <v>11.5</v>
      </c>
      <c r="C86" s="260" t="str">
        <f>Résultats!C87</f>
        <v>A</v>
      </c>
      <c r="D86" s="260" t="str">
        <f>Résultats!E87</f>
        <v>x</v>
      </c>
      <c r="E86" s="341" t="str">
        <f>Résultats!F87</f>
        <v xml:space="preserve">Dans chaque formulaire, les champs de même nature sont-ils regroupés, si nécessaire ?</v>
      </c>
      <c r="F86" s="345" t="s">
        <v>14</v>
      </c>
      <c r="G86" s="345"/>
      <c r="H86" s="97"/>
      <c r="I86" s="97"/>
      <c r="J86" s="97"/>
      <c r="K86" s="97"/>
      <c r="L86" s="97"/>
      <c r="M86" s="308"/>
      <c r="N86" s="308"/>
      <c r="O86" s="308"/>
      <c r="P86" s="308"/>
      <c r="Q86" s="308"/>
      <c r="R86" s="308"/>
      <c r="S86" s="308"/>
      <c r="T86" s="308"/>
      <c r="U86" s="308"/>
    </row>
    <row r="87" ht="62.25" customHeight="1">
      <c r="A87" s="36"/>
      <c r="B87" s="259" t="str">
        <f>Résultats!B88</f>
        <v>11.6</v>
      </c>
      <c r="C87" s="260" t="str">
        <f>Résultats!C88</f>
        <v>A</v>
      </c>
      <c r="D87" s="260" t="str">
        <f>Résultats!E88</f>
        <v>x</v>
      </c>
      <c r="E87" s="341" t="str">
        <f>Résultats!F88</f>
        <v xml:space="preserve">Dans chaque formulaire, chaque regroupement de champs de même nature a-t-il une légende ?</v>
      </c>
      <c r="F87" s="345" t="s">
        <v>14</v>
      </c>
      <c r="G87" s="345"/>
      <c r="H87" s="97"/>
      <c r="I87" s="97"/>
      <c r="J87" s="97"/>
      <c r="K87" s="97"/>
      <c r="L87" s="97"/>
      <c r="M87" s="308"/>
      <c r="N87" s="308"/>
      <c r="O87" s="308"/>
      <c r="P87" s="308"/>
      <c r="Q87" s="308"/>
      <c r="R87" s="308"/>
      <c r="S87" s="308"/>
      <c r="T87" s="308"/>
      <c r="U87" s="308"/>
    </row>
    <row r="88" ht="62.25" customHeight="1">
      <c r="A88" s="36"/>
      <c r="B88" s="259" t="str">
        <f>Résultats!B89</f>
        <v>11.7</v>
      </c>
      <c r="C88" s="260" t="str">
        <f>Résultats!C89</f>
        <v>A</v>
      </c>
      <c r="D88" s="260" t="str">
        <f>Résultats!E89</f>
        <v/>
      </c>
      <c r="E88" s="341" t="str">
        <f>Résultats!F89</f>
        <v xml:space="preserve">Dans chaque formulaire, chaque légende associée à un regroupement de champs de même nature est-elle pertinente ?</v>
      </c>
      <c r="F88" s="345" t="s">
        <v>14</v>
      </c>
      <c r="G88" s="345"/>
      <c r="H88" s="97"/>
      <c r="I88" s="97"/>
      <c r="J88" s="97"/>
      <c r="K88" s="97"/>
      <c r="L88" s="97"/>
      <c r="M88" s="308"/>
      <c r="N88" s="308"/>
      <c r="O88" s="308"/>
      <c r="P88" s="308"/>
      <c r="Q88" s="308"/>
      <c r="R88" s="308"/>
      <c r="S88" s="308"/>
      <c r="T88" s="308"/>
      <c r="U88" s="308"/>
    </row>
    <row r="89" ht="62.25" customHeight="1">
      <c r="A89" s="36"/>
      <c r="B89" s="259" t="str">
        <f>Résultats!B90</f>
        <v>11.8</v>
      </c>
      <c r="C89" s="260" t="str">
        <f>Résultats!C90</f>
        <v>A</v>
      </c>
      <c r="D89" s="260" t="str">
        <f>Résultats!E90</f>
        <v/>
      </c>
      <c r="E89" s="341" t="str">
        <f>Résultats!F90</f>
        <v xml:space="preserve">Dans chaque formulaire, les items de même nature d’une liste de choix sont-ils regroupés de manière pertinente ?</v>
      </c>
      <c r="F89" s="345" t="s">
        <v>14</v>
      </c>
      <c r="G89" s="345"/>
      <c r="H89" s="97"/>
      <c r="I89" s="97"/>
      <c r="J89" s="97"/>
      <c r="K89" s="97"/>
      <c r="L89" s="97"/>
      <c r="M89" s="308"/>
      <c r="N89" s="308"/>
      <c r="O89" s="308"/>
      <c r="P89" s="308"/>
      <c r="Q89" s="308"/>
      <c r="R89" s="308"/>
      <c r="S89" s="308"/>
      <c r="T89" s="308"/>
      <c r="U89" s="308"/>
    </row>
    <row r="90" ht="62.25" customHeight="1">
      <c r="A90" s="36"/>
      <c r="B90" s="259" t="str">
        <f>Résultats!B91</f>
        <v>11.9</v>
      </c>
      <c r="C90" s="260" t="str">
        <f>Résultats!C91</f>
        <v>A</v>
      </c>
      <c r="D90" s="260" t="str">
        <f>Résultats!E91</f>
        <v>x</v>
      </c>
      <c r="E90" s="341" t="str">
        <f>Résultats!F91</f>
        <v xml:space="preserve">Dans chaque formulaire, l’intitulé de chaque bouton est-il pertinent (hors cas particuliers) ?</v>
      </c>
      <c r="F90" s="345" t="s">
        <v>14</v>
      </c>
      <c r="G90" s="345"/>
      <c r="H90" s="97"/>
      <c r="I90" s="97"/>
      <c r="J90" s="97"/>
      <c r="K90" s="97"/>
      <c r="L90" s="97"/>
      <c r="M90" s="308"/>
      <c r="N90" s="308"/>
      <c r="O90" s="308"/>
      <c r="P90" s="308"/>
      <c r="Q90" s="308"/>
      <c r="R90" s="308"/>
      <c r="S90" s="308"/>
      <c r="T90" s="308"/>
      <c r="U90" s="308"/>
    </row>
    <row r="91" ht="62.25" customHeight="1">
      <c r="A91" s="36"/>
      <c r="B91" s="259" t="str">
        <f>Résultats!B92</f>
        <v>11.10</v>
      </c>
      <c r="C91" s="260" t="str">
        <f>Résultats!C92</f>
        <v>A</v>
      </c>
      <c r="D91" s="260" t="str">
        <f>Résultats!E92</f>
        <v>x</v>
      </c>
      <c r="E91" s="341" t="str">
        <f>Résultats!F92</f>
        <v xml:space="preserve">Dans chaque formulaire, le contrôle de saisie est-il utilisé de manière pertinente (hors cas particuliers) ?</v>
      </c>
      <c r="F91" s="345" t="s">
        <v>14</v>
      </c>
      <c r="G91" s="345"/>
      <c r="H91" s="97"/>
      <c r="I91" s="97"/>
      <c r="J91" s="97"/>
      <c r="K91" s="97"/>
      <c r="L91" s="97"/>
      <c r="M91" s="308"/>
      <c r="N91" s="308"/>
      <c r="O91" s="308"/>
      <c r="P91" s="308"/>
      <c r="Q91" s="308"/>
      <c r="R91" s="308"/>
      <c r="S91" s="308"/>
      <c r="T91" s="308"/>
      <c r="U91" s="308"/>
    </row>
    <row r="92" ht="62.25" customHeight="1">
      <c r="A92" s="36"/>
      <c r="B92" s="259" t="str">
        <f>Résultats!B93</f>
        <v>11.11</v>
      </c>
      <c r="C92" s="260" t="str">
        <f>Résultats!C93</f>
        <v>AA</v>
      </c>
      <c r="D92" s="260" t="str">
        <f>Résultats!E93</f>
        <v/>
      </c>
      <c r="E92" s="341" t="str">
        <f>Résultats!F93</f>
        <v xml:space="preserve">Dans chaque formulaire, le contrôle de saisie est-il accompagné, si nécessaire, de suggestions facilitant la correction des erreurs de saisie ?</v>
      </c>
      <c r="F92" s="345" t="s">
        <v>14</v>
      </c>
      <c r="G92" s="345"/>
      <c r="H92" s="97"/>
      <c r="I92" s="97"/>
      <c r="J92" s="97"/>
      <c r="K92" s="97"/>
      <c r="L92" s="97"/>
      <c r="M92" s="308"/>
      <c r="N92" s="308"/>
      <c r="O92" s="308"/>
      <c r="P92" s="308"/>
      <c r="Q92" s="308"/>
      <c r="R92" s="308"/>
      <c r="S92" s="308"/>
      <c r="T92" s="308"/>
      <c r="U92" s="308"/>
    </row>
    <row r="93" ht="62.25" customHeight="1">
      <c r="A93" s="36"/>
      <c r="B93" s="259" t="str">
        <f>Résultats!B94</f>
        <v>11.12</v>
      </c>
      <c r="C93" s="260" t="str">
        <f>Résultats!C94</f>
        <v>AA</v>
      </c>
      <c r="D93" s="260" t="str">
        <f>Résultats!E94</f>
        <v/>
      </c>
      <c r="E93" s="341" t="str">
        <f>Résultats!F94</f>
        <v xml:space="preserve">Pour chaque formulaire qui modifie ou supprime des données, ou qui transmet des réponses à un test ou à un examen, ou dont la validation a des conséquences financières ou juridiques, les données saisies peuvent-elles être modifiées, mises à jour ou récupérées par l’utilisateur ?</v>
      </c>
      <c r="F93" s="345" t="s">
        <v>14</v>
      </c>
      <c r="G93" s="345"/>
      <c r="H93" s="97"/>
      <c r="I93" s="97"/>
      <c r="J93" s="97"/>
      <c r="K93" s="97"/>
      <c r="L93" s="97"/>
      <c r="M93" s="308"/>
      <c r="N93" s="308"/>
      <c r="O93" s="308"/>
      <c r="P93" s="308"/>
      <c r="Q93" s="308"/>
      <c r="R93" s="308"/>
      <c r="S93" s="308"/>
      <c r="T93" s="308"/>
      <c r="U93" s="308"/>
    </row>
    <row r="94" ht="62.25" customHeight="1">
      <c r="A94" s="46"/>
      <c r="B94" s="259" t="str">
        <f>Résultats!B95</f>
        <v>11.13</v>
      </c>
      <c r="C94" s="260" t="str">
        <f>Résultats!C95</f>
        <v>AA</v>
      </c>
      <c r="D94" s="260" t="str">
        <f>Résultats!E95</f>
        <v/>
      </c>
      <c r="E94" s="341" t="str">
        <f>Résultats!F95</f>
        <v xml:space="preserve">La finalité d’un champ de saisie peut-elle être déduite pour faciliter le remplissage automatique des champs avec les données de l’utilisateur ?</v>
      </c>
      <c r="F94" s="345" t="s">
        <v>14</v>
      </c>
      <c r="G94" s="345"/>
      <c r="H94" s="97"/>
      <c r="I94" s="97"/>
      <c r="J94" s="97"/>
      <c r="K94" s="97"/>
      <c r="L94" s="97"/>
      <c r="M94" s="308"/>
      <c r="N94" s="308"/>
      <c r="O94" s="308"/>
      <c r="P94" s="308"/>
      <c r="Q94" s="308"/>
      <c r="R94" s="308"/>
      <c r="S94" s="308"/>
      <c r="T94" s="308"/>
      <c r="U94" s="308"/>
    </row>
    <row r="95" ht="62.25" customHeight="1">
      <c r="A95" s="355" t="s">
        <v>457</v>
      </c>
      <c r="B95" s="259" t="str">
        <f>Résultats!B96</f>
        <v>12.1</v>
      </c>
      <c r="C95" s="260" t="str">
        <f>Résultats!C96</f>
        <v>AA</v>
      </c>
      <c r="D95" s="260" t="str">
        <f>Résultats!E96</f>
        <v/>
      </c>
      <c r="E95" s="341" t="str">
        <f>Résultats!F96</f>
        <v xml:space="preserve">Chaque ensemble de pages dispose-t-il de deux systèmes de navigation différents, au moins (hors cas particuliers) ?</v>
      </c>
      <c r="F95" s="345" t="s">
        <v>14</v>
      </c>
      <c r="G95" s="345"/>
      <c r="H95" s="97"/>
      <c r="I95" s="97"/>
      <c r="J95" s="97"/>
      <c r="K95" s="97"/>
      <c r="L95" s="97"/>
      <c r="M95" s="308"/>
      <c r="N95" s="308"/>
      <c r="O95" s="308"/>
      <c r="P95" s="308"/>
      <c r="Q95" s="308"/>
      <c r="R95" s="308"/>
      <c r="S95" s="308"/>
      <c r="T95" s="308"/>
      <c r="U95" s="308"/>
    </row>
    <row r="96" ht="62.25" customHeight="1">
      <c r="A96" s="36"/>
      <c r="B96" s="259" t="str">
        <f>Résultats!B97</f>
        <v>12.2</v>
      </c>
      <c r="C96" s="260" t="str">
        <f>Résultats!C97</f>
        <v>AA</v>
      </c>
      <c r="D96" s="260" t="str">
        <f>Résultats!E97</f>
        <v/>
      </c>
      <c r="E96" s="341" t="str">
        <f>Résultats!F97</f>
        <v xml:space="preserve">Dans chaque ensemble de pages, le menu et les barres de navigation sont-ils toujours à la même place (hors cas particuliers) ?</v>
      </c>
      <c r="F96" s="345" t="s">
        <v>14</v>
      </c>
      <c r="G96" s="345"/>
      <c r="H96" s="97"/>
      <c r="I96" s="97"/>
      <c r="J96" s="97"/>
      <c r="K96" s="97"/>
      <c r="L96" s="97"/>
      <c r="M96" s="308"/>
      <c r="N96" s="308"/>
      <c r="O96" s="308"/>
      <c r="P96" s="308"/>
      <c r="Q96" s="308"/>
      <c r="R96" s="308"/>
      <c r="S96" s="308"/>
      <c r="T96" s="308"/>
      <c r="U96" s="308"/>
    </row>
    <row r="97" ht="62.25" customHeight="1">
      <c r="A97" s="36"/>
      <c r="B97" s="259" t="str">
        <f>Résultats!B98</f>
        <v>12.3</v>
      </c>
      <c r="C97" s="260" t="str">
        <f>Résultats!C98</f>
        <v>AA</v>
      </c>
      <c r="D97" s="260" t="str">
        <f>Résultats!E98</f>
        <v/>
      </c>
      <c r="E97" s="341" t="str">
        <f>Résultats!F98</f>
        <v xml:space="preserve">La page « plan du site » est-elle pertinente ?</v>
      </c>
      <c r="F97" s="345" t="s">
        <v>14</v>
      </c>
      <c r="G97" s="345"/>
      <c r="H97" s="97"/>
      <c r="I97" s="97"/>
      <c r="J97" s="97"/>
      <c r="K97" s="97"/>
      <c r="L97" s="97"/>
      <c r="M97" s="308"/>
      <c r="N97" s="308"/>
      <c r="O97" s="308"/>
      <c r="P97" s="308"/>
      <c r="Q97" s="308"/>
      <c r="R97" s="308"/>
      <c r="S97" s="308"/>
      <c r="T97" s="308"/>
      <c r="U97" s="308"/>
    </row>
    <row r="98" ht="62.25" customHeight="1">
      <c r="A98" s="36"/>
      <c r="B98" s="259" t="str">
        <f>Résultats!B99</f>
        <v>12.4</v>
      </c>
      <c r="C98" s="260" t="str">
        <f>Résultats!C99</f>
        <v>AA</v>
      </c>
      <c r="D98" s="260" t="str">
        <f>Résultats!E99</f>
        <v/>
      </c>
      <c r="E98" s="341" t="str">
        <f>Résultats!F99</f>
        <v xml:space="preserve">Dans chaque ensemble de pages, la page « plan du site » est-elle atteignable de manière identique ?</v>
      </c>
      <c r="F98" s="345" t="s">
        <v>14</v>
      </c>
      <c r="G98" s="345"/>
      <c r="H98" s="97"/>
      <c r="I98" s="97"/>
      <c r="J98" s="97"/>
      <c r="K98" s="97"/>
      <c r="L98" s="97"/>
      <c r="M98" s="308"/>
      <c r="N98" s="308"/>
      <c r="O98" s="308"/>
      <c r="P98" s="308"/>
      <c r="Q98" s="308"/>
      <c r="R98" s="308"/>
      <c r="S98" s="308"/>
      <c r="T98" s="308"/>
      <c r="U98" s="308"/>
    </row>
    <row r="99" ht="62.25" customHeight="1">
      <c r="A99" s="36"/>
      <c r="B99" s="358" t="str">
        <f>'Résultats'!B100</f>
        <v>12.5</v>
      </c>
      <c r="C99" s="260" t="str">
        <f>'Résultats'!C100</f>
        <v>AA</v>
      </c>
      <c r="D99" s="260" t="str">
        <f>'Résultats'!E100</f>
        <v/>
      </c>
      <c r="E99" s="341" t="str">
        <f>'Résultats'!F100</f>
        <v xml:space="preserve">Dans chaque ensemble de pages, le moteur de recherche est-il atteignable de manière identique ?</v>
      </c>
      <c r="F99" s="345" t="s">
        <v>14</v>
      </c>
      <c r="G99" s="345"/>
      <c r="H99" s="97"/>
      <c r="I99" s="97"/>
      <c r="J99" s="97"/>
      <c r="K99" s="97"/>
      <c r="L99" s="97"/>
      <c r="M99" s="308"/>
      <c r="N99" s="308"/>
      <c r="O99" s="308"/>
      <c r="P99" s="308"/>
      <c r="Q99" s="308"/>
      <c r="R99" s="308"/>
      <c r="S99" s="308"/>
      <c r="T99" s="308"/>
      <c r="U99" s="308"/>
    </row>
    <row r="100" ht="62.25" customHeight="1">
      <c r="A100" s="36"/>
      <c r="B100" s="358" t="str">
        <f>Résultats!B101</f>
        <v>12.6</v>
      </c>
      <c r="C100" s="260" t="str">
        <f>Résultats!C101</f>
        <v>A</v>
      </c>
      <c r="D100" s="260" t="str">
        <f>Résultats!E101</f>
        <v/>
      </c>
      <c r="E100" s="341" t="str">
        <f>Résultats!F101</f>
        <v xml:space="preserve">Les zones de regroupement de contenus présentes dans plusieurs pages web (zones d’en-tête, de navigation principale, de contenu principal, de pied de page et de moteur de recherche) peuvent-elles être atteintes ou évitées ?</v>
      </c>
      <c r="F100" s="345" t="s">
        <v>14</v>
      </c>
      <c r="G100" s="345"/>
      <c r="H100" s="97"/>
      <c r="I100" s="97"/>
      <c r="J100" s="97"/>
      <c r="K100" s="97"/>
      <c r="L100" s="97"/>
      <c r="M100" s="308"/>
      <c r="N100" s="308"/>
      <c r="O100" s="308"/>
      <c r="P100" s="308"/>
      <c r="Q100" s="308"/>
      <c r="R100" s="308"/>
      <c r="S100" s="308"/>
      <c r="T100" s="308"/>
      <c r="U100" s="308"/>
    </row>
    <row r="101" ht="62.25" customHeight="1">
      <c r="A101" s="36"/>
      <c r="B101" s="358" t="str">
        <f>Résultats!B102</f>
        <v>12.7</v>
      </c>
      <c r="C101" s="260" t="str">
        <f>Résultats!C102</f>
        <v>A</v>
      </c>
      <c r="D101" s="260" t="str">
        <f>Résultats!E102</f>
        <v/>
      </c>
      <c r="E101" s="341" t="str">
        <f>Résultats!F102</f>
        <v xml:space="preserve">Dans chaque page web, un lien d’évitement ou d’accès rapide à la zone de contenu principal est-il présent (hors cas particuliers) ?</v>
      </c>
      <c r="F101" s="345" t="s">
        <v>14</v>
      </c>
      <c r="G101" s="345"/>
      <c r="H101" s="97"/>
      <c r="I101" s="97"/>
      <c r="J101" s="97"/>
      <c r="K101" s="97"/>
      <c r="L101" s="97"/>
      <c r="M101" s="308"/>
      <c r="N101" s="308"/>
      <c r="O101" s="308"/>
      <c r="P101" s="308"/>
      <c r="Q101" s="308"/>
      <c r="R101" s="308"/>
      <c r="S101" s="308"/>
      <c r="T101" s="308"/>
      <c r="U101" s="308"/>
    </row>
    <row r="102" ht="62.25" customHeight="1">
      <c r="A102" s="36"/>
      <c r="B102" s="358" t="str">
        <f>Résultats!B103</f>
        <v>12.8</v>
      </c>
      <c r="C102" s="260" t="str">
        <f>Résultats!C103</f>
        <v>A</v>
      </c>
      <c r="D102" s="260" t="str">
        <f>Résultats!E103</f>
        <v>x</v>
      </c>
      <c r="E102" s="341" t="str">
        <f>Résultats!F103</f>
        <v xml:space="preserve">Dans chaque page web, l’ordre de tabulation est-il cohérent ?</v>
      </c>
      <c r="F102" s="345" t="s">
        <v>14</v>
      </c>
      <c r="G102" s="345"/>
      <c r="H102" s="97"/>
      <c r="I102" s="97"/>
      <c r="J102" s="97"/>
      <c r="K102" s="97"/>
      <c r="L102" s="97"/>
      <c r="M102" s="308"/>
      <c r="N102" s="308"/>
      <c r="O102" s="308"/>
      <c r="P102" s="308"/>
      <c r="Q102" s="308"/>
      <c r="R102" s="308"/>
      <c r="S102" s="308"/>
      <c r="T102" s="308"/>
      <c r="U102" s="308"/>
    </row>
    <row r="103" ht="62.25" customHeight="1">
      <c r="A103" s="36"/>
      <c r="B103" s="358" t="str">
        <f>Résultats!B104</f>
        <v>12.9</v>
      </c>
      <c r="C103" s="260" t="str">
        <f>Résultats!C104</f>
        <v>A</v>
      </c>
      <c r="D103" s="260" t="str">
        <f>Résultats!E104</f>
        <v>x</v>
      </c>
      <c r="E103" s="341" t="str">
        <f>Résultats!F104</f>
        <v xml:space="preserve">Dans chaque page web, la navigation ne doit pas contenir de piège au clavier. Cette règle est-elle respectée ?</v>
      </c>
      <c r="F103" s="345" t="s">
        <v>14</v>
      </c>
      <c r="G103" s="345"/>
      <c r="H103" s="97"/>
      <c r="I103" s="97"/>
      <c r="J103" s="97"/>
      <c r="K103" s="97"/>
      <c r="L103" s="97"/>
      <c r="M103" s="308"/>
      <c r="N103" s="308"/>
      <c r="O103" s="308"/>
      <c r="P103" s="308"/>
      <c r="Q103" s="308"/>
      <c r="R103" s="308"/>
      <c r="S103" s="308"/>
      <c r="T103" s="308"/>
      <c r="U103" s="308"/>
    </row>
    <row r="104" ht="62.25" customHeight="1">
      <c r="A104" s="36"/>
      <c r="B104" s="358" t="str">
        <f>Résultats!B105</f>
        <v>12.10</v>
      </c>
      <c r="C104" s="260" t="str">
        <f>Résultats!C105</f>
        <v>A</v>
      </c>
      <c r="D104" s="260" t="str">
        <f>Résultats!E105</f>
        <v/>
      </c>
      <c r="E104" s="341" t="str">
        <f>Résultats!F105</f>
        <v xml:space="preserve">Dans chaque page web, les raccourcis clavier n’utilisant qu’une seule touche (lettre minuscule ou majuscule, ponctuation, chiffre ou symbole) sont-ils contrôlables par l’utilisateur ?</v>
      </c>
      <c r="F104" s="345" t="s">
        <v>14</v>
      </c>
      <c r="G104" s="345"/>
      <c r="H104" s="97"/>
      <c r="I104" s="97"/>
      <c r="J104" s="97"/>
      <c r="K104" s="97"/>
      <c r="L104" s="97"/>
      <c r="M104" s="308"/>
      <c r="N104" s="308"/>
      <c r="O104" s="308"/>
      <c r="P104" s="308"/>
      <c r="Q104" s="308"/>
      <c r="R104" s="308"/>
      <c r="S104" s="308"/>
      <c r="T104" s="308"/>
      <c r="U104" s="308"/>
    </row>
    <row r="105" ht="62.25" customHeight="1">
      <c r="A105" s="46"/>
      <c r="B105" s="358" t="str">
        <f>Résultats!B106</f>
        <v>12.11</v>
      </c>
      <c r="C105" s="260" t="str">
        <f>Résultats!C106</f>
        <v>A</v>
      </c>
      <c r="D105" s="260" t="str">
        <f>Résultats!E106</f>
        <v/>
      </c>
      <c r="E105" s="341" t="str">
        <f>Résultats!F106</f>
        <v xml:space="preserve">Dans chaque page web, les contenus additionnels apparaissant au survol, à la prise de focus ou à l’activation d’un composant d’interface sont-ils si nécessaire atteignables au clavier ?</v>
      </c>
      <c r="F105" s="345" t="s">
        <v>14</v>
      </c>
      <c r="G105" s="345"/>
      <c r="H105" s="97"/>
      <c r="I105" s="97"/>
      <c r="J105" s="97"/>
      <c r="K105" s="97"/>
      <c r="L105" s="97"/>
      <c r="M105" s="308"/>
      <c r="N105" s="308"/>
      <c r="O105" s="308"/>
      <c r="P105" s="308"/>
      <c r="Q105" s="308"/>
      <c r="R105" s="308"/>
      <c r="S105" s="308"/>
      <c r="T105" s="308"/>
      <c r="U105" s="308"/>
    </row>
    <row r="106" ht="62.25" customHeight="1">
      <c r="A106" s="355" t="s">
        <v>458</v>
      </c>
      <c r="B106" s="358" t="str">
        <f>Résultats!B107</f>
        <v>13.1</v>
      </c>
      <c r="C106" s="260" t="str">
        <f>Résultats!C107</f>
        <v>A</v>
      </c>
      <c r="D106" s="260" t="str">
        <f>Résultats!E107</f>
        <v/>
      </c>
      <c r="E106" s="341" t="str">
        <f>Résultats!F107</f>
        <v xml:space="preserve">Pour chaque page web, l’utilisateur a-t-il le contrôle de chaque limite de temps modifiant le contenu (hors cas particuliers) ?</v>
      </c>
      <c r="F106" s="345" t="s">
        <v>14</v>
      </c>
      <c r="G106" s="345"/>
      <c r="H106" s="97"/>
      <c r="I106" s="97"/>
      <c r="J106" s="97"/>
      <c r="K106" s="97"/>
      <c r="L106" s="97"/>
      <c r="M106" s="308"/>
      <c r="N106" s="308"/>
      <c r="O106" s="308"/>
      <c r="P106" s="308"/>
      <c r="Q106" s="308"/>
      <c r="R106" s="308"/>
      <c r="S106" s="308"/>
      <c r="T106" s="308"/>
      <c r="U106" s="308"/>
    </row>
    <row r="107" ht="62.25" customHeight="1">
      <c r="A107" s="36"/>
      <c r="B107" s="358" t="str">
        <f>Résultats!B108</f>
        <v>13.2</v>
      </c>
      <c r="C107" s="260" t="str">
        <f>Résultats!C108</f>
        <v>A</v>
      </c>
      <c r="D107" s="260" t="str">
        <f>Résultats!E108</f>
        <v/>
      </c>
      <c r="E107" s="341" t="str">
        <f>Résultats!F108</f>
        <v xml:space="preserve">Dans chaque page web, l’ouverture d’une nouvelle fenêtre ne doit pas être déclenchée sans action de l’utilisateur. Cette règle est-elle respectée ?</v>
      </c>
      <c r="F107" s="345" t="s">
        <v>14</v>
      </c>
      <c r="G107" s="345"/>
      <c r="H107" s="97"/>
      <c r="I107" s="97"/>
      <c r="J107" s="97"/>
      <c r="K107" s="97"/>
      <c r="L107" s="97"/>
      <c r="M107" s="308"/>
      <c r="N107" s="308"/>
      <c r="O107" s="308"/>
      <c r="P107" s="308"/>
      <c r="Q107" s="308"/>
      <c r="R107" s="308"/>
      <c r="S107" s="308"/>
      <c r="T107" s="308"/>
      <c r="U107" s="308"/>
    </row>
    <row r="108" ht="62.25" customHeight="1">
      <c r="A108" s="36"/>
      <c r="B108" s="358" t="str">
        <f>Résultats!B109</f>
        <v>13.3</v>
      </c>
      <c r="C108" s="260" t="str">
        <f>Résultats!C109</f>
        <v>A</v>
      </c>
      <c r="D108" s="260" t="str">
        <f>Résultats!E109</f>
        <v/>
      </c>
      <c r="E108" s="341" t="str">
        <f>Résultats!F109</f>
        <v xml:space="preserve">Dans chaque page web, chaque document bureautique en téléchargement possède-t-il, si nécessaire, une version accessible (hors cas particuliers) ?</v>
      </c>
      <c r="F108" s="345" t="s">
        <v>14</v>
      </c>
      <c r="G108" s="345"/>
      <c r="H108" s="97"/>
      <c r="I108" s="97"/>
      <c r="J108" s="97"/>
      <c r="K108" s="97"/>
      <c r="L108" s="97"/>
      <c r="M108" s="308"/>
      <c r="N108" s="308"/>
      <c r="O108" s="308"/>
      <c r="P108" s="308"/>
      <c r="Q108" s="308"/>
      <c r="R108" s="308"/>
      <c r="S108" s="308"/>
      <c r="T108" s="308"/>
      <c r="U108" s="308"/>
    </row>
    <row r="109" ht="62.25" customHeight="1">
      <c r="A109" s="36"/>
      <c r="B109" s="358" t="str">
        <f>Résultats!B110</f>
        <v>13.4</v>
      </c>
      <c r="C109" s="260" t="str">
        <f>Résultats!C110</f>
        <v>A</v>
      </c>
      <c r="D109" s="260" t="str">
        <f>Résultats!E110</f>
        <v/>
      </c>
      <c r="E109" s="341" t="str">
        <f>Résultats!F110</f>
        <v xml:space="preserve">Pour chaque document bureautique ayant une version accessible, cette version offre-t-elle la même information ?</v>
      </c>
      <c r="F109" s="345" t="s">
        <v>14</v>
      </c>
      <c r="G109" s="345"/>
      <c r="H109" s="97"/>
      <c r="I109" s="97"/>
      <c r="J109" s="97"/>
      <c r="K109" s="97"/>
      <c r="L109" s="97"/>
      <c r="M109" s="308"/>
      <c r="N109" s="308"/>
      <c r="O109" s="308"/>
      <c r="P109" s="308"/>
      <c r="Q109" s="308"/>
      <c r="R109" s="308"/>
      <c r="S109" s="308"/>
      <c r="T109" s="308"/>
      <c r="U109" s="308"/>
    </row>
    <row r="110" ht="62.25" customHeight="1">
      <c r="A110" s="36"/>
      <c r="B110" s="358" t="str">
        <f>Résultats!B111</f>
        <v>13.5</v>
      </c>
      <c r="C110" s="260" t="str">
        <f>Résultats!C111</f>
        <v>A</v>
      </c>
      <c r="D110" s="260" t="str">
        <f>Résultats!E111</f>
        <v/>
      </c>
      <c r="E110" s="341" t="str">
        <f>Résultats!F111</f>
        <v xml:space="preserve">Dans chaque page web, chaque contenu cryptique (art ASCII, émoticône, syntaxe cryptique) a-t-il une alternative ?</v>
      </c>
      <c r="F110" s="345" t="s">
        <v>14</v>
      </c>
      <c r="G110" s="345"/>
      <c r="H110" s="97"/>
      <c r="I110" s="97"/>
      <c r="J110" s="97"/>
      <c r="K110" s="97"/>
      <c r="L110" s="97"/>
      <c r="M110" s="308"/>
      <c r="N110" s="308"/>
      <c r="O110" s="308"/>
      <c r="P110" s="308"/>
      <c r="Q110" s="308"/>
      <c r="R110" s="308"/>
      <c r="S110" s="308"/>
      <c r="T110" s="308"/>
      <c r="U110" s="308"/>
    </row>
    <row r="111" ht="62.25" customHeight="1">
      <c r="A111" s="36"/>
      <c r="B111" s="358" t="str">
        <f>Résultats!B112</f>
        <v>13.6</v>
      </c>
      <c r="C111" s="260" t="str">
        <f>Résultats!C112</f>
        <v>A</v>
      </c>
      <c r="D111" s="260" t="str">
        <f>Résultats!E112</f>
        <v/>
      </c>
      <c r="E111" s="341" t="str">
        <f>Résultats!F112</f>
        <v xml:space="preserve">Dans chaque page web, pour chaque contenu cryptique (art ASCII, émoticône, syntaxe cryptique) ayant une alternative, cette alternative est-elle pertinente ?</v>
      </c>
      <c r="F111" s="345" t="s">
        <v>14</v>
      </c>
      <c r="G111" s="345"/>
      <c r="H111" s="97"/>
      <c r="I111" s="97"/>
      <c r="J111" s="97"/>
      <c r="K111" s="97"/>
      <c r="L111" s="97"/>
      <c r="M111" s="308"/>
      <c r="N111" s="308"/>
      <c r="O111" s="308"/>
      <c r="P111" s="308"/>
      <c r="Q111" s="308"/>
      <c r="R111" s="308"/>
      <c r="S111" s="308"/>
      <c r="T111" s="308"/>
      <c r="U111" s="308"/>
    </row>
    <row r="112" ht="62.25" customHeight="1">
      <c r="A112" s="36"/>
      <c r="B112" s="358" t="str">
        <f>Résultats!B113</f>
        <v>13.7</v>
      </c>
      <c r="C112" s="260" t="str">
        <f>Résultats!C113</f>
        <v>A</v>
      </c>
      <c r="D112" s="260" t="str">
        <f>Résultats!E113</f>
        <v/>
      </c>
      <c r="E112" s="341" t="str">
        <f>Résultats!F113</f>
        <v xml:space="preserve">Dans chaque page web, les changements brusques de luminosité ou les effets de flash sont-ils correctement utilisés ?</v>
      </c>
      <c r="F112" s="345" t="s">
        <v>14</v>
      </c>
      <c r="G112" s="345"/>
      <c r="H112" s="97"/>
      <c r="I112" s="97"/>
      <c r="J112" s="97"/>
      <c r="K112" s="97"/>
      <c r="L112" s="97"/>
      <c r="M112" s="308"/>
      <c r="N112" s="308"/>
      <c r="O112" s="308"/>
      <c r="P112" s="308"/>
      <c r="Q112" s="308"/>
      <c r="R112" s="308"/>
      <c r="S112" s="308"/>
      <c r="T112" s="308"/>
      <c r="U112" s="308"/>
    </row>
    <row r="113" ht="62.25" customHeight="1">
      <c r="A113" s="36"/>
      <c r="B113" s="358" t="str">
        <f>Résultats!B114</f>
        <v>13.8</v>
      </c>
      <c r="C113" s="260" t="str">
        <f>Résultats!C114</f>
        <v>A</v>
      </c>
      <c r="D113" s="260" t="str">
        <f>Résultats!E114</f>
        <v/>
      </c>
      <c r="E113" s="341" t="str">
        <f>Résultats!F114</f>
        <v xml:space="preserve">Dans chaque page web, chaque contenu en mouvement ou clignotant est-il contrôlable par l’utilisateur ?</v>
      </c>
      <c r="F113" s="345" t="s">
        <v>14</v>
      </c>
      <c r="G113" s="345"/>
      <c r="H113" s="97"/>
      <c r="I113" s="97"/>
      <c r="J113" s="97"/>
      <c r="K113" s="97"/>
      <c r="L113" s="97"/>
      <c r="M113" s="308"/>
      <c r="N113" s="308"/>
      <c r="O113" s="308"/>
      <c r="P113" s="308"/>
      <c r="Q113" s="308"/>
      <c r="R113" s="308"/>
      <c r="S113" s="308"/>
      <c r="T113" s="308"/>
      <c r="U113" s="308"/>
    </row>
    <row r="114" ht="62.25" customHeight="1">
      <c r="A114" s="36"/>
      <c r="B114" s="358" t="str">
        <f>Résultats!B115</f>
        <v>13.9</v>
      </c>
      <c r="C114" s="260" t="str">
        <f>Résultats!C115</f>
        <v>AA</v>
      </c>
      <c r="D114" s="260" t="str">
        <f>Résultats!E115</f>
        <v/>
      </c>
      <c r="E114" s="341" t="str">
        <f>Résultats!F115</f>
        <v xml:space="preserve">Dans chaque page web, le contenu proposé est-il consultable quelle que soit l’orientation de l’écran (portrait ou paysage) (hors cas particuliers) ?</v>
      </c>
      <c r="F114" s="345" t="s">
        <v>14</v>
      </c>
      <c r="G114" s="345"/>
      <c r="H114" s="97"/>
      <c r="I114" s="97"/>
      <c r="J114" s="97"/>
      <c r="K114" s="97"/>
      <c r="L114" s="97"/>
      <c r="M114" s="308"/>
      <c r="N114" s="308"/>
      <c r="O114" s="308"/>
      <c r="P114" s="308"/>
      <c r="Q114" s="308"/>
      <c r="R114" s="308"/>
      <c r="S114" s="308"/>
      <c r="T114" s="308"/>
      <c r="U114" s="308"/>
    </row>
    <row r="115" ht="62.25" customHeight="1">
      <c r="A115" s="36"/>
      <c r="B115" s="358" t="str">
        <f>Résultats!B116</f>
        <v>13.10</v>
      </c>
      <c r="C115" s="260" t="str">
        <f>Résultats!C116</f>
        <v>A</v>
      </c>
      <c r="D115" s="260" t="str">
        <f>Résultats!E116</f>
        <v/>
      </c>
      <c r="E115" s="341" t="str">
        <f>Résultats!F116</f>
        <v xml:space="preserve">Dans chaque page web, les fonctionnalités utilisables ou disponibles au moyen d’un geste complexe peuvent-elles être également disponibles au moyen d’un geste simple (hors cas particuliers) ?</v>
      </c>
      <c r="F115" s="345" t="s">
        <v>14</v>
      </c>
      <c r="G115" s="345"/>
      <c r="H115" s="97"/>
      <c r="I115" s="97"/>
      <c r="J115" s="97"/>
      <c r="K115" s="97"/>
      <c r="L115" s="97"/>
      <c r="M115" s="78"/>
      <c r="N115" s="78"/>
      <c r="O115" s="78"/>
      <c r="P115" s="78"/>
      <c r="Q115" s="78"/>
      <c r="R115" s="78"/>
      <c r="S115" s="78"/>
      <c r="T115" s="78"/>
      <c r="U115" s="78"/>
    </row>
    <row r="116" ht="59.25" customHeight="1">
      <c r="A116" s="36"/>
      <c r="B116" s="358" t="str">
        <f>Résultats!B117</f>
        <v>13.11</v>
      </c>
      <c r="C116" s="260" t="str">
        <f>Résultats!C117</f>
        <v>A</v>
      </c>
      <c r="D116" s="260" t="str">
        <f>Résultats!E117</f>
        <v/>
      </c>
      <c r="E116" s="341" t="str">
        <f>Résultats!F117</f>
        <v xml:space="preserve">Dans chaque page web, les actions déclenchées au moyen d’un dispositif de pointage sur un point unique de l’écran peuvent-elles faire l’objet d’une annulation (hors cas particuliers) ?</v>
      </c>
      <c r="F116" s="345" t="s">
        <v>14</v>
      </c>
      <c r="G116" s="345"/>
      <c r="H116" s="97"/>
      <c r="I116" s="97"/>
      <c r="J116" s="97"/>
      <c r="K116" s="97"/>
      <c r="L116" s="97"/>
      <c r="M116" s="308"/>
      <c r="N116" s="308"/>
      <c r="O116" s="308"/>
      <c r="P116" s="308"/>
      <c r="Q116" s="308"/>
      <c r="R116" s="308"/>
      <c r="S116" s="308"/>
      <c r="T116" s="308"/>
      <c r="U116" s="308"/>
    </row>
    <row r="117">
      <c r="A117" s="46"/>
      <c r="B117" s="358" t="str">
        <f>Résultats!B118</f>
        <v>13.12</v>
      </c>
      <c r="C117" s="260" t="str">
        <f>Résultats!C118</f>
        <v>A</v>
      </c>
      <c r="D117" s="260" t="str">
        <f>Résultats!E118</f>
        <v/>
      </c>
      <c r="E117" s="341" t="str">
        <f>Résultats!F118</f>
        <v xml:space="preserve">Dans chaque page web, les fonctionnalités qui impliquent un mouvement de l’appareil ou vers l’appareil peuvent-elles être satisfaites de manière alternative (hors cas particuliers) ?</v>
      </c>
      <c r="F117" s="345" t="s">
        <v>14</v>
      </c>
      <c r="G117" s="345"/>
      <c r="H117" s="97"/>
      <c r="I117" s="97"/>
      <c r="J117" s="97"/>
      <c r="K117" s="97"/>
      <c r="L117" s="97"/>
      <c r="M117" s="308"/>
      <c r="N117" s="308"/>
      <c r="O117" s="308"/>
      <c r="P117" s="308"/>
      <c r="Q117" s="308"/>
      <c r="R117" s="308"/>
      <c r="S117" s="308"/>
      <c r="T117" s="308"/>
      <c r="U117" s="308"/>
    </row>
  </sheetData>
  <autoFilter ref="$B$11:$L$117"/>
  <mergeCells count="23">
    <mergeCell ref="J4:J10"/>
    <mergeCell ref="K4:K10"/>
    <mergeCell ref="L4:L10"/>
    <mergeCell ref="C3:F3"/>
    <mergeCell ref="B4:B10"/>
    <mergeCell ref="C4:C10"/>
    <mergeCell ref="D4:D10"/>
    <mergeCell ref="G4:G10"/>
    <mergeCell ref="H4:H10"/>
    <mergeCell ref="I4:I10"/>
    <mergeCell ref="A54:A63"/>
    <mergeCell ref="A64:A67"/>
    <mergeCell ref="A68:A81"/>
    <mergeCell ref="A82:A94"/>
    <mergeCell ref="A95:A105"/>
    <mergeCell ref="A106:A117"/>
    <mergeCell ref="A12:A20"/>
    <mergeCell ref="A21:A22"/>
    <mergeCell ref="A23:A25"/>
    <mergeCell ref="A26:A38"/>
    <mergeCell ref="A39:A46"/>
    <mergeCell ref="A47:A48"/>
    <mergeCell ref="A49:A53"/>
  </mergeCells>
  <dataValidations count="2" disablePrompts="0">
    <dataValidation sqref="H12:H117" type="list" allowBlank="1" errorStyle="stop" imeMode="noControl" operator="between" showDropDown="0" showErrorMessage="0" showInputMessage="0">
      <formula1>'Paramètres'!$A$2:$A$5</formula1>
    </dataValidation>
    <dataValidation sqref="I12:I117" type="list" allowBlank="1" errorStyle="stop" imeMode="noControl" operator="between" showDropDown="0" showErrorMessage="0" showInputMessage="0">
      <formula1>'Paramètres'!$D$2:$D$5</formula1>
    </dataValidation>
  </dataValidations>
  <hyperlinks>
    <hyperlink r:id="rId1" ref="L54"/>
    <hyperlink r:id="rId1" ref="L55"/>
  </hyperlinks>
  <printOptions headings="0" gridLines="0"/>
  <pageMargins left="0.69999999999999996" right="0.69999999999999996" top="0.75" bottom="0.75" header="0" footer="0"/>
  <pageSetup paperSize="9" scale="100" fitToWidth="1" fitToHeight="1" pageOrder="downThenOver" orientation="landscape" usePrinterDefaults="1" blackAndWhite="0" draft="0" cellComments="none" useFirstPageNumber="0" errors="displayed" horizontalDpi="600" verticalDpi="600" copies="1"/>
  <headerFooter/>
  <extLst>
    <ext xmlns:x14="http://schemas.microsoft.com/office/spreadsheetml/2009/9/main" uri="{78C0D931-6437-407d-A8EE-F0AAD7539E65}">
      <x14:conditionalFormattings>
        <x14:conditionalFormatting xmlns:xm="http://schemas.microsoft.com/office/excel/2006/main">
          <x14:cfRule type="cellIs" priority="1" operator="equal" id="{004900AB-0044-45E2-AFB2-008C009B0024}">
            <xm:f>"x"</xm:f>
            <x14:dxf>
              <font>
                <color theme="0"/>
              </font>
              <fill>
                <patternFill patternType="solid">
                  <fgColor rgb="FF007891"/>
                  <bgColor rgb="FF007891"/>
                </patternFill>
              </fill>
              <border>
                <left style="none"/>
                <right style="none"/>
                <top style="none"/>
                <bottom style="none"/>
                <diagonal style="none"/>
              </border>
            </x14:dxf>
          </x14:cfRule>
          <xm:sqref>D12:D117</xm:sqref>
        </x14:conditionalFormatting>
        <x14:conditionalFormatting xmlns:xm="http://schemas.microsoft.com/office/excel/2006/main">
          <x14:cfRule type="cellIs" priority="2" operator="equal" id="{003400D0-00E5-499B-A24B-003E007B0090}">
            <xm:f>"NT"</xm:f>
            <x14:dxf>
              <font>
                <color indexed="65"/>
              </font>
              <fill>
                <patternFill patternType="solid">
                  <fgColor rgb="FF757575"/>
                  <bgColor rgb="FF757575"/>
                </patternFill>
              </fill>
              <border>
                <left style="none"/>
                <right style="none"/>
                <top style="none"/>
                <bottom style="none"/>
                <diagonal style="none"/>
              </border>
            </x14:dxf>
          </x14:cfRule>
          <xm:sqref>O4:R4</xm:sqref>
        </x14:conditionalFormatting>
        <x14:conditionalFormatting xmlns:xm="http://schemas.microsoft.com/office/excel/2006/main">
          <x14:cfRule type="cellIs" priority="3" operator="equal" id="{00B90098-002F-4421-AABF-008500310002}">
            <xm:f>"d"</xm:f>
            <x14:dxf>
              <font/>
              <fill>
                <patternFill patternType="solid">
                  <fgColor rgb="FFFFD966"/>
                  <bgColor rgb="FFFFD966"/>
                </patternFill>
              </fill>
              <border>
                <left style="none"/>
                <right style="none"/>
                <top style="none"/>
                <bottom style="none"/>
                <diagonal style="none"/>
              </border>
            </x14:dxf>
          </x14:cfRule>
          <xm:sqref>G12:G117</xm:sqref>
        </x14:conditionalFormatting>
        <x14:conditionalFormatting xmlns:xm="http://schemas.microsoft.com/office/excel/2006/main">
          <x14:cfRule type="cellIs" priority="4" operator="equal" id="{001C0025-0056-40F7-9C7D-00E4000700C4}">
            <xm:f>"C"</xm:f>
            <x14:dxf>
              <font/>
              <fill>
                <patternFill patternType="solid">
                  <fgColor rgb="FFB7E1CD"/>
                  <bgColor rgb="FFB7E1CD"/>
                </patternFill>
              </fill>
              <border>
                <left style="none"/>
                <right style="none"/>
                <top style="none"/>
                <bottom style="none"/>
                <diagonal style="none"/>
              </border>
            </x14:dxf>
          </x14:cfRule>
          <xm:sqref>O4:R4</xm:sqref>
        </x14:conditionalFormatting>
        <x14:conditionalFormatting xmlns:xm="http://schemas.microsoft.com/office/excel/2006/main">
          <x14:cfRule type="cellIs" priority="5" operator="equal" id="{0086001C-00FA-43F6-9C11-004F00B100F1}">
            <xm:f>"NC"</xm:f>
            <x14:dxf>
              <font/>
              <fill>
                <patternFill patternType="solid">
                  <fgColor rgb="FFF4C7C3"/>
                  <bgColor rgb="FFF4C7C3"/>
                </patternFill>
              </fill>
              <border>
                <left style="none"/>
                <right style="none"/>
                <top style="none"/>
                <bottom style="none"/>
                <diagonal style="none"/>
              </border>
            </x14:dxf>
          </x14:cfRule>
          <xm:sqref>O4:R4</xm:sqref>
        </x14:conditionalFormatting>
        <x14:conditionalFormatting xmlns:xm="http://schemas.microsoft.com/office/excel/2006/main">
          <x14:cfRule type="cellIs" priority="6" operator="equal" id="{00420044-0079-4440-932D-00A8005A0075}">
            <xm:f>"NA"</xm:f>
            <x14:dxf>
              <font/>
              <fill>
                <patternFill patternType="solid">
                  <fgColor rgb="FFFCE8B2"/>
                  <bgColor rgb="FFFCE8B2"/>
                </patternFill>
              </fill>
              <border>
                <left style="none"/>
                <right style="none"/>
                <top style="none"/>
                <bottom style="none"/>
                <diagonal style="none"/>
              </border>
            </x14:dxf>
          </x14:cfRule>
          <xm:sqref>O4:R4</xm:sqref>
        </x14:conditionalFormatting>
        <x14:conditionalFormatting xmlns:xm="http://schemas.microsoft.com/office/excel/2006/main">
          <x14:cfRule type="cellIs" priority="7" operator="equal" id="{00BD0085-00E5-44F9-9721-004C00C900AA}">
            <xm:f>"NT"</xm:f>
            <x14:dxf>
              <font/>
              <fill>
                <patternFill patternType="solid">
                  <fgColor indexed="65"/>
                  <bgColor indexed="65"/>
                </patternFill>
              </fill>
              <border>
                <left style="none"/>
                <right style="none"/>
                <top style="none"/>
                <bottom style="none"/>
                <diagonal style="none"/>
              </border>
            </x14:dxf>
          </x14:cfRule>
          <xm:sqref>O4:R4</xm:sqref>
        </x14:conditionalFormatting>
        <x14:conditionalFormatting xmlns:xm="http://schemas.microsoft.com/office/excel/2006/main">
          <x14:cfRule type="cellIs" priority="8" operator="equal" id="{00B10000-00D9-46C0-AEFE-00B4006900EC}">
            <xm:f>"c"</xm:f>
            <x14:dxf>
              <font/>
              <fill>
                <patternFill patternType="solid">
                  <fgColor rgb="FFB7E1CD"/>
                  <bgColor rgb="FFB7E1CD"/>
                </patternFill>
              </fill>
              <border>
                <left style="none"/>
                <right style="none"/>
                <top style="none"/>
                <bottom style="none"/>
                <diagonal style="none"/>
              </border>
            </x14:dxf>
          </x14:cfRule>
          <xm:sqref>F11:F117</xm:sqref>
        </x14:conditionalFormatting>
        <x14:conditionalFormatting xmlns:xm="http://schemas.microsoft.com/office/excel/2006/main">
          <x14:cfRule type="cellIs" priority="9" operator="equal" id="{00BF0007-00A1-444A-A5F8-0085004F008A}">
            <xm:f>"nc"</xm:f>
            <x14:dxf>
              <font/>
              <fill>
                <patternFill patternType="solid">
                  <fgColor rgb="FFF4C7C3"/>
                  <bgColor rgb="FFF4C7C3"/>
                </patternFill>
              </fill>
              <border>
                <left style="none"/>
                <right style="none"/>
                <top style="none"/>
                <bottom style="none"/>
                <diagonal style="none"/>
              </border>
            </x14:dxf>
          </x14:cfRule>
          <xm:sqref>F11:F117</xm:sqref>
        </x14:conditionalFormatting>
        <x14:conditionalFormatting xmlns:xm="http://schemas.microsoft.com/office/excel/2006/main">
          <x14:cfRule type="cellIs" priority="10" operator="equal" id="{00D2007E-0014-4228-9A50-00D000AF00FC}">
            <xm:f>"nt"</xm:f>
            <x14:dxf>
              <font>
                <color indexed="65"/>
              </font>
              <fill>
                <patternFill patternType="solid">
                  <fgColor rgb="FF757575"/>
                  <bgColor rgb="FF757575"/>
                </patternFill>
              </fill>
              <border>
                <left style="none"/>
                <right style="none"/>
                <top style="none"/>
                <bottom style="none"/>
                <diagonal style="none"/>
              </border>
            </x14:dxf>
          </x14:cfRule>
          <xm:sqref>F11:F117</xm:sqref>
        </x14:conditionalFormatting>
        <x14:conditionalFormatting xmlns:xm="http://schemas.microsoft.com/office/excel/2006/main">
          <x14:cfRule type="cellIs" priority="11" operator="equal" id="{009C0094-0023-44B0-8595-009E00CB00DE}">
            <xm:f>"na"</xm:f>
            <x14:dxf>
              <font/>
              <fill>
                <patternFill patternType="solid">
                  <fgColor rgb="FFFCE8B2"/>
                  <bgColor rgb="FFFCE8B2"/>
                </patternFill>
              </fill>
              <border>
                <left style="none"/>
                <right style="none"/>
                <top style="none"/>
                <bottom style="none"/>
                <diagonal style="none"/>
              </border>
            </x14:dxf>
          </x14:cfRule>
          <xm:sqref>F1:F2 C2 F4:F117</xm:sqref>
        </x14:conditionalFormatting>
      </x14:conditionalFormattings>
    </ext>
    <ext xmlns:x14="http://schemas.microsoft.com/office/spreadsheetml/2009/9/main" uri="{CCE6A557-97BC-4b89-ADB6-D9C93CAAB3DF}">
      <x14:dataValidations xmlns:xm="http://schemas.microsoft.com/office/excel/2006/main" count="3" disablePrompts="0">
        <x14:dataValidation xr:uid="{00AB00FE-0080-4121-AE69-00800048008C}" type="list" allowBlank="1" errorStyle="stop" imeMode="noControl" operator="between" showDropDown="0" showErrorMessage="1" showInputMessage="0">
          <x14:formula1>
            <xm:f>"nt,na,c"</xm:f>
          </x14:formula1>
          <xm:sqref>F54:F55</xm:sqref>
        </x14:dataValidation>
        <x14:dataValidation xr:uid="{002000D9-0033-4424-B53D-002C008300D0}" type="list" allowBlank="1" errorStyle="stop" imeMode="noControl" operator="between" showDropDown="0" showErrorMessage="1" showInputMessage="0">
          <x14:formula1>
            <xm:f>"nt,na,c,nc"</xm:f>
          </x14:formula1>
          <xm:sqref>F12:F53 F56:F117</xm:sqref>
        </x14:dataValidation>
        <x14:dataValidation xr:uid="{009C00DD-00DB-47BE-8511-005C00A900E2}" type="list" allowBlank="1" errorStyle="stop" imeMode="noControl" operator="between" showDropDown="0" showErrorMessage="0" showInputMessage="0">
          <x14:formula1>
            <xm:f>"d"</xm:f>
          </x14:formula1>
          <xm:sqref>G12:G117</xm:sqref>
        </x14:dataValidation>
      </x14:dataValidations>
    </ext>
  </extLst>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666666"/>
    <outlinePr applyStyles="0" summaryBelow="0" summaryRight="0" showOutlineSymbols="1"/>
    <pageSetUpPr autoPageBreaks="1" fitToPage="0"/>
  </sheetPr>
  <sheetViews>
    <sheetView showGridLines="0" zoomScale="100" workbookViewId="0">
      <pane xSplit="6" ySplit="11" topLeftCell="G12" activePane="bottomRight" state="frozen"/>
      <selection activeCell="G12" activeCellId="0" sqref="G12"/>
    </sheetView>
  </sheetViews>
  <sheetFormatPr defaultColWidth="14.43" defaultRowHeight="15" customHeight="1"/>
  <cols>
    <col customWidth="1" min="1" max="1" width="9"/>
    <col customWidth="1" min="2" max="2" width="7.29"/>
    <col customWidth="1" min="3" max="3" width="4"/>
    <col customWidth="1" min="4" max="4" width="3.4300000000000002"/>
    <col customWidth="1" min="5" max="5" width="50.859999999999999"/>
    <col customWidth="1" min="6" max="6" width="10.710000000000001"/>
    <col customWidth="1" min="7" max="7" width="5"/>
    <col customWidth="1" min="8" max="8" width="9"/>
    <col customWidth="1" min="9" max="9" width="14.859999999999999"/>
    <col customWidth="1" min="10" max="10" width="43.57"/>
    <col customWidth="1" min="11" max="11" width="40.859999999999999"/>
    <col customWidth="1" min="12" max="12" width="46.289999999999999"/>
    <col customWidth="1" min="13" max="13" width="4"/>
    <col customWidth="1" min="14" max="14" width="19"/>
    <col customWidth="1" min="15" max="17" width="4.1399999999999997"/>
    <col customWidth="1" min="18" max="18" width="5.1399999999999997"/>
    <col customWidth="1" min="19" max="19" width="16.43"/>
    <col customWidth="1" min="20" max="20" width="15.43"/>
    <col customWidth="1" min="21" max="21" width="16.289999999999999"/>
  </cols>
  <sheetData>
    <row r="1" ht="0.75" customHeight="1">
      <c r="A1" s="310"/>
      <c r="B1" s="308"/>
      <c r="C1" s="308"/>
      <c r="D1" s="308"/>
      <c r="E1" s="308"/>
      <c r="F1" s="308"/>
      <c r="G1" s="308"/>
      <c r="H1" s="308"/>
      <c r="I1" s="308"/>
      <c r="J1" s="308"/>
      <c r="K1" s="308"/>
      <c r="L1" s="308"/>
      <c r="M1" s="308"/>
      <c r="N1" s="308"/>
      <c r="O1" s="308"/>
      <c r="P1" s="308"/>
      <c r="Q1" s="308"/>
      <c r="R1" s="308"/>
      <c r="S1" s="308"/>
      <c r="T1" s="308"/>
      <c r="U1" s="308"/>
    </row>
    <row r="2" ht="16.5" customHeight="1">
      <c r="A2" s="310"/>
      <c r="B2" s="311" t="str">
        <f>F4</f>
        <v>P26</v>
      </c>
      <c r="C2" s="312" t="str">
        <f>Echantillon!C38</f>
        <v/>
      </c>
      <c r="D2" s="313"/>
      <c r="E2" s="313"/>
      <c r="F2" s="314"/>
      <c r="G2" s="315"/>
      <c r="H2" s="315"/>
      <c r="I2" s="315"/>
      <c r="J2" s="315"/>
      <c r="K2" s="316"/>
      <c r="L2" s="316"/>
      <c r="M2" s="317"/>
      <c r="N2" s="317"/>
      <c r="O2" s="308"/>
      <c r="P2" s="308"/>
      <c r="Q2" s="308"/>
      <c r="R2" s="308"/>
      <c r="S2" s="308"/>
      <c r="T2" s="308"/>
      <c r="U2" s="308"/>
    </row>
    <row r="3" ht="18.75" customHeight="1">
      <c r="A3" s="310"/>
      <c r="B3" s="311" t="s">
        <v>481</v>
      </c>
      <c r="C3" s="315" t="str">
        <f>Echantillon!D38</f>
        <v/>
      </c>
      <c r="G3" s="315"/>
      <c r="H3" s="315"/>
      <c r="I3" s="315"/>
      <c r="J3" s="315"/>
      <c r="K3" s="315"/>
      <c r="L3" s="315"/>
      <c r="M3" s="308"/>
      <c r="N3" s="308"/>
      <c r="O3" s="308"/>
      <c r="P3" s="308"/>
      <c r="Q3" s="308"/>
      <c r="R3" s="308"/>
      <c r="S3" s="308"/>
      <c r="T3" s="308"/>
      <c r="U3" s="308"/>
    </row>
    <row r="4" ht="13.5" customHeight="1">
      <c r="A4" s="310"/>
      <c r="B4" s="319" t="s">
        <v>141</v>
      </c>
      <c r="C4" s="320" t="s">
        <v>482</v>
      </c>
      <c r="D4" s="320" t="s">
        <v>144</v>
      </c>
      <c r="E4" s="321" t="s">
        <v>145</v>
      </c>
      <c r="F4" s="321" t="s">
        <v>79</v>
      </c>
      <c r="G4" s="320" t="s">
        <v>483</v>
      </c>
      <c r="H4" s="319" t="s">
        <v>82</v>
      </c>
      <c r="I4" s="319" t="s">
        <v>80</v>
      </c>
      <c r="J4" s="319" t="s">
        <v>484</v>
      </c>
      <c r="K4" s="319" t="s">
        <v>485</v>
      </c>
      <c r="L4" s="319" t="s">
        <v>146</v>
      </c>
      <c r="M4" s="322"/>
      <c r="N4" s="323"/>
      <c r="O4" s="324" t="s">
        <v>434</v>
      </c>
      <c r="P4" s="325" t="s">
        <v>435</v>
      </c>
      <c r="Q4" s="325" t="s">
        <v>441</v>
      </c>
      <c r="R4" s="326" t="s">
        <v>437</v>
      </c>
      <c r="S4" s="327" t="s">
        <v>486</v>
      </c>
      <c r="T4" s="328" t="s">
        <v>487</v>
      </c>
      <c r="U4" s="329" t="s">
        <v>154</v>
      </c>
    </row>
    <row r="5" ht="13.5" customHeight="1">
      <c r="A5" s="310"/>
      <c r="B5" s="36"/>
      <c r="C5" s="36"/>
      <c r="D5" s="36"/>
      <c r="E5" s="321" t="s">
        <v>147</v>
      </c>
      <c r="F5" s="321">
        <f>COUNTIF($F$12:$F$117,"c")</f>
        <v>0</v>
      </c>
      <c r="G5" s="36"/>
      <c r="H5" s="36"/>
      <c r="I5" s="36"/>
      <c r="J5" s="36"/>
      <c r="K5" s="36"/>
      <c r="L5" s="36"/>
      <c r="M5" s="308"/>
      <c r="N5" s="330" t="s">
        <v>8</v>
      </c>
      <c r="O5" s="331">
        <f>COUNTIFS($C$12:$C$117,"A",$F$12:$F$117,"c")</f>
        <v>0</v>
      </c>
      <c r="P5" s="331">
        <f>COUNTIFS($C$12:$C$117,"A",$F$12:$F$117,"nc")</f>
        <v>0</v>
      </c>
      <c r="Q5" s="331">
        <f>COUNTIFS($C$12:$C$117,"A",$F$12:$F$117,"na")</f>
        <v>0</v>
      </c>
      <c r="R5" s="331">
        <f>COUNTIFS($C$12:$C$117,"A",$F$12:$F$117,"nt")</f>
        <v>82</v>
      </c>
      <c r="S5" s="332">
        <f t="shared" ref="S5:S7" si="349">O5+P5</f>
        <v>0</v>
      </c>
      <c r="T5" s="333" t="str">
        <f t="shared" ref="T5:T7" si="350">IF(S5&gt;0,O5/S5,"-")</f>
        <v>-</v>
      </c>
      <c r="U5" s="334" t="str">
        <f>T5</f>
        <v>-</v>
      </c>
    </row>
    <row r="6" ht="13.5" customHeight="1">
      <c r="A6" s="310"/>
      <c r="B6" s="36"/>
      <c r="C6" s="36"/>
      <c r="D6" s="36"/>
      <c r="E6" s="321" t="s">
        <v>148</v>
      </c>
      <c r="F6" s="321">
        <f>COUNTIF(F12:F117,"nc")</f>
        <v>0</v>
      </c>
      <c r="G6" s="36"/>
      <c r="H6" s="36"/>
      <c r="I6" s="36"/>
      <c r="J6" s="36"/>
      <c r="K6" s="36"/>
      <c r="L6" s="36"/>
      <c r="M6" s="308"/>
      <c r="N6" s="330" t="s">
        <v>15</v>
      </c>
      <c r="O6" s="331">
        <f>COUNTIFS($C$12:$C$117,"AA",$F$12:$F$117,"c")</f>
        <v>0</v>
      </c>
      <c r="P6" s="331">
        <f>COUNTIFS($C$12:$C$117,"AA",$F$12:$F$117,"nc")</f>
        <v>0</v>
      </c>
      <c r="Q6" s="331">
        <f>COUNTIFS($C$12:$C$117,"AA",$F$12:$F$117,"na")</f>
        <v>0</v>
      </c>
      <c r="R6" s="331">
        <f>COUNTIFS($C$12:$C$117,"AA",$F$12:$F$117,"nt")</f>
        <v>24</v>
      </c>
      <c r="S6" s="332">
        <f t="shared" si="349"/>
        <v>0</v>
      </c>
      <c r="T6" s="333" t="str">
        <f t="shared" si="350"/>
        <v>-</v>
      </c>
      <c r="U6" s="335" t="str">
        <f>IF(S6&gt;0,SUM(O5:O6)/SUM(S5:S6),"-")</f>
        <v>-</v>
      </c>
    </row>
    <row r="7" ht="13.5" customHeight="1">
      <c r="A7" s="310"/>
      <c r="B7" s="36"/>
      <c r="C7" s="36"/>
      <c r="D7" s="36"/>
      <c r="E7" s="321" t="s">
        <v>488</v>
      </c>
      <c r="F7" s="321">
        <f>COUNTIF(F12:F117,"na")</f>
        <v>0</v>
      </c>
      <c r="G7" s="36"/>
      <c r="H7" s="36"/>
      <c r="I7" s="36"/>
      <c r="J7" s="36"/>
      <c r="K7" s="36"/>
      <c r="L7" s="36"/>
      <c r="M7" s="308"/>
      <c r="N7" s="330" t="s">
        <v>17</v>
      </c>
      <c r="O7" s="336">
        <f>COUNTIFS($C$12:$C$117,"AAA",$F$12:$F$117,"c")</f>
        <v>0</v>
      </c>
      <c r="P7" s="336">
        <f>COUNTIFS($C$12:$C$117,"AAA",$F$12:$F$117,"nc")</f>
        <v>0</v>
      </c>
      <c r="Q7" s="336">
        <f>COUNTIFS($C$12:$C$117,"AAA",$F$12:$F$117,"na")</f>
        <v>0</v>
      </c>
      <c r="R7" s="336">
        <f>COUNTIFS($C$12:$C$117,"AAA",$F$12:$F$117,"nt")</f>
        <v>0</v>
      </c>
      <c r="S7" s="332">
        <f t="shared" si="349"/>
        <v>0</v>
      </c>
      <c r="T7" s="333" t="str">
        <f t="shared" si="350"/>
        <v>-</v>
      </c>
      <c r="U7" s="334" t="str">
        <f>IF(S7&gt;0,SUM(O5:O7)/SUM(S5:S7),"-")</f>
        <v>-</v>
      </c>
    </row>
    <row r="8" ht="13.5" customHeight="1">
      <c r="A8" s="310"/>
      <c r="B8" s="36"/>
      <c r="C8" s="36"/>
      <c r="D8" s="36"/>
      <c r="E8" s="321" t="s">
        <v>150</v>
      </c>
      <c r="F8" s="321">
        <f>COUNTIF(F12:F117,"nt")</f>
        <v>106</v>
      </c>
      <c r="G8" s="36"/>
      <c r="H8" s="36"/>
      <c r="I8" s="36"/>
      <c r="J8" s="36"/>
      <c r="K8" s="36"/>
      <c r="L8" s="36"/>
      <c r="M8" s="308"/>
      <c r="N8" s="337" t="s">
        <v>489</v>
      </c>
      <c r="O8" s="338">
        <f t="shared" ref="O8:S8" si="351">SUM(O5:O7)</f>
        <v>0</v>
      </c>
      <c r="P8" s="338">
        <f t="shared" si="351"/>
        <v>0</v>
      </c>
      <c r="Q8" s="338">
        <f t="shared" si="351"/>
        <v>0</v>
      </c>
      <c r="R8" s="338">
        <f t="shared" si="351"/>
        <v>106</v>
      </c>
      <c r="S8" s="339">
        <f t="shared" si="351"/>
        <v>0</v>
      </c>
      <c r="T8" s="333"/>
      <c r="U8" s="330"/>
    </row>
    <row r="9" ht="13.5" customHeight="1">
      <c r="A9" s="310"/>
      <c r="B9" s="36"/>
      <c r="C9" s="36"/>
      <c r="D9" s="36"/>
      <c r="E9" s="321" t="s">
        <v>465</v>
      </c>
      <c r="F9" s="340" t="str">
        <f>F5/SUM(F5:F6)</f>
        <v>#DIV/0!</v>
      </c>
      <c r="G9" s="36"/>
      <c r="H9" s="36"/>
      <c r="I9" s="36"/>
      <c r="J9" s="36"/>
      <c r="K9" s="36"/>
      <c r="L9" s="36"/>
      <c r="M9" s="308"/>
      <c r="N9" s="308"/>
      <c r="O9" s="308"/>
      <c r="P9" s="308"/>
      <c r="Q9" s="308"/>
      <c r="R9" s="308"/>
      <c r="S9" s="308"/>
      <c r="T9" s="308"/>
      <c r="U9" s="308"/>
    </row>
    <row r="10" ht="13.5" customHeight="1">
      <c r="A10" s="310"/>
      <c r="B10" s="46"/>
      <c r="C10" s="46"/>
      <c r="D10" s="46"/>
      <c r="E10" s="321" t="s">
        <v>466</v>
      </c>
      <c r="F10" s="340" t="str">
        <f>F6/SUM(F5:F6)</f>
        <v>#DIV/0!</v>
      </c>
      <c r="G10" s="46"/>
      <c r="H10" s="46"/>
      <c r="I10" s="46"/>
      <c r="J10" s="46"/>
      <c r="K10" s="46"/>
      <c r="L10" s="46"/>
      <c r="M10" s="308"/>
      <c r="N10" s="308"/>
      <c r="O10" s="308"/>
      <c r="P10" s="308"/>
      <c r="Q10" s="308"/>
      <c r="R10" s="308"/>
      <c r="S10" s="308"/>
      <c r="T10" s="308"/>
      <c r="U10" s="308"/>
    </row>
    <row r="11">
      <c r="A11" s="310"/>
      <c r="B11" s="260"/>
      <c r="C11" s="260"/>
      <c r="D11" s="260"/>
      <c r="E11" s="341"/>
      <c r="F11" s="260"/>
      <c r="G11" s="260"/>
      <c r="H11" s="342"/>
      <c r="I11" s="342"/>
      <c r="J11" s="342"/>
      <c r="K11" s="342"/>
      <c r="L11" s="342"/>
      <c r="M11" s="308"/>
      <c r="N11" s="308"/>
      <c r="O11" s="308"/>
      <c r="P11" s="308"/>
      <c r="Q11" s="308"/>
      <c r="R11" s="308"/>
      <c r="S11" s="308"/>
      <c r="T11" s="308"/>
      <c r="U11" s="308"/>
    </row>
    <row r="12" ht="62.25" customHeight="1">
      <c r="A12" s="355" t="s">
        <v>440</v>
      </c>
      <c r="B12" s="358" t="str">
        <f>'Résultats'!B13</f>
        <v>1.1</v>
      </c>
      <c r="C12" s="260" t="str">
        <f>'Résultats'!C13</f>
        <v>A</v>
      </c>
      <c r="D12" s="260" t="str">
        <f>'Résultats'!E13</f>
        <v>x</v>
      </c>
      <c r="E12" s="341" t="str">
        <f>'Résultats'!F13</f>
        <v xml:space="preserve">Chaque image porteuse d’information a-t-elle une alternative textuelle ?</v>
      </c>
      <c r="F12" s="345" t="s">
        <v>14</v>
      </c>
      <c r="G12" s="345"/>
      <c r="H12" s="97"/>
      <c r="I12" s="97"/>
      <c r="J12" s="97"/>
      <c r="K12" s="97"/>
      <c r="L12" s="97"/>
      <c r="M12" s="308"/>
      <c r="N12" s="308"/>
      <c r="O12" s="308"/>
      <c r="P12" s="308"/>
      <c r="Q12" s="308"/>
      <c r="R12" s="308"/>
      <c r="S12" s="308"/>
      <c r="T12" s="308"/>
      <c r="U12" s="308"/>
    </row>
    <row r="13" ht="62.25" customHeight="1">
      <c r="A13" s="36"/>
      <c r="B13" s="358" t="str">
        <f>Résultats!B14</f>
        <v>1.2</v>
      </c>
      <c r="C13" s="260" t="str">
        <f>Résultats!C14</f>
        <v>A</v>
      </c>
      <c r="D13" s="260" t="str">
        <f>Résultats!E14</f>
        <v/>
      </c>
      <c r="E13" s="341" t="str">
        <f>Résultats!F14</f>
        <v xml:space="preserve">Chaque image de décoration est-elle correctement ignorée par les technologies d’assistance ?</v>
      </c>
      <c r="F13" s="345" t="s">
        <v>14</v>
      </c>
      <c r="G13" s="345"/>
      <c r="H13" s="97"/>
      <c r="I13" s="97"/>
      <c r="J13" s="97"/>
      <c r="K13" s="97"/>
      <c r="L13" s="97"/>
      <c r="M13" s="308"/>
      <c r="N13" s="308"/>
      <c r="O13" s="308"/>
      <c r="P13" s="308"/>
      <c r="Q13" s="308"/>
      <c r="R13" s="308"/>
      <c r="S13" s="308"/>
      <c r="T13" s="308"/>
      <c r="U13" s="308"/>
    </row>
    <row r="14" ht="62.25" customHeight="1">
      <c r="A14" s="36"/>
      <c r="B14" s="358" t="str">
        <f>Résultats!B15</f>
        <v>1.3</v>
      </c>
      <c r="C14" s="260" t="str">
        <f>Résultats!C15</f>
        <v>A</v>
      </c>
      <c r="D14" s="260" t="str">
        <f>Résultats!E15</f>
        <v/>
      </c>
      <c r="E14" s="341" t="str">
        <f>Résultats!F15</f>
        <v xml:space="preserve">Pour chaque image porteuse d’information ayant une alternative textuelle, cette alternative est-elle pertinente (hors cas particuliers) ?</v>
      </c>
      <c r="F14" s="345" t="s">
        <v>14</v>
      </c>
      <c r="G14" s="345"/>
      <c r="H14" s="97"/>
      <c r="I14" s="97"/>
      <c r="J14" s="97"/>
      <c r="K14" s="97"/>
      <c r="L14" s="97"/>
      <c r="M14" s="308"/>
      <c r="N14" s="308"/>
      <c r="O14" s="308"/>
      <c r="P14" s="308"/>
      <c r="Q14" s="308"/>
      <c r="R14" s="308"/>
      <c r="S14" s="308"/>
      <c r="T14" s="308"/>
      <c r="U14" s="308"/>
    </row>
    <row r="15" ht="62.25" customHeight="1">
      <c r="A15" s="36"/>
      <c r="B15" s="358" t="str">
        <f>Résultats!B16</f>
        <v>1.4</v>
      </c>
      <c r="C15" s="260" t="str">
        <f>Résultats!C16</f>
        <v>A</v>
      </c>
      <c r="D15" s="260" t="str">
        <f>Résultats!E16</f>
        <v/>
      </c>
      <c r="E15" s="341" t="str">
        <f>Résultats!F16</f>
        <v xml:space="preserve">Pour chaque image utilisée comme CAPTCHA ou comme image-test, ayant une alternative textuelle, cette alternative permet-elle d’identifier la nature et la fonction de l’image ?</v>
      </c>
      <c r="F15" s="345" t="s">
        <v>14</v>
      </c>
      <c r="G15" s="345"/>
      <c r="H15" s="97"/>
      <c r="I15" s="97"/>
      <c r="J15" s="97"/>
      <c r="K15" s="97"/>
      <c r="L15" s="97"/>
      <c r="M15" s="308"/>
      <c r="N15" s="308"/>
      <c r="O15" s="308"/>
      <c r="P15" s="308"/>
      <c r="Q15" s="308"/>
      <c r="R15" s="308"/>
      <c r="S15" s="308"/>
      <c r="T15" s="308"/>
      <c r="U15" s="308"/>
    </row>
    <row r="16" ht="62.25" customHeight="1">
      <c r="A16" s="36"/>
      <c r="B16" s="358" t="str">
        <f>Résultats!B17</f>
        <v>1.5</v>
      </c>
      <c r="C16" s="260" t="str">
        <f>Résultats!C17</f>
        <v>A</v>
      </c>
      <c r="D16" s="260" t="str">
        <f>Résultats!E17</f>
        <v/>
      </c>
      <c r="E16" s="341" t="str">
        <f>Résultats!F17</f>
        <v xml:space="preserve">Pour chaque image utilisée comme CAPTCHA, une solution d’accès alternatif au contenu ou à la fonction du CAPTCHA est-elle présente ?</v>
      </c>
      <c r="F16" s="345" t="s">
        <v>14</v>
      </c>
      <c r="G16" s="345"/>
      <c r="H16" s="97"/>
      <c r="I16" s="97"/>
      <c r="J16" s="97"/>
      <c r="K16" s="97"/>
      <c r="L16" s="97"/>
      <c r="M16" s="308"/>
      <c r="N16" s="308"/>
      <c r="O16" s="308"/>
      <c r="P16" s="308"/>
      <c r="Q16" s="308"/>
      <c r="R16" s="308"/>
      <c r="S16" s="308"/>
      <c r="T16" s="308"/>
      <c r="U16" s="308"/>
    </row>
    <row r="17" ht="62.25" customHeight="1">
      <c r="A17" s="36"/>
      <c r="B17" s="358" t="str">
        <f>Résultats!B18</f>
        <v>1.6</v>
      </c>
      <c r="C17" s="260" t="str">
        <f>Résultats!C18</f>
        <v>A</v>
      </c>
      <c r="D17" s="260" t="str">
        <f>Résultats!E18</f>
        <v/>
      </c>
      <c r="E17" s="341" t="str">
        <f>Résultats!F18</f>
        <v xml:space="preserve">Chaque image porteuse d’information a-t-elle, si nécessaire, une description détaillée ?</v>
      </c>
      <c r="F17" s="345" t="s">
        <v>14</v>
      </c>
      <c r="G17" s="345"/>
      <c r="H17" s="97"/>
      <c r="I17" s="97"/>
      <c r="J17" s="97"/>
      <c r="K17" s="97"/>
      <c r="L17" s="97"/>
      <c r="M17" s="308"/>
      <c r="N17" s="308"/>
      <c r="O17" s="308"/>
      <c r="P17" s="308"/>
      <c r="Q17" s="308"/>
      <c r="R17" s="308"/>
      <c r="S17" s="308"/>
      <c r="T17" s="308"/>
      <c r="U17" s="308"/>
    </row>
    <row r="18" ht="62.25" customHeight="1">
      <c r="A18" s="36"/>
      <c r="B18" s="358" t="str">
        <f>Résultats!B19</f>
        <v>1.7</v>
      </c>
      <c r="C18" s="260" t="str">
        <f>Résultats!C19</f>
        <v>A</v>
      </c>
      <c r="D18" s="260" t="str">
        <f>Résultats!E19</f>
        <v/>
      </c>
      <c r="E18" s="341" t="str">
        <f>Résultats!F19</f>
        <v xml:space="preserve">Pour chaque image porteuse d’information ayant une description détaillée, cette description est-elle pertinente ?</v>
      </c>
      <c r="F18" s="345" t="s">
        <v>14</v>
      </c>
      <c r="G18" s="345"/>
      <c r="H18" s="97"/>
      <c r="I18" s="97"/>
      <c r="J18" s="97"/>
      <c r="K18" s="97"/>
      <c r="L18" s="97"/>
      <c r="M18" s="356"/>
      <c r="N18" s="356"/>
      <c r="O18" s="356"/>
      <c r="P18" s="356"/>
      <c r="Q18" s="356"/>
      <c r="R18" s="356"/>
      <c r="S18" s="356"/>
      <c r="T18" s="356"/>
      <c r="U18" s="356"/>
    </row>
    <row r="19" ht="62.25" customHeight="1">
      <c r="A19" s="36"/>
      <c r="B19" s="358" t="str">
        <f>Résultats!B20</f>
        <v>1.8</v>
      </c>
      <c r="C19" s="260" t="str">
        <f>Résultats!C20</f>
        <v>AA</v>
      </c>
      <c r="D19" s="260" t="str">
        <f>Résultats!E20</f>
        <v/>
      </c>
      <c r="E19" s="359" t="str">
        <f>Résultats!F20</f>
        <v xml:space="preserve">Chaque image texte porteuse d’information, en l’absence d’un mécanisme de remplacement, doit si possible être remplacée par du texte stylé. Cette règle est-elle respectée (hors cas particuliers) ?</v>
      </c>
      <c r="F19" s="345" t="s">
        <v>14</v>
      </c>
      <c r="G19" s="345"/>
      <c r="H19" s="97"/>
      <c r="I19" s="97"/>
      <c r="J19" s="97"/>
      <c r="K19" s="97"/>
      <c r="L19" s="97"/>
      <c r="M19" s="322"/>
      <c r="N19" s="322"/>
      <c r="O19" s="322"/>
      <c r="P19" s="322"/>
      <c r="Q19" s="322"/>
      <c r="R19" s="322"/>
      <c r="S19" s="357"/>
      <c r="T19" s="308"/>
      <c r="U19" s="308"/>
    </row>
    <row r="20" ht="62.25" customHeight="1">
      <c r="A20" s="46"/>
      <c r="B20" s="358" t="str">
        <f>Résultats!B21</f>
        <v>1.9</v>
      </c>
      <c r="C20" s="260" t="str">
        <f>Résultats!C21</f>
        <v>A</v>
      </c>
      <c r="D20" s="260" t="str">
        <f>Résultats!E21</f>
        <v/>
      </c>
      <c r="E20" s="341" t="str">
        <f>Résultats!F21</f>
        <v xml:space="preserve">Chaque légende d’image est-elle, si nécessaire, correctement reliée à l’image correspondante ?</v>
      </c>
      <c r="F20" s="345" t="s">
        <v>14</v>
      </c>
      <c r="G20" s="345"/>
      <c r="H20" s="97"/>
      <c r="I20" s="97"/>
      <c r="J20" s="97"/>
      <c r="K20" s="97"/>
      <c r="L20" s="97"/>
      <c r="M20" s="308"/>
      <c r="N20" s="308"/>
      <c r="O20" s="308"/>
      <c r="P20" s="308"/>
      <c r="Q20" s="308"/>
      <c r="R20" s="308"/>
      <c r="S20" s="308"/>
      <c r="T20" s="308"/>
      <c r="U20" s="308"/>
    </row>
    <row r="21" ht="62.25" customHeight="1">
      <c r="A21" s="355" t="s">
        <v>443</v>
      </c>
      <c r="B21" s="358" t="str">
        <f>Résultats!B22</f>
        <v>2.1</v>
      </c>
      <c r="C21" s="260" t="str">
        <f>Résultats!C22</f>
        <v>A</v>
      </c>
      <c r="D21" s="260" t="str">
        <f>Résultats!E22</f>
        <v/>
      </c>
      <c r="E21" s="341" t="str">
        <f>Résultats!F22</f>
        <v xml:space="preserve">Chaque cadre a-t-il un titre de cadre ?</v>
      </c>
      <c r="F21" s="345" t="s">
        <v>14</v>
      </c>
      <c r="G21" s="345"/>
      <c r="H21" s="97"/>
      <c r="I21" s="97"/>
      <c r="J21" s="97"/>
      <c r="K21" s="97"/>
      <c r="L21" s="97"/>
      <c r="M21" s="308"/>
      <c r="N21" s="308"/>
      <c r="O21" s="308"/>
      <c r="P21" s="308"/>
      <c r="Q21" s="308"/>
      <c r="R21" s="308"/>
      <c r="S21" s="308"/>
      <c r="T21" s="308"/>
      <c r="U21" s="308"/>
    </row>
    <row r="22" ht="62.25" customHeight="1">
      <c r="A22" s="46"/>
      <c r="B22" s="358" t="str">
        <f>Résultats!B23</f>
        <v>2.2</v>
      </c>
      <c r="C22" s="260" t="str">
        <f>Résultats!C23</f>
        <v>A</v>
      </c>
      <c r="D22" s="260" t="str">
        <f>Résultats!E23</f>
        <v/>
      </c>
      <c r="E22" s="341" t="str">
        <f>Résultats!F23</f>
        <v xml:space="preserve">Pour chaque cadre ayant un titre de cadre, ce titre de cadre est-il pertinent ?</v>
      </c>
      <c r="F22" s="345" t="s">
        <v>14</v>
      </c>
      <c r="G22" s="345"/>
      <c r="H22" s="97"/>
      <c r="I22" s="97"/>
      <c r="J22" s="97"/>
      <c r="K22" s="97"/>
      <c r="L22" s="97"/>
      <c r="M22" s="308"/>
      <c r="N22" s="308"/>
      <c r="O22" s="308"/>
      <c r="P22" s="308"/>
      <c r="Q22" s="308"/>
      <c r="R22" s="308"/>
      <c r="S22" s="308"/>
      <c r="T22" s="308"/>
      <c r="U22" s="308"/>
    </row>
    <row r="23" ht="62.25" customHeight="1">
      <c r="A23" s="355" t="s">
        <v>444</v>
      </c>
      <c r="B23" s="358" t="str">
        <f>Résultats!B24</f>
        <v>3.1</v>
      </c>
      <c r="C23" s="260" t="str">
        <f>Résultats!C24</f>
        <v>A</v>
      </c>
      <c r="D23" s="260" t="str">
        <f>Résultats!E24</f>
        <v>x</v>
      </c>
      <c r="E23" s="341" t="str">
        <f>Résultats!F24</f>
        <v xml:space="preserve">Dans chaque page web, l’information ne doit pas être donnée uniquement par la couleur. Cette règle est-elle respectée ?</v>
      </c>
      <c r="F23" s="345" t="s">
        <v>14</v>
      </c>
      <c r="G23" s="345"/>
      <c r="H23" s="97"/>
      <c r="I23" s="97"/>
      <c r="J23" s="97"/>
      <c r="K23" s="97"/>
      <c r="L23" s="97"/>
      <c r="M23" s="308"/>
      <c r="N23" s="308"/>
      <c r="O23" s="308"/>
      <c r="P23" s="308"/>
      <c r="Q23" s="308"/>
      <c r="R23" s="308"/>
      <c r="S23" s="308"/>
      <c r="T23" s="308"/>
      <c r="U23" s="308"/>
    </row>
    <row r="24" ht="62.25" customHeight="1">
      <c r="A24" s="36"/>
      <c r="B24" s="358" t="str">
        <f>Résultats!B25</f>
        <v>3.2</v>
      </c>
      <c r="C24" s="260" t="str">
        <f>Résultats!C25</f>
        <v>AA</v>
      </c>
      <c r="D24" s="260" t="str">
        <f>Résultats!E25</f>
        <v/>
      </c>
      <c r="E24" s="341" t="str">
        <f>Résultats!F25</f>
        <v xml:space="preserve">Dans chaque page web, le contraste entre la couleur du texte et la couleur de son arrière-plan est-il suffisamment élevé (hors cas particuliers) ?</v>
      </c>
      <c r="F24" s="345" t="s">
        <v>14</v>
      </c>
      <c r="G24" s="345"/>
      <c r="H24" s="97"/>
      <c r="I24" s="97"/>
      <c r="J24" s="97"/>
      <c r="K24" s="97"/>
      <c r="L24" s="97"/>
      <c r="M24" s="308"/>
      <c r="N24" s="308"/>
      <c r="O24" s="308"/>
      <c r="P24" s="308"/>
      <c r="Q24" s="308"/>
      <c r="R24" s="308"/>
      <c r="S24" s="308"/>
      <c r="T24" s="308"/>
      <c r="U24" s="308"/>
    </row>
    <row r="25" ht="62.25" customHeight="1">
      <c r="A25" s="46"/>
      <c r="B25" s="358" t="str">
        <f>Résultats!B26</f>
        <v>3.3</v>
      </c>
      <c r="C25" s="260" t="str">
        <f>Résultats!C26</f>
        <v>AA</v>
      </c>
      <c r="D25" s="260" t="str">
        <f>Résultats!E26</f>
        <v/>
      </c>
      <c r="E25" s="341" t="str">
        <f>Résultats!F26</f>
        <v xml:space="preserve">Dans chaque page web, les couleurs utilisées dans les composants d’interface ou les éléments graphiques porteurs d’informations sont-elles suffisamment contrastées (hors cas particuliers) ?</v>
      </c>
      <c r="F25" s="345" t="s">
        <v>14</v>
      </c>
      <c r="G25" s="345"/>
      <c r="H25" s="97"/>
      <c r="I25" s="97"/>
      <c r="J25" s="97"/>
      <c r="K25" s="97"/>
      <c r="L25" s="97"/>
      <c r="M25" s="308"/>
      <c r="N25" s="308"/>
      <c r="O25" s="308"/>
      <c r="P25" s="308"/>
      <c r="Q25" s="308"/>
      <c r="R25" s="308"/>
      <c r="S25" s="308"/>
      <c r="T25" s="308"/>
      <c r="U25" s="308"/>
    </row>
    <row r="26" ht="62.25" customHeight="1">
      <c r="A26" s="355" t="s">
        <v>445</v>
      </c>
      <c r="B26" s="358" t="str">
        <f>Résultats!B27</f>
        <v>4.1</v>
      </c>
      <c r="C26" s="260" t="str">
        <f>Résultats!C27</f>
        <v>A</v>
      </c>
      <c r="D26" s="260" t="str">
        <f>Résultats!E27</f>
        <v>x</v>
      </c>
      <c r="E26" s="341" t="str">
        <f>Résultats!F27</f>
        <v xml:space="preserve">Chaque média temporel pré-enregistré a-t-il, si nécessaire, une transcription textuelle ou une audiodescription (hors cas particuliers) ?</v>
      </c>
      <c r="F26" s="345" t="s">
        <v>14</v>
      </c>
      <c r="G26" s="345"/>
      <c r="H26" s="97"/>
      <c r="I26" s="97"/>
      <c r="J26" s="97"/>
      <c r="K26" s="97"/>
      <c r="L26" s="97"/>
      <c r="M26" s="308"/>
      <c r="N26" s="308"/>
      <c r="O26" s="308"/>
      <c r="P26" s="308"/>
      <c r="Q26" s="308"/>
      <c r="R26" s="308"/>
      <c r="S26" s="308"/>
      <c r="T26" s="308"/>
      <c r="U26" s="308"/>
    </row>
    <row r="27" ht="62.25" customHeight="1">
      <c r="A27" s="36"/>
      <c r="B27" s="358" t="str">
        <f>Résultats!B28</f>
        <v>4.2</v>
      </c>
      <c r="C27" s="260" t="str">
        <f>Résultats!C28</f>
        <v>A</v>
      </c>
      <c r="D27" s="260" t="str">
        <f>Résultats!E28</f>
        <v/>
      </c>
      <c r="E27" s="341" t="str">
        <f>Résultats!F28</f>
        <v xml:space="preserve">Pour chaque média temporel pré-enregistré ayant une transcription textuelle ou une audiodescription synchronisée, celles-ci sont-elles pertinentes (hors cas particuliers) ?</v>
      </c>
      <c r="F27" s="345" t="s">
        <v>14</v>
      </c>
      <c r="G27" s="345"/>
      <c r="H27" s="97"/>
      <c r="I27" s="97"/>
      <c r="J27" s="97"/>
      <c r="K27" s="97"/>
      <c r="L27" s="97"/>
      <c r="M27" s="308"/>
      <c r="N27" s="308"/>
      <c r="O27" s="308"/>
      <c r="P27" s="308"/>
      <c r="Q27" s="308"/>
      <c r="R27" s="308"/>
      <c r="S27" s="308"/>
      <c r="T27" s="308"/>
      <c r="U27" s="308"/>
    </row>
    <row r="28" ht="62.25" customHeight="1">
      <c r="A28" s="36"/>
      <c r="B28" s="358" t="str">
        <f>Résultats!B29</f>
        <v>4.3</v>
      </c>
      <c r="C28" s="260" t="str">
        <f>Résultats!C29</f>
        <v>A</v>
      </c>
      <c r="D28" s="260" t="str">
        <f>Résultats!E29</f>
        <v/>
      </c>
      <c r="E28" s="341" t="str">
        <f>Résultats!F29</f>
        <v xml:space="preserve">Chaque média temporel synchronisé pré-enregistré a-t-il, si nécessaire, des sous-titres synchronisés (hors cas particuliers) ?</v>
      </c>
      <c r="F28" s="345" t="s">
        <v>14</v>
      </c>
      <c r="G28" s="345"/>
      <c r="H28" s="97"/>
      <c r="I28" s="97"/>
      <c r="J28" s="97"/>
      <c r="K28" s="97"/>
      <c r="L28" s="97"/>
      <c r="M28" s="308"/>
      <c r="N28" s="308"/>
      <c r="O28" s="308"/>
      <c r="P28" s="308"/>
      <c r="Q28" s="308"/>
      <c r="R28" s="308"/>
      <c r="S28" s="308"/>
      <c r="T28" s="308"/>
      <c r="U28" s="308"/>
    </row>
    <row r="29" ht="62.25" customHeight="1">
      <c r="A29" s="36"/>
      <c r="B29" s="358" t="str">
        <f>Résultats!B30</f>
        <v>4.4</v>
      </c>
      <c r="C29" s="260" t="str">
        <f>Résultats!C30</f>
        <v>A</v>
      </c>
      <c r="D29" s="260" t="str">
        <f>Résultats!E30</f>
        <v/>
      </c>
      <c r="E29" s="341" t="str">
        <f>Résultats!F30</f>
        <v xml:space="preserve">Pour chaque média temporel synchronisé pré-enregistré ayant des sous-titres synchronisés, ces sous-titres sont-ils pertinents ?</v>
      </c>
      <c r="F29" s="345" t="s">
        <v>14</v>
      </c>
      <c r="G29" s="345"/>
      <c r="H29" s="97"/>
      <c r="I29" s="97"/>
      <c r="J29" s="97"/>
      <c r="K29" s="97"/>
      <c r="L29" s="97"/>
      <c r="M29" s="308"/>
      <c r="N29" s="308"/>
      <c r="O29" s="308"/>
      <c r="P29" s="308"/>
      <c r="Q29" s="308"/>
      <c r="R29" s="308"/>
      <c r="S29" s="308"/>
      <c r="T29" s="308"/>
      <c r="U29" s="308"/>
    </row>
    <row r="30" ht="62.25" customHeight="1">
      <c r="A30" s="36"/>
      <c r="B30" s="358" t="str">
        <f>Résultats!B31</f>
        <v>4.5</v>
      </c>
      <c r="C30" s="260" t="str">
        <f>Résultats!C31</f>
        <v>AA</v>
      </c>
      <c r="D30" s="260" t="str">
        <f>Résultats!E31</f>
        <v/>
      </c>
      <c r="E30" s="341" t="str">
        <f>Résultats!F31</f>
        <v xml:space="preserve">Chaque média temporel pré-enregistré a-t-il, si nécessaire, une audiodescription synchronisée (hors cas particuliers) ?</v>
      </c>
      <c r="F30" s="345" t="s">
        <v>14</v>
      </c>
      <c r="G30" s="345"/>
      <c r="H30" s="97"/>
      <c r="I30" s="97"/>
      <c r="J30" s="97"/>
      <c r="K30" s="97"/>
      <c r="L30" s="97"/>
      <c r="M30" s="308"/>
      <c r="N30" s="308"/>
      <c r="O30" s="308"/>
      <c r="P30" s="308"/>
      <c r="Q30" s="308"/>
      <c r="R30" s="308"/>
      <c r="S30" s="308"/>
      <c r="T30" s="308"/>
      <c r="U30" s="308"/>
    </row>
    <row r="31" ht="62.25" customHeight="1">
      <c r="A31" s="36"/>
      <c r="B31" s="358" t="str">
        <f>Résultats!B32</f>
        <v>4.6</v>
      </c>
      <c r="C31" s="260" t="str">
        <f>Résultats!C32</f>
        <v>AA</v>
      </c>
      <c r="D31" s="260" t="str">
        <f>Résultats!E32</f>
        <v/>
      </c>
      <c r="E31" s="341" t="str">
        <f>Résultats!F32</f>
        <v xml:space="preserve">Pour chaque média temporel pré-enregistré ayant une audiodescription synchronisée, celle-ci est-elle pertinente ?</v>
      </c>
      <c r="F31" s="345" t="s">
        <v>14</v>
      </c>
      <c r="G31" s="345"/>
      <c r="H31" s="97"/>
      <c r="I31" s="97"/>
      <c r="J31" s="97"/>
      <c r="K31" s="97"/>
      <c r="L31" s="97"/>
      <c r="M31" s="308"/>
      <c r="N31" s="308"/>
      <c r="O31" s="308"/>
      <c r="P31" s="308"/>
      <c r="Q31" s="308"/>
      <c r="R31" s="308"/>
      <c r="S31" s="308"/>
      <c r="T31" s="308"/>
      <c r="U31" s="308"/>
    </row>
    <row r="32" ht="62.25" customHeight="1">
      <c r="A32" s="36"/>
      <c r="B32" s="358" t="str">
        <f>Résultats!B33</f>
        <v>4.7</v>
      </c>
      <c r="C32" s="260" t="str">
        <f>Résultats!C33</f>
        <v>A</v>
      </c>
      <c r="D32" s="260" t="str">
        <f>Résultats!E33</f>
        <v/>
      </c>
      <c r="E32" s="341" t="str">
        <f>Résultats!F33</f>
        <v xml:space="preserve">Chaque média temporel est-il clairement identifiable (hors cas particuliers) ?</v>
      </c>
      <c r="F32" s="345" t="s">
        <v>14</v>
      </c>
      <c r="G32" s="345"/>
      <c r="H32" s="97"/>
      <c r="I32" s="97"/>
      <c r="J32" s="97"/>
      <c r="K32" s="97"/>
      <c r="L32" s="97"/>
      <c r="M32" s="308"/>
      <c r="N32" s="308"/>
      <c r="O32" s="308"/>
      <c r="P32" s="308"/>
      <c r="Q32" s="308"/>
      <c r="R32" s="308"/>
      <c r="S32" s="308"/>
      <c r="T32" s="308"/>
      <c r="U32" s="308"/>
    </row>
    <row r="33" ht="62.25" customHeight="1">
      <c r="A33" s="36"/>
      <c r="B33" s="358" t="str">
        <f>Résultats!B34</f>
        <v>4.8</v>
      </c>
      <c r="C33" s="260" t="str">
        <f>Résultats!C34</f>
        <v>A</v>
      </c>
      <c r="D33" s="260" t="str">
        <f>Résultats!E34</f>
        <v/>
      </c>
      <c r="E33" s="341" t="str">
        <f>Résultats!F34</f>
        <v xml:space="preserve">Chaque média non temporel a-t-il, si nécessaire, une alternative (hors cas particuliers) ?</v>
      </c>
      <c r="F33" s="345" t="s">
        <v>14</v>
      </c>
      <c r="G33" s="345"/>
      <c r="H33" s="97"/>
      <c r="I33" s="97"/>
      <c r="J33" s="97"/>
      <c r="K33" s="97"/>
      <c r="L33" s="97"/>
      <c r="M33" s="308"/>
      <c r="N33" s="308"/>
      <c r="O33" s="308"/>
      <c r="P33" s="308"/>
      <c r="Q33" s="308"/>
      <c r="R33" s="308"/>
      <c r="S33" s="308"/>
      <c r="T33" s="308"/>
      <c r="U33" s="308"/>
    </row>
    <row r="34" ht="62.25" customHeight="1">
      <c r="A34" s="36"/>
      <c r="B34" s="358" t="str">
        <f>Résultats!B35</f>
        <v>4.9</v>
      </c>
      <c r="C34" s="260" t="str">
        <f>Résultats!C35</f>
        <v>A</v>
      </c>
      <c r="D34" s="260" t="str">
        <f>Résultats!E35</f>
        <v/>
      </c>
      <c r="E34" s="341" t="str">
        <f>Résultats!F35</f>
        <v xml:space="preserve">Pour chaque média non temporel ayant une alternative, cette alternative est-elle pertinente ?</v>
      </c>
      <c r="F34" s="345" t="s">
        <v>14</v>
      </c>
      <c r="G34" s="345"/>
      <c r="H34" s="97"/>
      <c r="I34" s="97"/>
      <c r="J34" s="97"/>
      <c r="K34" s="97"/>
      <c r="L34" s="97"/>
      <c r="M34" s="308"/>
      <c r="N34" s="308"/>
      <c r="O34" s="308"/>
      <c r="P34" s="308"/>
      <c r="Q34" s="308"/>
      <c r="R34" s="308"/>
      <c r="S34" s="308"/>
      <c r="T34" s="308"/>
      <c r="U34" s="308"/>
    </row>
    <row r="35" ht="62.25" customHeight="1">
      <c r="A35" s="36"/>
      <c r="B35" s="358" t="str">
        <f>Résultats!B36</f>
        <v>4.10</v>
      </c>
      <c r="C35" s="260" t="str">
        <f>Résultats!C36</f>
        <v>A</v>
      </c>
      <c r="D35" s="260" t="str">
        <f>Résultats!E36</f>
        <v>x</v>
      </c>
      <c r="E35" s="341" t="str">
        <f>Résultats!F36</f>
        <v xml:space="preserve">Chaque son déclenché automatiquement est-il contrôlable par l’utilisateur ?</v>
      </c>
      <c r="F35" s="345" t="s">
        <v>14</v>
      </c>
      <c r="G35" s="345"/>
      <c r="H35" s="97"/>
      <c r="I35" s="97"/>
      <c r="J35" s="97"/>
      <c r="K35" s="97"/>
      <c r="L35" s="97"/>
      <c r="M35" s="308"/>
      <c r="N35" s="308"/>
      <c r="O35" s="308"/>
      <c r="P35" s="308"/>
      <c r="Q35" s="308"/>
      <c r="R35" s="308"/>
      <c r="S35" s="308"/>
      <c r="T35" s="308"/>
      <c r="U35" s="308"/>
    </row>
    <row r="36" ht="62.25" customHeight="1">
      <c r="A36" s="36"/>
      <c r="B36" s="358" t="str">
        <f>Résultats!B37</f>
        <v>4.11</v>
      </c>
      <c r="C36" s="260" t="str">
        <f>Résultats!C37</f>
        <v>A</v>
      </c>
      <c r="D36" s="260" t="str">
        <f>Résultats!E37</f>
        <v/>
      </c>
      <c r="E36" s="341" t="str">
        <f>Résultats!F37</f>
        <v xml:space="preserve">La consultation de chaque média temporel est-elle, si nécessaire, contrôlable par le clavier et tout dispositif de pointage ?</v>
      </c>
      <c r="F36" s="345" t="s">
        <v>14</v>
      </c>
      <c r="G36" s="345"/>
      <c r="H36" s="97"/>
      <c r="I36" s="97"/>
      <c r="J36" s="97"/>
      <c r="K36" s="97"/>
      <c r="L36" s="97"/>
      <c r="M36" s="308"/>
      <c r="N36" s="308"/>
      <c r="O36" s="308"/>
      <c r="P36" s="308"/>
      <c r="Q36" s="308"/>
      <c r="R36" s="308"/>
      <c r="S36" s="308"/>
      <c r="T36" s="308"/>
      <c r="U36" s="308"/>
    </row>
    <row r="37" ht="62.25" customHeight="1">
      <c r="A37" s="36"/>
      <c r="B37" s="358" t="str">
        <f>Résultats!B38</f>
        <v>4.12</v>
      </c>
      <c r="C37" s="260" t="str">
        <f>Résultats!C38</f>
        <v>A</v>
      </c>
      <c r="D37" s="260" t="str">
        <f>Résultats!E38</f>
        <v/>
      </c>
      <c r="E37" s="341" t="str">
        <f>Résultats!F38</f>
        <v xml:space="preserve">La consultation de chaque média non temporel est-elle contrôlable par le clavier et tout dispositif de pointage ?</v>
      </c>
      <c r="F37" s="345" t="s">
        <v>14</v>
      </c>
      <c r="G37" s="345"/>
      <c r="H37" s="97"/>
      <c r="I37" s="97"/>
      <c r="J37" s="97"/>
      <c r="K37" s="97"/>
      <c r="L37" s="97"/>
      <c r="M37" s="308"/>
      <c r="N37" s="308"/>
      <c r="O37" s="308"/>
      <c r="P37" s="308"/>
      <c r="Q37" s="308"/>
      <c r="R37" s="308"/>
      <c r="S37" s="308"/>
      <c r="T37" s="308"/>
      <c r="U37" s="308"/>
    </row>
    <row r="38" ht="62.25" customHeight="1">
      <c r="A38" s="46"/>
      <c r="B38" s="358" t="str">
        <f>Résultats!B39</f>
        <v>4.13</v>
      </c>
      <c r="C38" s="260" t="str">
        <f>Résultats!C39</f>
        <v>A</v>
      </c>
      <c r="D38" s="260" t="str">
        <f>Résultats!E39</f>
        <v/>
      </c>
      <c r="E38" s="341" t="str">
        <f>Résultats!F39</f>
        <v xml:space="preserve">Chaque média temporel et non temporel est-il compatible avec les technologies d’assistance (hors cas particuliers) ?</v>
      </c>
      <c r="F38" s="345" t="s">
        <v>14</v>
      </c>
      <c r="G38" s="345"/>
      <c r="H38" s="97"/>
      <c r="I38" s="97"/>
      <c r="J38" s="97"/>
      <c r="K38" s="97"/>
      <c r="L38" s="97"/>
      <c r="M38" s="308"/>
      <c r="N38" s="308"/>
      <c r="O38" s="308"/>
      <c r="P38" s="308"/>
      <c r="Q38" s="308"/>
      <c r="R38" s="308"/>
      <c r="S38" s="308"/>
      <c r="T38" s="308"/>
      <c r="U38" s="308"/>
    </row>
    <row r="39" ht="62.25" customHeight="1">
      <c r="A39" s="355" t="s">
        <v>450</v>
      </c>
      <c r="B39" s="358" t="str">
        <f>Résultats!B40</f>
        <v>5.1</v>
      </c>
      <c r="C39" s="260" t="str">
        <f>Résultats!C40</f>
        <v>A</v>
      </c>
      <c r="D39" s="260" t="str">
        <f>Résultats!E40</f>
        <v/>
      </c>
      <c r="E39" s="341" t="str">
        <f>Résultats!F40</f>
        <v xml:space="preserve">Chaque tableau de données complexe a-t-il un résumé ?</v>
      </c>
      <c r="F39" s="345" t="s">
        <v>14</v>
      </c>
      <c r="G39" s="345"/>
      <c r="H39" s="97"/>
      <c r="I39" s="97"/>
      <c r="J39" s="97"/>
      <c r="K39" s="97"/>
      <c r="L39" s="97"/>
      <c r="M39" s="308"/>
      <c r="N39" s="308"/>
      <c r="O39" s="308"/>
      <c r="P39" s="308"/>
      <c r="Q39" s="308"/>
      <c r="R39" s="308"/>
      <c r="S39" s="308"/>
      <c r="T39" s="308"/>
      <c r="U39" s="308"/>
    </row>
    <row r="40" ht="62.25" customHeight="1">
      <c r="A40" s="36"/>
      <c r="B40" s="358" t="str">
        <f>Résultats!B41</f>
        <v>5.2</v>
      </c>
      <c r="C40" s="260" t="str">
        <f>Résultats!C41</f>
        <v>A</v>
      </c>
      <c r="D40" s="260" t="str">
        <f>Résultats!E41</f>
        <v/>
      </c>
      <c r="E40" s="341" t="str">
        <f>Résultats!F41</f>
        <v xml:space="preserve">Pour chaque tableau de données complexe ayant un résumé, celui-ci est-il pertinent ?</v>
      </c>
      <c r="F40" s="345" t="s">
        <v>14</v>
      </c>
      <c r="G40" s="345"/>
      <c r="H40" s="97"/>
      <c r="I40" s="97"/>
      <c r="J40" s="97"/>
      <c r="K40" s="97"/>
      <c r="L40" s="97"/>
      <c r="M40" s="308"/>
      <c r="N40" s="308"/>
      <c r="O40" s="308"/>
      <c r="P40" s="308"/>
      <c r="Q40" s="308"/>
      <c r="R40" s="308"/>
      <c r="S40" s="308"/>
      <c r="T40" s="308"/>
      <c r="U40" s="308"/>
    </row>
    <row r="41" ht="62.25" customHeight="1">
      <c r="A41" s="36"/>
      <c r="B41" s="358" t="str">
        <f>Résultats!B42</f>
        <v>5.3</v>
      </c>
      <c r="C41" s="260" t="str">
        <f>Résultats!C42</f>
        <v>A</v>
      </c>
      <c r="D41" s="260" t="str">
        <f>Résultats!E42</f>
        <v>x</v>
      </c>
      <c r="E41" s="341" t="str">
        <f>Résultats!F42</f>
        <v xml:space="preserve">Pour chaque tableau de mise en forme, le contenu linéarisé reste-t-il compréhensible ?</v>
      </c>
      <c r="F41" s="345" t="s">
        <v>14</v>
      </c>
      <c r="G41" s="345"/>
      <c r="H41" s="97"/>
      <c r="I41" s="97"/>
      <c r="J41" s="97"/>
      <c r="K41" s="97"/>
      <c r="L41" s="97"/>
      <c r="M41" s="308"/>
      <c r="N41" s="308"/>
      <c r="O41" s="308"/>
      <c r="P41" s="308"/>
      <c r="Q41" s="308"/>
      <c r="R41" s="308"/>
      <c r="S41" s="308"/>
      <c r="T41" s="308"/>
      <c r="U41" s="308"/>
    </row>
    <row r="42" ht="62.25" customHeight="1">
      <c r="A42" s="36"/>
      <c r="B42" s="358" t="str">
        <f>Résultats!B43</f>
        <v>5.4</v>
      </c>
      <c r="C42" s="260" t="str">
        <f>Résultats!C43</f>
        <v>A</v>
      </c>
      <c r="D42" s="260" t="str">
        <f>Résultats!E43</f>
        <v/>
      </c>
      <c r="E42" s="341" t="str">
        <f>Résultats!F43</f>
        <v xml:space="preserve">Pour chaque tableau de données ayant un titre, le titre est-il correctement associé au tableau de données ?</v>
      </c>
      <c r="F42" s="345" t="s">
        <v>14</v>
      </c>
      <c r="G42" s="345"/>
      <c r="H42" s="97"/>
      <c r="I42" s="97"/>
      <c r="J42" s="97"/>
      <c r="K42" s="97"/>
      <c r="L42" s="97"/>
      <c r="M42" s="308"/>
      <c r="N42" s="308"/>
      <c r="O42" s="308"/>
      <c r="P42" s="308"/>
      <c r="Q42" s="308"/>
      <c r="R42" s="308"/>
      <c r="S42" s="308"/>
      <c r="T42" s="308"/>
      <c r="U42" s="308"/>
    </row>
    <row r="43" ht="62.25" customHeight="1">
      <c r="A43" s="36"/>
      <c r="B43" s="358" t="str">
        <f>Résultats!B44</f>
        <v>5.5</v>
      </c>
      <c r="C43" s="260" t="str">
        <f>Résultats!C44</f>
        <v>A</v>
      </c>
      <c r="D43" s="260" t="str">
        <f>Résultats!E44</f>
        <v/>
      </c>
      <c r="E43" s="341" t="str">
        <f>Résultats!F44</f>
        <v xml:space="preserve">Pour chaque tableau de données ayant un titre, celui-ci est-il pertinent ?</v>
      </c>
      <c r="F43" s="345" t="s">
        <v>14</v>
      </c>
      <c r="G43" s="345"/>
      <c r="H43" s="97"/>
      <c r="I43" s="97"/>
      <c r="J43" s="97"/>
      <c r="K43" s="97"/>
      <c r="L43" s="97"/>
      <c r="M43" s="308"/>
      <c r="N43" s="308"/>
      <c r="O43" s="308"/>
      <c r="P43" s="308"/>
      <c r="Q43" s="308"/>
      <c r="R43" s="308"/>
      <c r="S43" s="308"/>
      <c r="T43" s="308"/>
      <c r="U43" s="308"/>
    </row>
    <row r="44" ht="62.25" customHeight="1">
      <c r="A44" s="36"/>
      <c r="B44" s="358" t="str">
        <f>Résultats!B45</f>
        <v>5.6</v>
      </c>
      <c r="C44" s="260" t="str">
        <f>Résultats!C45</f>
        <v>A</v>
      </c>
      <c r="D44" s="260" t="str">
        <f>Résultats!E45</f>
        <v/>
      </c>
      <c r="E44" s="341" t="str">
        <f>Résultats!F45</f>
        <v xml:space="preserve">Pour chaque tableau de données, chaque en-tête de colonne et chaque en-tête de ligne sont-ils correctement déclarés ?</v>
      </c>
      <c r="F44" s="345" t="s">
        <v>14</v>
      </c>
      <c r="G44" s="345"/>
      <c r="H44" s="97"/>
      <c r="I44" s="97"/>
      <c r="J44" s="97"/>
      <c r="K44" s="97"/>
      <c r="L44" s="97"/>
      <c r="M44" s="308"/>
      <c r="N44" s="308"/>
      <c r="O44" s="308"/>
      <c r="P44" s="308"/>
      <c r="Q44" s="308"/>
      <c r="R44" s="308"/>
      <c r="S44" s="308"/>
      <c r="T44" s="308"/>
      <c r="U44" s="308"/>
    </row>
    <row r="45" ht="62.25" customHeight="1">
      <c r="A45" s="36"/>
      <c r="B45" s="358" t="str">
        <f>Résultats!B46</f>
        <v>5.7</v>
      </c>
      <c r="C45" s="260" t="str">
        <f>Résultats!C46</f>
        <v>A</v>
      </c>
      <c r="D45" s="260" t="str">
        <f>Résultats!E46</f>
        <v>x</v>
      </c>
      <c r="E45" s="341" t="str">
        <f>Résultats!F46</f>
        <v xml:space="preserve">Pour chaque tableau de données, la technique appropriée permettant d’associer chaque cellule avec ses en-têtes est-elle utilisée (hors cas particuliers) ?</v>
      </c>
      <c r="F45" s="345" t="s">
        <v>14</v>
      </c>
      <c r="G45" s="345"/>
      <c r="H45" s="97"/>
      <c r="I45" s="97"/>
      <c r="J45" s="97"/>
      <c r="K45" s="97"/>
      <c r="L45" s="97"/>
      <c r="M45" s="308"/>
      <c r="N45" s="308"/>
      <c r="O45" s="308"/>
      <c r="P45" s="308"/>
      <c r="Q45" s="308"/>
      <c r="R45" s="308"/>
      <c r="S45" s="308"/>
      <c r="T45" s="308"/>
      <c r="U45" s="308"/>
    </row>
    <row r="46" ht="62.25" customHeight="1">
      <c r="A46" s="46"/>
      <c r="B46" s="358" t="str">
        <f>Résultats!B47</f>
        <v>5.8</v>
      </c>
      <c r="C46" s="260" t="str">
        <f>Résultats!C47</f>
        <v>A</v>
      </c>
      <c r="D46" s="260" t="str">
        <f>Résultats!E47</f>
        <v/>
      </c>
      <c r="E46" s="341" t="str">
        <f>Résultats!F47</f>
        <v xml:space="preserve">Chaque tableau de mise en forme ne doit pas utiliser d’éléments propres aux tableaux de données. Cette règle est-elle respectée ?</v>
      </c>
      <c r="F46" s="345" t="s">
        <v>14</v>
      </c>
      <c r="G46" s="345"/>
      <c r="H46" s="97"/>
      <c r="I46" s="97"/>
      <c r="J46" s="97"/>
      <c r="K46" s="97"/>
      <c r="L46" s="97"/>
      <c r="M46" s="308"/>
      <c r="N46" s="308"/>
      <c r="O46" s="308"/>
      <c r="P46" s="308"/>
      <c r="Q46" s="308"/>
      <c r="R46" s="308"/>
      <c r="S46" s="308"/>
      <c r="T46" s="308"/>
      <c r="U46" s="308"/>
    </row>
    <row r="47" ht="62.25" customHeight="1">
      <c r="A47" s="355" t="s">
        <v>451</v>
      </c>
      <c r="B47" s="358" t="str">
        <f>Résultats!B48</f>
        <v>6.1</v>
      </c>
      <c r="C47" s="260" t="str">
        <f>Résultats!C48</f>
        <v>A</v>
      </c>
      <c r="D47" s="260" t="str">
        <f>Résultats!E48</f>
        <v>x</v>
      </c>
      <c r="E47" s="341" t="str">
        <f>Résultats!F48</f>
        <v xml:space="preserve">Chaque lien est-il explicite (hors cas particuliers) ?</v>
      </c>
      <c r="F47" s="345" t="s">
        <v>14</v>
      </c>
      <c r="G47" s="345"/>
      <c r="H47" s="97"/>
      <c r="I47" s="97"/>
      <c r="J47" s="97"/>
      <c r="K47" s="97"/>
      <c r="L47" s="97"/>
      <c r="M47" s="308"/>
      <c r="N47" s="308"/>
      <c r="O47" s="308"/>
      <c r="P47" s="308"/>
      <c r="Q47" s="308"/>
      <c r="R47" s="308"/>
      <c r="S47" s="308"/>
      <c r="T47" s="308"/>
      <c r="U47" s="308"/>
    </row>
    <row r="48" ht="62.25" customHeight="1">
      <c r="A48" s="46"/>
      <c r="B48" s="358" t="str">
        <f>Résultats!B49</f>
        <v>6.2</v>
      </c>
      <c r="C48" s="260" t="str">
        <f>Résultats!C49</f>
        <v>A</v>
      </c>
      <c r="D48" s="260" t="str">
        <f>Résultats!E49</f>
        <v>x</v>
      </c>
      <c r="E48" s="341" t="str">
        <f>Résultats!F49</f>
        <v xml:space="preserve">Dans chaque page web, chaque lien a-t-il un intitulé ?</v>
      </c>
      <c r="F48" s="345" t="s">
        <v>14</v>
      </c>
      <c r="G48" s="345"/>
      <c r="H48" s="97"/>
      <c r="I48" s="97"/>
      <c r="J48" s="97"/>
      <c r="K48" s="97"/>
      <c r="L48" s="97"/>
      <c r="M48" s="308"/>
      <c r="N48" s="308"/>
      <c r="O48" s="308"/>
      <c r="P48" s="308"/>
      <c r="Q48" s="308"/>
      <c r="R48" s="308"/>
      <c r="S48" s="308"/>
      <c r="T48" s="308"/>
      <c r="U48" s="308"/>
    </row>
    <row r="49" ht="62.25" customHeight="1">
      <c r="A49" s="355" t="s">
        <v>452</v>
      </c>
      <c r="B49" s="358" t="str">
        <f>Résultats!B50</f>
        <v>7.1</v>
      </c>
      <c r="C49" s="260" t="str">
        <f>Résultats!C50</f>
        <v>A</v>
      </c>
      <c r="D49" s="260" t="str">
        <f>Résultats!E50</f>
        <v>x</v>
      </c>
      <c r="E49" s="341" t="str">
        <f>Résultats!F50</f>
        <v xml:space="preserve">Chaque script est-il, si nécessaire, compatible avec les technologies d’assistance ?</v>
      </c>
      <c r="F49" s="345" t="s">
        <v>14</v>
      </c>
      <c r="G49" s="345"/>
      <c r="H49" s="97"/>
      <c r="I49" s="97"/>
      <c r="J49" s="97"/>
      <c r="K49" s="97"/>
      <c r="L49" s="97"/>
      <c r="M49" s="308"/>
      <c r="N49" s="308"/>
      <c r="O49" s="308"/>
      <c r="P49" s="308"/>
      <c r="Q49" s="308"/>
      <c r="R49" s="308"/>
      <c r="S49" s="308"/>
      <c r="T49" s="308"/>
      <c r="U49" s="308"/>
    </row>
    <row r="50" ht="62.25" customHeight="1">
      <c r="A50" s="36"/>
      <c r="B50" s="358" t="str">
        <f>Résultats!B51</f>
        <v>7.2</v>
      </c>
      <c r="C50" s="260" t="str">
        <f>Résultats!C51</f>
        <v>A</v>
      </c>
      <c r="D50" s="260" t="str">
        <f>Résultats!E51</f>
        <v/>
      </c>
      <c r="E50" s="341" t="str">
        <f>Résultats!F51</f>
        <v xml:space="preserve">Pour chaque script ayant une alternative, cette alternative est-elle pertinente ?</v>
      </c>
      <c r="F50" s="345" t="s">
        <v>14</v>
      </c>
      <c r="G50" s="345"/>
      <c r="H50" s="97"/>
      <c r="I50" s="97"/>
      <c r="J50" s="97"/>
      <c r="K50" s="97"/>
      <c r="L50" s="97"/>
      <c r="M50" s="308"/>
      <c r="N50" s="308"/>
      <c r="O50" s="308"/>
      <c r="P50" s="308"/>
      <c r="Q50" s="308"/>
      <c r="R50" s="308"/>
      <c r="S50" s="308"/>
      <c r="T50" s="308"/>
      <c r="U50" s="308"/>
    </row>
    <row r="51" ht="62.25" customHeight="1">
      <c r="A51" s="36"/>
      <c r="B51" s="358" t="str">
        <f>Résultats!B52</f>
        <v>7.3</v>
      </c>
      <c r="C51" s="260" t="str">
        <f>Résultats!C52</f>
        <v>A</v>
      </c>
      <c r="D51" s="260" t="str">
        <f>Résultats!E52</f>
        <v>x</v>
      </c>
      <c r="E51" s="341" t="str">
        <f>Résultats!F52</f>
        <v xml:space="preserve">Chaque script est-il contrôlable par le clavier et par tout dispositif de pointage (hors cas particuliers) ?</v>
      </c>
      <c r="F51" s="345" t="s">
        <v>14</v>
      </c>
      <c r="G51" s="345"/>
      <c r="H51" s="97"/>
      <c r="I51" s="97"/>
      <c r="J51" s="97"/>
      <c r="K51" s="97"/>
      <c r="L51" s="97"/>
      <c r="M51" s="308"/>
      <c r="N51" s="308"/>
      <c r="O51" s="308"/>
      <c r="P51" s="308"/>
      <c r="Q51" s="308"/>
      <c r="R51" s="308"/>
      <c r="S51" s="308"/>
      <c r="T51" s="308"/>
      <c r="U51" s="308"/>
    </row>
    <row r="52" ht="62.25" customHeight="1">
      <c r="A52" s="36"/>
      <c r="B52" s="358" t="str">
        <f>Résultats!B53</f>
        <v>7.4</v>
      </c>
      <c r="C52" s="260" t="str">
        <f>Résultats!C53</f>
        <v>A</v>
      </c>
      <c r="D52" s="260" t="str">
        <f>Résultats!E53</f>
        <v/>
      </c>
      <c r="E52" s="341" t="str">
        <f>Résultats!F53</f>
        <v xml:space="preserve">Pour chaque script qui initie un changement de contexte, l’utilisateur est-il averti ou en a-t-il le contrôle ?</v>
      </c>
      <c r="F52" s="345" t="s">
        <v>14</v>
      </c>
      <c r="G52" s="345"/>
      <c r="H52" s="97"/>
      <c r="I52" s="97"/>
      <c r="J52" s="97"/>
      <c r="K52" s="97"/>
      <c r="L52" s="97"/>
      <c r="M52" s="308"/>
      <c r="N52" s="308"/>
      <c r="O52" s="308"/>
      <c r="P52" s="308"/>
      <c r="Q52" s="308"/>
      <c r="R52" s="308"/>
      <c r="S52" s="308"/>
      <c r="T52" s="308"/>
      <c r="U52" s="308"/>
    </row>
    <row r="53" ht="62.25" customHeight="1">
      <c r="A53" s="46"/>
      <c r="B53" s="358" t="str">
        <f>Résultats!B54</f>
        <v>7.5</v>
      </c>
      <c r="C53" s="260" t="str">
        <f>Résultats!C54</f>
        <v>AA</v>
      </c>
      <c r="D53" s="260" t="str">
        <f>Résultats!E54</f>
        <v/>
      </c>
      <c r="E53" s="341" t="str">
        <f>Résultats!F54</f>
        <v xml:space="preserve">Dans chaque page web, les messages de statut sont-ils correctement restitués par les technologies d’assistance ?</v>
      </c>
      <c r="F53" s="345" t="s">
        <v>14</v>
      </c>
      <c r="G53" s="345"/>
      <c r="H53" s="97"/>
      <c r="I53" s="97"/>
      <c r="J53" s="97"/>
      <c r="K53" s="97"/>
      <c r="L53" s="97"/>
      <c r="M53" s="308"/>
      <c r="N53" s="308"/>
      <c r="O53" s="308"/>
      <c r="P53" s="308"/>
      <c r="Q53" s="308"/>
      <c r="R53" s="308"/>
      <c r="S53" s="308"/>
      <c r="T53" s="308"/>
      <c r="U53" s="308"/>
    </row>
    <row r="54" ht="62.25" customHeight="1">
      <c r="A54" s="355" t="s">
        <v>453</v>
      </c>
      <c r="B54" s="358" t="str">
        <f>Résultats!B55</f>
        <v>8.1</v>
      </c>
      <c r="C54" s="260" t="str">
        <f>Résultats!C55</f>
        <v>A</v>
      </c>
      <c r="D54" s="260" t="str">
        <f>Résultats!E55</f>
        <v/>
      </c>
      <c r="E54" s="341" t="str">
        <f>Résultats!F55</f>
        <v xml:space="preserve">Chaque page web est-elle définie par un type de document ?</v>
      </c>
      <c r="F54" s="345" t="s">
        <v>14</v>
      </c>
      <c r="G54" s="345"/>
      <c r="H54" s="97"/>
      <c r="I54" s="97"/>
      <c r="J54" s="97"/>
      <c r="K54" s="97"/>
      <c r="L54" s="352" t="s">
        <v>500</v>
      </c>
      <c r="M54" s="308"/>
      <c r="N54" s="308"/>
      <c r="O54" s="308"/>
      <c r="P54" s="308"/>
      <c r="Q54" s="308"/>
      <c r="R54" s="308"/>
      <c r="S54" s="308"/>
      <c r="T54" s="308"/>
      <c r="U54" s="308"/>
    </row>
    <row r="55" ht="62.25" customHeight="1">
      <c r="A55" s="36"/>
      <c r="B55" s="358" t="str">
        <f>Résultats!B56</f>
        <v>8.2</v>
      </c>
      <c r="C55" s="260" t="str">
        <f>Résultats!C56</f>
        <v>A</v>
      </c>
      <c r="D55" s="260" t="str">
        <f>Résultats!E56</f>
        <v/>
      </c>
      <c r="E55" s="341" t="str">
        <f>Résultats!F56</f>
        <v xml:space="preserve">Pour chaque page web, le code source généré est-il valide selon le type de document spécifié ?</v>
      </c>
      <c r="F55" s="345" t="s">
        <v>14</v>
      </c>
      <c r="G55" s="345"/>
      <c r="H55" s="97"/>
      <c r="I55" s="97"/>
      <c r="J55" s="97"/>
      <c r="K55" s="97"/>
      <c r="L55" s="352" t="s">
        <v>500</v>
      </c>
      <c r="M55" s="308"/>
      <c r="N55" s="308"/>
      <c r="O55" s="308"/>
      <c r="P55" s="308"/>
      <c r="Q55" s="308"/>
      <c r="R55" s="308"/>
      <c r="S55" s="308"/>
      <c r="T55" s="308"/>
      <c r="U55" s="308"/>
    </row>
    <row r="56" ht="62.25" customHeight="1">
      <c r="A56" s="36"/>
      <c r="B56" s="358" t="str">
        <f>Résultats!B57</f>
        <v>8.3</v>
      </c>
      <c r="C56" s="260" t="str">
        <f>Résultats!C57</f>
        <v>A</v>
      </c>
      <c r="D56" s="260" t="str">
        <f>Résultats!E57</f>
        <v>x</v>
      </c>
      <c r="E56" s="341" t="str">
        <f>Résultats!F57</f>
        <v xml:space="preserve">Dans chaque page web, la langue par défaut est-elle présente ?</v>
      </c>
      <c r="F56" s="345" t="s">
        <v>14</v>
      </c>
      <c r="G56" s="345"/>
      <c r="H56" s="97"/>
      <c r="I56" s="97"/>
      <c r="J56" s="97"/>
      <c r="K56" s="97"/>
      <c r="L56" s="97"/>
      <c r="M56" s="308"/>
      <c r="N56" s="308"/>
      <c r="O56" s="308"/>
      <c r="P56" s="308"/>
      <c r="Q56" s="308"/>
      <c r="R56" s="308"/>
      <c r="S56" s="308"/>
      <c r="T56" s="308"/>
      <c r="U56" s="308"/>
    </row>
    <row r="57" ht="62.25" customHeight="1">
      <c r="A57" s="36"/>
      <c r="B57" s="358" t="str">
        <f>Résultats!B58</f>
        <v>8.4</v>
      </c>
      <c r="C57" s="260" t="str">
        <f>Résultats!C58</f>
        <v>A</v>
      </c>
      <c r="D57" s="260" t="str">
        <f>Résultats!E58</f>
        <v>x</v>
      </c>
      <c r="E57" s="341" t="str">
        <f>Résultats!F58</f>
        <v xml:space="preserve">Pour chaque page web ayant une langue par défaut, le code de langue est-il pertinent ?</v>
      </c>
      <c r="F57" s="345" t="s">
        <v>14</v>
      </c>
      <c r="G57" s="345"/>
      <c r="H57" s="97"/>
      <c r="I57" s="97"/>
      <c r="J57" s="97"/>
      <c r="K57" s="97"/>
      <c r="L57" s="97"/>
      <c r="M57" s="308"/>
      <c r="N57" s="308"/>
      <c r="O57" s="308"/>
      <c r="P57" s="308"/>
      <c r="Q57" s="308"/>
      <c r="R57" s="308"/>
      <c r="S57" s="308"/>
      <c r="T57" s="308"/>
      <c r="U57" s="308"/>
    </row>
    <row r="58" ht="62.25" customHeight="1">
      <c r="A58" s="36"/>
      <c r="B58" s="259" t="str">
        <f>Résultats!B59</f>
        <v>8.5</v>
      </c>
      <c r="C58" s="260" t="str">
        <f>Résultats!C59</f>
        <v>A</v>
      </c>
      <c r="D58" s="260" t="str">
        <f>Résultats!E59</f>
        <v>x</v>
      </c>
      <c r="E58" s="341" t="str">
        <f>Résultats!F59</f>
        <v xml:space="preserve">Chaque page web a-t-elle un titre de page ?</v>
      </c>
      <c r="F58" s="345" t="s">
        <v>14</v>
      </c>
      <c r="G58" s="345"/>
      <c r="H58" s="97"/>
      <c r="I58" s="97"/>
      <c r="J58" s="97"/>
      <c r="K58" s="97"/>
      <c r="L58" s="97"/>
      <c r="M58" s="308"/>
      <c r="N58" s="308"/>
      <c r="O58" s="308"/>
      <c r="P58" s="308"/>
      <c r="Q58" s="308"/>
      <c r="R58" s="308"/>
      <c r="S58" s="308"/>
      <c r="T58" s="308"/>
      <c r="U58" s="308"/>
    </row>
    <row r="59" ht="62.25" customHeight="1">
      <c r="A59" s="36"/>
      <c r="B59" s="259" t="str">
        <f>Résultats!B60</f>
        <v>8.6</v>
      </c>
      <c r="C59" s="260" t="str">
        <f>Résultats!C60</f>
        <v>A</v>
      </c>
      <c r="D59" s="260" t="str">
        <f>Résultats!E60</f>
        <v/>
      </c>
      <c r="E59" s="341" t="str">
        <f>Résultats!F60</f>
        <v xml:space="preserve">Pour chaque page web ayant un titre de page, ce titre est-il pertinent ?</v>
      </c>
      <c r="F59" s="345" t="s">
        <v>14</v>
      </c>
      <c r="G59" s="345"/>
      <c r="H59" s="97"/>
      <c r="I59" s="97"/>
      <c r="J59" s="97"/>
      <c r="K59" s="97"/>
      <c r="L59" s="97"/>
      <c r="M59" s="308"/>
      <c r="N59" s="308"/>
      <c r="O59" s="308"/>
      <c r="P59" s="308"/>
      <c r="Q59" s="308"/>
      <c r="R59" s="308"/>
      <c r="S59" s="308"/>
      <c r="T59" s="308"/>
      <c r="U59" s="308"/>
    </row>
    <row r="60" ht="62.25" customHeight="1">
      <c r="A60" s="36"/>
      <c r="B60" s="259" t="str">
        <f>Résultats!B61</f>
        <v>8.7</v>
      </c>
      <c r="C60" s="260" t="str">
        <f>Résultats!C61</f>
        <v>AA</v>
      </c>
      <c r="D60" s="260" t="str">
        <f>Résultats!E61</f>
        <v/>
      </c>
      <c r="E60" s="341" t="str">
        <f>Résultats!F61</f>
        <v xml:space="preserve">Dans chaque page web, chaque changement de langue est-il indiqué dans le code source (hors cas particuliers) ?</v>
      </c>
      <c r="F60" s="345" t="s">
        <v>14</v>
      </c>
      <c r="G60" s="345"/>
      <c r="H60" s="97"/>
      <c r="I60" s="97"/>
      <c r="J60" s="97"/>
      <c r="K60" s="97"/>
      <c r="L60" s="97"/>
      <c r="M60" s="308"/>
      <c r="N60" s="308"/>
      <c r="O60" s="308"/>
      <c r="P60" s="308"/>
      <c r="Q60" s="308"/>
      <c r="R60" s="308"/>
      <c r="S60" s="308"/>
      <c r="T60" s="308"/>
      <c r="U60" s="308"/>
    </row>
    <row r="61" ht="62.25" customHeight="1">
      <c r="A61" s="36"/>
      <c r="B61" s="259" t="str">
        <f>Résultats!B62</f>
        <v>8.8</v>
      </c>
      <c r="C61" s="260" t="str">
        <f>Résultats!C62</f>
        <v>AA</v>
      </c>
      <c r="D61" s="260" t="str">
        <f>Résultats!E62</f>
        <v/>
      </c>
      <c r="E61" s="341" t="str">
        <f>Résultats!F62</f>
        <v xml:space="preserve">Dans chaque page web, le code de langue de chaque changement de langue est-il valide et pertinent ?</v>
      </c>
      <c r="F61" s="345" t="s">
        <v>14</v>
      </c>
      <c r="G61" s="345"/>
      <c r="H61" s="97"/>
      <c r="I61" s="97"/>
      <c r="J61" s="97"/>
      <c r="K61" s="97"/>
      <c r="L61" s="97"/>
      <c r="M61" s="308"/>
      <c r="N61" s="308"/>
      <c r="O61" s="308"/>
      <c r="P61" s="308"/>
      <c r="Q61" s="308"/>
      <c r="R61" s="308"/>
      <c r="S61" s="308"/>
      <c r="T61" s="308"/>
      <c r="U61" s="308"/>
    </row>
    <row r="62" ht="62.25" customHeight="1">
      <c r="A62" s="36"/>
      <c r="B62" s="259" t="str">
        <f>Résultats!B63</f>
        <v>8.9</v>
      </c>
      <c r="C62" s="260" t="str">
        <f>Résultats!C63</f>
        <v>A</v>
      </c>
      <c r="D62" s="260" t="str">
        <f>Résultats!E63</f>
        <v/>
      </c>
      <c r="E62" s="341" t="str">
        <f>Résultats!F63</f>
        <v xml:space="preserve">Dans chaque page web, les balises ne doivent pas être utilisées uniquement à des fins de présentation. Cette règle est-elle respectée ?</v>
      </c>
      <c r="F62" s="345" t="s">
        <v>14</v>
      </c>
      <c r="G62" s="345"/>
      <c r="H62" s="97"/>
      <c r="I62" s="97"/>
      <c r="J62" s="97"/>
      <c r="K62" s="97"/>
      <c r="L62" s="97"/>
      <c r="M62" s="308"/>
      <c r="N62" s="308"/>
      <c r="O62" s="308"/>
      <c r="P62" s="308"/>
      <c r="Q62" s="308"/>
      <c r="R62" s="308"/>
      <c r="S62" s="308"/>
      <c r="T62" s="308"/>
      <c r="U62" s="308"/>
    </row>
    <row r="63" ht="62.25" customHeight="1">
      <c r="A63" s="46"/>
      <c r="B63" s="358" t="str">
        <f>Résultats!B64</f>
        <v>8.10</v>
      </c>
      <c r="C63" s="260" t="str">
        <f>Résultats!C64</f>
        <v>A</v>
      </c>
      <c r="D63" s="260" t="str">
        <f>Résultats!E64</f>
        <v/>
      </c>
      <c r="E63" s="341" t="str">
        <f>Résultats!F64</f>
        <v xml:space="preserve">Dans chaque page web, les changements du sens de lecture sont-ils signalés ?</v>
      </c>
      <c r="F63" s="345" t="s">
        <v>14</v>
      </c>
      <c r="G63" s="345"/>
      <c r="H63" s="97"/>
      <c r="I63" s="97"/>
      <c r="J63" s="97"/>
      <c r="K63" s="97"/>
      <c r="L63" s="97"/>
      <c r="M63" s="308"/>
      <c r="N63" s="308"/>
      <c r="O63" s="308"/>
      <c r="P63" s="308"/>
      <c r="Q63" s="308"/>
      <c r="R63" s="308"/>
      <c r="S63" s="308"/>
      <c r="T63" s="308"/>
      <c r="U63" s="308"/>
    </row>
    <row r="64" ht="62.25" customHeight="1">
      <c r="A64" s="355" t="s">
        <v>454</v>
      </c>
      <c r="B64" s="358" t="str">
        <f>Résultats!B65</f>
        <v>9.1</v>
      </c>
      <c r="C64" s="260" t="str">
        <f>Résultats!C65</f>
        <v>A</v>
      </c>
      <c r="D64" s="260" t="str">
        <f>Résultats!E65</f>
        <v>x</v>
      </c>
      <c r="E64" s="341" t="str">
        <f>Résultats!F65</f>
        <v xml:space="preserve">Dans chaque page web, l’information est-elle structurée par l’utilisation appropriée de titres ?</v>
      </c>
      <c r="F64" s="345" t="s">
        <v>14</v>
      </c>
      <c r="G64" s="345"/>
      <c r="H64" s="97"/>
      <c r="I64" s="97"/>
      <c r="J64" s="97"/>
      <c r="K64" s="97"/>
      <c r="L64" s="97"/>
      <c r="M64" s="308"/>
      <c r="N64" s="308"/>
      <c r="O64" s="308"/>
      <c r="P64" s="308"/>
      <c r="Q64" s="308"/>
      <c r="R64" s="308"/>
      <c r="S64" s="308"/>
      <c r="T64" s="308"/>
      <c r="U64" s="308"/>
    </row>
    <row r="65" ht="62.25" customHeight="1">
      <c r="A65" s="36"/>
      <c r="B65" s="358" t="str">
        <f>Résultats!B66</f>
        <v>9.2</v>
      </c>
      <c r="C65" s="260" t="str">
        <f>Résultats!C66</f>
        <v>A</v>
      </c>
      <c r="D65" s="260" t="str">
        <f>Résultats!E66</f>
        <v/>
      </c>
      <c r="E65" s="341" t="str">
        <f>Résultats!F66</f>
        <v xml:space="preserve">Dans chaque page web, la structure du document est-elle cohérente (hors cas particuliers) ?</v>
      </c>
      <c r="F65" s="345" t="s">
        <v>14</v>
      </c>
      <c r="G65" s="345"/>
      <c r="H65" s="97"/>
      <c r="I65" s="97"/>
      <c r="J65" s="97"/>
      <c r="K65" s="97"/>
      <c r="L65" s="97"/>
      <c r="M65" s="308"/>
      <c r="N65" s="308"/>
      <c r="O65" s="308"/>
      <c r="P65" s="308"/>
      <c r="Q65" s="308"/>
      <c r="R65" s="308"/>
      <c r="S65" s="308"/>
      <c r="T65" s="308"/>
      <c r="U65" s="308"/>
    </row>
    <row r="66" ht="62.25" customHeight="1">
      <c r="A66" s="36"/>
      <c r="B66" s="358" t="str">
        <f>Résultats!B67</f>
        <v>9.3</v>
      </c>
      <c r="C66" s="260" t="str">
        <f>Résultats!C67</f>
        <v>A</v>
      </c>
      <c r="D66" s="260" t="str">
        <f>Résultats!E67</f>
        <v/>
      </c>
      <c r="E66" s="341" t="str">
        <f>Résultats!F67</f>
        <v xml:space="preserve">Dans chaque page web, chaque liste est-elle correctement structurée ?</v>
      </c>
      <c r="F66" s="345" t="s">
        <v>14</v>
      </c>
      <c r="G66" s="345"/>
      <c r="H66" s="97"/>
      <c r="I66" s="97"/>
      <c r="J66" s="97"/>
      <c r="K66" s="97"/>
      <c r="L66" s="97"/>
      <c r="M66" s="308"/>
      <c r="N66" s="308"/>
      <c r="O66" s="308"/>
      <c r="P66" s="308"/>
      <c r="Q66" s="308"/>
      <c r="R66" s="308"/>
      <c r="S66" s="308"/>
      <c r="T66" s="308"/>
      <c r="U66" s="308"/>
    </row>
    <row r="67" ht="62.25" customHeight="1">
      <c r="A67" s="46"/>
      <c r="B67" s="358" t="str">
        <f>Résultats!B68</f>
        <v>9.4</v>
      </c>
      <c r="C67" s="260" t="str">
        <f>Résultats!C68</f>
        <v>A</v>
      </c>
      <c r="D67" s="260" t="str">
        <f>Résultats!E68</f>
        <v/>
      </c>
      <c r="E67" s="341" t="str">
        <f>Résultats!F68</f>
        <v xml:space="preserve">Dans chaque page web, chaque citation est-elle correctement indiquée ?</v>
      </c>
      <c r="F67" s="345" t="s">
        <v>14</v>
      </c>
      <c r="G67" s="345"/>
      <c r="H67" s="97"/>
      <c r="I67" s="97"/>
      <c r="J67" s="97"/>
      <c r="K67" s="97"/>
      <c r="L67" s="97"/>
      <c r="M67" s="308"/>
      <c r="N67" s="308"/>
      <c r="O67" s="308"/>
      <c r="P67" s="308"/>
      <c r="Q67" s="308"/>
      <c r="R67" s="308"/>
      <c r="S67" s="308"/>
      <c r="T67" s="308"/>
      <c r="U67" s="308"/>
    </row>
    <row r="68" ht="62.25" customHeight="1">
      <c r="A68" s="355" t="s">
        <v>455</v>
      </c>
      <c r="B68" s="358" t="str">
        <f>Résultats!B69</f>
        <v>10.1</v>
      </c>
      <c r="C68" s="260" t="str">
        <f>Résultats!C69</f>
        <v>A</v>
      </c>
      <c r="D68" s="260" t="str">
        <f>Résultats!E69</f>
        <v/>
      </c>
      <c r="E68" s="341" t="str">
        <f>Résultats!F69</f>
        <v xml:space="preserve">Dans le site web, des feuilles de styles sont-elles utilisées pour contrôler la présentation de l’information ?</v>
      </c>
      <c r="F68" s="345" t="s">
        <v>14</v>
      </c>
      <c r="G68" s="345"/>
      <c r="H68" s="97"/>
      <c r="I68" s="97"/>
      <c r="J68" s="97"/>
      <c r="K68" s="97"/>
      <c r="L68" s="97"/>
      <c r="M68" s="308"/>
      <c r="N68" s="308"/>
      <c r="O68" s="308"/>
      <c r="P68" s="308"/>
      <c r="Q68" s="308"/>
      <c r="R68" s="308"/>
      <c r="S68" s="308"/>
      <c r="T68" s="308"/>
      <c r="U68" s="308"/>
    </row>
    <row r="69" ht="62.25" customHeight="1">
      <c r="A69" s="36"/>
      <c r="B69" s="358" t="str">
        <f>Résultats!B70</f>
        <v>10.2</v>
      </c>
      <c r="C69" s="260" t="str">
        <f>Résultats!C70</f>
        <v>A</v>
      </c>
      <c r="D69" s="260" t="str">
        <f>Résultats!E70</f>
        <v/>
      </c>
      <c r="E69" s="341" t="str">
        <f>Résultats!F70</f>
        <v xml:space="preserve">Dans chaque page web, le contenu visible porteur d’information reste-t-il présent lorsque les feuilles de styles sont désactivées ?</v>
      </c>
      <c r="F69" s="345" t="s">
        <v>14</v>
      </c>
      <c r="G69" s="345"/>
      <c r="H69" s="97"/>
      <c r="I69" s="97"/>
      <c r="J69" s="97"/>
      <c r="K69" s="97"/>
      <c r="L69" s="97"/>
      <c r="M69" s="308"/>
      <c r="N69" s="308"/>
      <c r="O69" s="308"/>
      <c r="P69" s="308"/>
      <c r="Q69" s="308"/>
      <c r="R69" s="308"/>
      <c r="S69" s="308"/>
      <c r="T69" s="308"/>
      <c r="U69" s="308"/>
    </row>
    <row r="70" ht="62.25" customHeight="1">
      <c r="A70" s="36"/>
      <c r="B70" s="358" t="str">
        <f>Résultats!B71</f>
        <v>10.3</v>
      </c>
      <c r="C70" s="260" t="str">
        <f>Résultats!C71</f>
        <v>A</v>
      </c>
      <c r="D70" s="260" t="str">
        <f>Résultats!E71</f>
        <v>x</v>
      </c>
      <c r="E70" s="341" t="str">
        <f>Résultats!F71</f>
        <v xml:space="preserve">Dans chaque page web, l’information reste-t-elle compréhensible lorsque les feuilles de styles sont désactivées ?</v>
      </c>
      <c r="F70" s="345" t="s">
        <v>14</v>
      </c>
      <c r="G70" s="345"/>
      <c r="H70" s="97"/>
      <c r="I70" s="97"/>
      <c r="J70" s="97"/>
      <c r="K70" s="97"/>
      <c r="L70" s="97"/>
      <c r="M70" s="308"/>
      <c r="N70" s="308"/>
      <c r="O70" s="308"/>
      <c r="P70" s="308"/>
      <c r="Q70" s="308"/>
      <c r="R70" s="308"/>
      <c r="S70" s="308"/>
      <c r="T70" s="308"/>
      <c r="U70" s="308"/>
    </row>
    <row r="71" ht="62.25" customHeight="1">
      <c r="A71" s="36"/>
      <c r="B71" s="358" t="str">
        <f>Résultats!B72</f>
        <v>10.4</v>
      </c>
      <c r="C71" s="260" t="str">
        <f>Résultats!C72</f>
        <v>AA</v>
      </c>
      <c r="D71" s="260" t="str">
        <f>Résultats!E72</f>
        <v/>
      </c>
      <c r="E71" s="341" t="str">
        <f>Résultats!F72</f>
        <v xml:space="preserve">Dans chaque page web, le texte reste-t-il lisible lorsque la taille des caractères est augmentée jusqu’à 200%, au moins (hors cas particuliers) ?</v>
      </c>
      <c r="F71" s="345" t="s">
        <v>14</v>
      </c>
      <c r="G71" s="345"/>
      <c r="H71" s="97"/>
      <c r="I71" s="97"/>
      <c r="J71" s="97"/>
      <c r="K71" s="97"/>
      <c r="L71" s="97"/>
      <c r="M71" s="308"/>
      <c r="N71" s="308"/>
      <c r="O71" s="308"/>
      <c r="P71" s="308"/>
      <c r="Q71" s="308"/>
      <c r="R71" s="308"/>
      <c r="S71" s="308"/>
      <c r="T71" s="308"/>
      <c r="U71" s="308"/>
    </row>
    <row r="72" ht="62.25" customHeight="1">
      <c r="A72" s="36"/>
      <c r="B72" s="358" t="str">
        <f>Résultats!B73</f>
        <v>10.5</v>
      </c>
      <c r="C72" s="260" t="str">
        <f>Résultats!C73</f>
        <v>AA</v>
      </c>
      <c r="D72" s="260" t="str">
        <f>Résultats!E73</f>
        <v/>
      </c>
      <c r="E72" s="341" t="str">
        <f>Résultats!F73</f>
        <v xml:space="preserve">Dans chaque page web, les déclarations CSS de couleurs de fond d’élément et de police sont-elles correctement utilisées ?</v>
      </c>
      <c r="F72" s="345" t="s">
        <v>14</v>
      </c>
      <c r="G72" s="345"/>
      <c r="H72" s="97"/>
      <c r="I72" s="97"/>
      <c r="J72" s="97"/>
      <c r="K72" s="97"/>
      <c r="L72" s="97"/>
      <c r="M72" s="308"/>
      <c r="N72" s="308"/>
      <c r="O72" s="308"/>
      <c r="P72" s="308"/>
      <c r="Q72" s="308"/>
      <c r="R72" s="308"/>
      <c r="S72" s="308"/>
      <c r="T72" s="308"/>
      <c r="U72" s="308"/>
    </row>
    <row r="73" ht="62.25" customHeight="1">
      <c r="A73" s="36"/>
      <c r="B73" s="358" t="str">
        <f>Résultats!B74</f>
        <v>10.6</v>
      </c>
      <c r="C73" s="260" t="str">
        <f>Résultats!C74</f>
        <v>A</v>
      </c>
      <c r="D73" s="260" t="str">
        <f>Résultats!E74</f>
        <v>x</v>
      </c>
      <c r="E73" s="341" t="str">
        <f>Résultats!F74</f>
        <v xml:space="preserve">Dans chaque page web, chaque lien dont la nature n’est pas évidente est-il visible par rapport au texte environnant ?</v>
      </c>
      <c r="F73" s="345" t="s">
        <v>14</v>
      </c>
      <c r="G73" s="345"/>
      <c r="H73" s="97"/>
      <c r="I73" s="97"/>
      <c r="J73" s="97"/>
      <c r="K73" s="97"/>
      <c r="L73" s="97"/>
      <c r="M73" s="308"/>
      <c r="N73" s="308"/>
      <c r="O73" s="308"/>
      <c r="P73" s="308"/>
      <c r="Q73" s="308"/>
      <c r="R73" s="308"/>
      <c r="S73" s="308"/>
      <c r="T73" s="308"/>
      <c r="U73" s="308"/>
    </row>
    <row r="74" ht="62.25" customHeight="1">
      <c r="A74" s="36"/>
      <c r="B74" s="358" t="str">
        <f>Résultats!B75</f>
        <v>10.7</v>
      </c>
      <c r="C74" s="260" t="str">
        <f>Résultats!C75</f>
        <v>A</v>
      </c>
      <c r="D74" s="260" t="str">
        <f>Résultats!E75</f>
        <v>x</v>
      </c>
      <c r="E74" s="341" t="str">
        <f>Résultats!F75</f>
        <v xml:space="preserve">Dans chaque page web, pour chaque élément recevant le focus, la prise de focus est-elle visible ?</v>
      </c>
      <c r="F74" s="345" t="s">
        <v>14</v>
      </c>
      <c r="G74" s="345"/>
      <c r="H74" s="97"/>
      <c r="I74" s="97"/>
      <c r="J74" s="97"/>
      <c r="K74" s="97"/>
      <c r="L74" s="97"/>
      <c r="M74" s="308"/>
      <c r="N74" s="308"/>
      <c r="O74" s="308"/>
      <c r="P74" s="308"/>
      <c r="Q74" s="308"/>
      <c r="R74" s="308"/>
      <c r="S74" s="308"/>
      <c r="T74" s="308"/>
      <c r="U74" s="308"/>
    </row>
    <row r="75" ht="62.25" customHeight="1">
      <c r="A75" s="36"/>
      <c r="B75" s="358" t="str">
        <f>Résultats!B76</f>
        <v>10.8</v>
      </c>
      <c r="C75" s="260" t="str">
        <f>Résultats!C76</f>
        <v>A</v>
      </c>
      <c r="D75" s="260" t="str">
        <f>Résultats!E76</f>
        <v/>
      </c>
      <c r="E75" s="341" t="str">
        <f>Résultats!F76</f>
        <v xml:space="preserve">Pour chaque page web, les contenus cachés ont-ils vocation à être ignorés par les technologies d’assistance ?</v>
      </c>
      <c r="F75" s="345" t="s">
        <v>14</v>
      </c>
      <c r="G75" s="345"/>
      <c r="H75" s="97"/>
      <c r="I75" s="97"/>
      <c r="J75" s="97"/>
      <c r="K75" s="97"/>
      <c r="L75" s="97"/>
      <c r="M75" s="308"/>
      <c r="N75" s="308"/>
      <c r="O75" s="308"/>
      <c r="P75" s="308"/>
      <c r="Q75" s="308"/>
      <c r="R75" s="308"/>
      <c r="S75" s="308"/>
      <c r="T75" s="308"/>
      <c r="U75" s="308"/>
    </row>
    <row r="76" ht="62.25" customHeight="1">
      <c r="A76" s="36"/>
      <c r="B76" s="358" t="str">
        <f>Résultats!B77</f>
        <v>10.9</v>
      </c>
      <c r="C76" s="260" t="str">
        <f>Résultats!C77</f>
        <v>A</v>
      </c>
      <c r="D76" s="260" t="str">
        <f>Résultats!E77</f>
        <v/>
      </c>
      <c r="E76" s="341" t="str">
        <f>Résultats!F77</f>
        <v xml:space="preserve">Dans chaque page web, l’information ne doit pas être donnée uniquement par la forme, taille ou position. Cette règle est-elle respectée ?</v>
      </c>
      <c r="F76" s="345" t="s">
        <v>14</v>
      </c>
      <c r="G76" s="345"/>
      <c r="H76" s="97"/>
      <c r="I76" s="97"/>
      <c r="J76" s="97"/>
      <c r="K76" s="97"/>
      <c r="L76" s="97"/>
      <c r="M76" s="308"/>
      <c r="N76" s="308"/>
      <c r="O76" s="308"/>
      <c r="P76" s="308"/>
      <c r="Q76" s="308"/>
      <c r="R76" s="308"/>
      <c r="S76" s="308"/>
      <c r="T76" s="308"/>
      <c r="U76" s="308"/>
    </row>
    <row r="77" ht="62.25" customHeight="1">
      <c r="A77" s="36"/>
      <c r="B77" s="358" t="str">
        <f>Résultats!B78</f>
        <v>10.10</v>
      </c>
      <c r="C77" s="260" t="str">
        <f>Résultats!C78</f>
        <v>A</v>
      </c>
      <c r="D77" s="260" t="str">
        <f>Résultats!E78</f>
        <v/>
      </c>
      <c r="E77" s="341" t="str">
        <f>Résultats!F78</f>
        <v xml:space="preserve">Dans chaque page web, l’information ne doit pas être donnée par la forme, taille ou position uniquement. Cette règle est-elle implémentée de façon pertinente ?</v>
      </c>
      <c r="F77" s="345" t="s">
        <v>14</v>
      </c>
      <c r="G77" s="345"/>
      <c r="H77" s="97"/>
      <c r="I77" s="97"/>
      <c r="J77" s="97"/>
      <c r="K77" s="97"/>
      <c r="L77" s="97"/>
      <c r="M77" s="308"/>
      <c r="N77" s="308"/>
      <c r="O77" s="308"/>
      <c r="P77" s="308"/>
      <c r="Q77" s="308"/>
      <c r="R77" s="308"/>
      <c r="S77" s="308"/>
      <c r="T77" s="308"/>
      <c r="U77" s="308"/>
    </row>
    <row r="78" ht="62.25" customHeight="1">
      <c r="A78" s="36"/>
      <c r="B78" s="358" t="str">
        <f>Résultats!B79</f>
        <v>10.11</v>
      </c>
      <c r="C78" s="260" t="str">
        <f>Résultats!C79</f>
        <v>AA</v>
      </c>
      <c r="D78" s="260" t="str">
        <f>Résultats!E79</f>
        <v/>
      </c>
      <c r="E78" s="341" t="str">
        <f>Résultats!F79</f>
        <v xml:space="preserve">Pour chaque page web, les contenus peuvent-ils être présentés sans perte d’information ou de fonctionnalité et sans avoir recours soit à un défilement vertical pour une fenêtre ayant une hauteur de 256 px, soit à un défilement horizontal pour une fenêtre ayant une largeur de 320 px (hors cas particuliers) ?</v>
      </c>
      <c r="F78" s="345" t="s">
        <v>14</v>
      </c>
      <c r="G78" s="345"/>
      <c r="H78" s="97"/>
      <c r="I78" s="97"/>
      <c r="J78" s="97"/>
      <c r="K78" s="97"/>
      <c r="L78" s="97"/>
      <c r="M78" s="308"/>
      <c r="N78" s="308"/>
      <c r="O78" s="308"/>
      <c r="P78" s="308"/>
      <c r="Q78" s="308"/>
      <c r="R78" s="308"/>
      <c r="S78" s="308"/>
      <c r="T78" s="308"/>
      <c r="U78" s="308"/>
    </row>
    <row r="79" ht="62.25" customHeight="1">
      <c r="A79" s="36"/>
      <c r="B79" s="358" t="str">
        <f>Résultats!B80</f>
        <v>10.12</v>
      </c>
      <c r="C79" s="260" t="str">
        <f>Résultats!C80</f>
        <v>AA</v>
      </c>
      <c r="D79" s="260" t="str">
        <f>Résultats!E80</f>
        <v/>
      </c>
      <c r="E79" s="341" t="str">
        <f>Résultats!F80</f>
        <v xml:space="preserve">Dans chaque page web, les propriétés d’espacement du texte peuvent-elles être redéfinies par l’utilisateur sans perte de contenu ou de fonctionnalité (hors cas particuliers) ?</v>
      </c>
      <c r="F79" s="345" t="s">
        <v>14</v>
      </c>
      <c r="G79" s="345"/>
      <c r="H79" s="97"/>
      <c r="I79" s="97"/>
      <c r="J79" s="97"/>
      <c r="K79" s="97"/>
      <c r="L79" s="97"/>
      <c r="M79" s="308"/>
      <c r="N79" s="308"/>
      <c r="O79" s="308"/>
      <c r="P79" s="308"/>
      <c r="Q79" s="308"/>
      <c r="R79" s="308"/>
      <c r="S79" s="308"/>
      <c r="T79" s="308"/>
      <c r="U79" s="308"/>
    </row>
    <row r="80" ht="62.25" customHeight="1">
      <c r="A80" s="36"/>
      <c r="B80" s="358" t="str">
        <f>Résultats!B81</f>
        <v>10.13</v>
      </c>
      <c r="C80" s="260" t="str">
        <f>Résultats!C81</f>
        <v>AA</v>
      </c>
      <c r="D80" s="260" t="str">
        <f>Résultats!E81</f>
        <v/>
      </c>
      <c r="E80" s="341" t="str">
        <f>Résultats!F81</f>
        <v xml:space="preserve">Dans chaque page web, les contenus additionnels apparaissant à la prise de focus ou au survol d’un composant d’interface sont-ils contrôlables par l’utilisateur (hors cas particuliers) ?</v>
      </c>
      <c r="F80" s="345" t="s">
        <v>14</v>
      </c>
      <c r="G80" s="345"/>
      <c r="H80" s="97"/>
      <c r="I80" s="97"/>
      <c r="J80" s="97"/>
      <c r="K80" s="97"/>
      <c r="L80" s="97"/>
      <c r="M80" s="308"/>
      <c r="N80" s="308"/>
      <c r="O80" s="308"/>
      <c r="P80" s="308"/>
      <c r="Q80" s="308"/>
      <c r="R80" s="308"/>
      <c r="S80" s="308"/>
      <c r="T80" s="308"/>
      <c r="U80" s="308"/>
    </row>
    <row r="81" ht="62.25" customHeight="1">
      <c r="A81" s="46"/>
      <c r="B81" s="358" t="str">
        <f>Résultats!B82</f>
        <v>10.14</v>
      </c>
      <c r="C81" s="260" t="str">
        <f>Résultats!C82</f>
        <v>A</v>
      </c>
      <c r="D81" s="260" t="str">
        <f>Résultats!E82</f>
        <v/>
      </c>
      <c r="E81" s="341" t="str">
        <f>Résultats!F82</f>
        <v xml:space="preserve">Dans chaque page web, les contenus additionnels apparaissant via les styles CSS uniquement peuvent-ils être rendus visibles au clavier et par tout dispositif de pointage ?</v>
      </c>
      <c r="F81" s="345" t="s">
        <v>14</v>
      </c>
      <c r="G81" s="345"/>
      <c r="H81" s="97"/>
      <c r="I81" s="97"/>
      <c r="J81" s="97"/>
      <c r="K81" s="97"/>
      <c r="L81" s="97"/>
      <c r="M81" s="308"/>
      <c r="N81" s="308"/>
      <c r="O81" s="308"/>
      <c r="P81" s="308"/>
      <c r="Q81" s="308"/>
      <c r="R81" s="308"/>
      <c r="S81" s="308"/>
      <c r="T81" s="308"/>
      <c r="U81" s="308"/>
    </row>
    <row r="82" ht="62.25" customHeight="1">
      <c r="A82" s="355" t="s">
        <v>456</v>
      </c>
      <c r="B82" s="358" t="str">
        <f>Résultats!B83</f>
        <v>11.1</v>
      </c>
      <c r="C82" s="260" t="str">
        <f>Résultats!C83</f>
        <v>A</v>
      </c>
      <c r="D82" s="260" t="str">
        <f>Résultats!E83</f>
        <v>x</v>
      </c>
      <c r="E82" s="341" t="str">
        <f>Résultats!F83</f>
        <v xml:space="preserve">Chaque champ de formulaire a-t-il une étiquette ?</v>
      </c>
      <c r="F82" s="345" t="s">
        <v>14</v>
      </c>
      <c r="G82" s="345"/>
      <c r="H82" s="97"/>
      <c r="I82" s="97"/>
      <c r="J82" s="97"/>
      <c r="K82" s="97"/>
      <c r="L82" s="97"/>
      <c r="M82" s="308"/>
      <c r="N82" s="308"/>
      <c r="O82" s="308"/>
      <c r="P82" s="308"/>
      <c r="Q82" s="308"/>
      <c r="R82" s="308"/>
      <c r="S82" s="308"/>
      <c r="T82" s="308"/>
      <c r="U82" s="308"/>
    </row>
    <row r="83" ht="62.25" customHeight="1">
      <c r="A83" s="36"/>
      <c r="B83" s="358" t="str">
        <f>Résultats!B84</f>
        <v>11.2</v>
      </c>
      <c r="C83" s="260" t="str">
        <f>Résultats!C84</f>
        <v>A</v>
      </c>
      <c r="D83" s="260" t="str">
        <f>Résultats!E84</f>
        <v>x</v>
      </c>
      <c r="E83" s="341" t="str">
        <f>Résultats!F84</f>
        <v xml:space="preserve">Chaque étiquette associée à un champ de formulaire est-elle pertinente (hors cas particuliers) ?</v>
      </c>
      <c r="F83" s="345" t="s">
        <v>14</v>
      </c>
      <c r="G83" s="345"/>
      <c r="H83" s="97"/>
      <c r="I83" s="97"/>
      <c r="J83" s="97"/>
      <c r="K83" s="97"/>
      <c r="L83" s="97"/>
      <c r="M83" s="308"/>
      <c r="N83" s="308"/>
      <c r="O83" s="308"/>
      <c r="P83" s="308"/>
      <c r="Q83" s="308"/>
      <c r="R83" s="308"/>
      <c r="S83" s="308"/>
      <c r="T83" s="308"/>
      <c r="U83" s="308"/>
    </row>
    <row r="84" ht="62.25" customHeight="1">
      <c r="A84" s="36"/>
      <c r="B84" s="259" t="str">
        <f>Résultats!B85</f>
        <v>11.3</v>
      </c>
      <c r="C84" s="260" t="str">
        <f>Résultats!C85</f>
        <v>AA</v>
      </c>
      <c r="D84" s="260" t="str">
        <f>Résultats!E85</f>
        <v/>
      </c>
      <c r="E84" s="341" t="str">
        <f>Résultats!F85</f>
        <v xml:space="preserve">Dans chaque formulaire, chaque étiquette associée à un champ de formulaire ayant la même fonction et répétée plusieurs fois dans une même page ou dans un ensemble de pages est-elle cohérente ?</v>
      </c>
      <c r="F84" s="345" t="s">
        <v>14</v>
      </c>
      <c r="G84" s="345"/>
      <c r="H84" s="97"/>
      <c r="I84" s="97"/>
      <c r="J84" s="97"/>
      <c r="K84" s="97"/>
      <c r="L84" s="97"/>
      <c r="M84" s="308"/>
      <c r="N84" s="308"/>
      <c r="O84" s="308"/>
      <c r="P84" s="308"/>
      <c r="Q84" s="308"/>
      <c r="R84" s="308"/>
      <c r="S84" s="308"/>
      <c r="T84" s="308"/>
      <c r="U84" s="308"/>
    </row>
    <row r="85" ht="62.25" customHeight="1">
      <c r="A85" s="36"/>
      <c r="B85" s="259" t="str">
        <f>Résultats!B86</f>
        <v>11.4</v>
      </c>
      <c r="C85" s="260" t="str">
        <f>Résultats!C86</f>
        <v>AA</v>
      </c>
      <c r="D85" s="260" t="str">
        <f>Résultats!E86</f>
        <v/>
      </c>
      <c r="E85" s="341" t="str">
        <f>Résultats!F86</f>
        <v xml:space="preserve">Dans chaque formulaire, chaque étiquette de champ et son champ associé sont-ils accolés (hors cas particuliers) ?</v>
      </c>
      <c r="F85" s="345" t="s">
        <v>14</v>
      </c>
      <c r="G85" s="345"/>
      <c r="H85" s="97"/>
      <c r="I85" s="97"/>
      <c r="J85" s="97"/>
      <c r="K85" s="97"/>
      <c r="L85" s="97"/>
      <c r="M85" s="308"/>
      <c r="N85" s="308"/>
      <c r="O85" s="308"/>
      <c r="P85" s="308"/>
      <c r="Q85" s="308"/>
      <c r="R85" s="308"/>
      <c r="S85" s="308"/>
      <c r="T85" s="308"/>
      <c r="U85" s="308"/>
    </row>
    <row r="86" ht="62.25" customHeight="1">
      <c r="A86" s="36"/>
      <c r="B86" s="259" t="str">
        <f>Résultats!B87</f>
        <v>11.5</v>
      </c>
      <c r="C86" s="260" t="str">
        <f>Résultats!C87</f>
        <v>A</v>
      </c>
      <c r="D86" s="260" t="str">
        <f>Résultats!E87</f>
        <v>x</v>
      </c>
      <c r="E86" s="341" t="str">
        <f>Résultats!F87</f>
        <v xml:space="preserve">Dans chaque formulaire, les champs de même nature sont-ils regroupés, si nécessaire ?</v>
      </c>
      <c r="F86" s="345" t="s">
        <v>14</v>
      </c>
      <c r="G86" s="345"/>
      <c r="H86" s="97"/>
      <c r="I86" s="97"/>
      <c r="J86" s="97"/>
      <c r="K86" s="97"/>
      <c r="L86" s="97"/>
      <c r="M86" s="308"/>
      <c r="N86" s="308"/>
      <c r="O86" s="308"/>
      <c r="P86" s="308"/>
      <c r="Q86" s="308"/>
      <c r="R86" s="308"/>
      <c r="S86" s="308"/>
      <c r="T86" s="308"/>
      <c r="U86" s="308"/>
    </row>
    <row r="87" ht="62.25" customHeight="1">
      <c r="A87" s="36"/>
      <c r="B87" s="259" t="str">
        <f>Résultats!B88</f>
        <v>11.6</v>
      </c>
      <c r="C87" s="260" t="str">
        <f>Résultats!C88</f>
        <v>A</v>
      </c>
      <c r="D87" s="260" t="str">
        <f>Résultats!E88</f>
        <v>x</v>
      </c>
      <c r="E87" s="341" t="str">
        <f>Résultats!F88</f>
        <v xml:space="preserve">Dans chaque formulaire, chaque regroupement de champs de même nature a-t-il une légende ?</v>
      </c>
      <c r="F87" s="345" t="s">
        <v>14</v>
      </c>
      <c r="G87" s="345"/>
      <c r="H87" s="97"/>
      <c r="I87" s="97"/>
      <c r="J87" s="97"/>
      <c r="K87" s="97"/>
      <c r="L87" s="97"/>
      <c r="M87" s="308"/>
      <c r="N87" s="308"/>
      <c r="O87" s="308"/>
      <c r="P87" s="308"/>
      <c r="Q87" s="308"/>
      <c r="R87" s="308"/>
      <c r="S87" s="308"/>
      <c r="T87" s="308"/>
      <c r="U87" s="308"/>
    </row>
    <row r="88" ht="62.25" customHeight="1">
      <c r="A88" s="36"/>
      <c r="B88" s="259" t="str">
        <f>Résultats!B89</f>
        <v>11.7</v>
      </c>
      <c r="C88" s="260" t="str">
        <f>Résultats!C89</f>
        <v>A</v>
      </c>
      <c r="D88" s="260" t="str">
        <f>Résultats!E89</f>
        <v/>
      </c>
      <c r="E88" s="341" t="str">
        <f>Résultats!F89</f>
        <v xml:space="preserve">Dans chaque formulaire, chaque légende associée à un regroupement de champs de même nature est-elle pertinente ?</v>
      </c>
      <c r="F88" s="345" t="s">
        <v>14</v>
      </c>
      <c r="G88" s="345"/>
      <c r="H88" s="97"/>
      <c r="I88" s="97"/>
      <c r="J88" s="97"/>
      <c r="K88" s="97"/>
      <c r="L88" s="97"/>
      <c r="M88" s="308"/>
      <c r="N88" s="308"/>
      <c r="O88" s="308"/>
      <c r="P88" s="308"/>
      <c r="Q88" s="308"/>
      <c r="R88" s="308"/>
      <c r="S88" s="308"/>
      <c r="T88" s="308"/>
      <c r="U88" s="308"/>
    </row>
    <row r="89" ht="62.25" customHeight="1">
      <c r="A89" s="36"/>
      <c r="B89" s="259" t="str">
        <f>Résultats!B90</f>
        <v>11.8</v>
      </c>
      <c r="C89" s="260" t="str">
        <f>Résultats!C90</f>
        <v>A</v>
      </c>
      <c r="D89" s="260" t="str">
        <f>Résultats!E90</f>
        <v/>
      </c>
      <c r="E89" s="341" t="str">
        <f>Résultats!F90</f>
        <v xml:space="preserve">Dans chaque formulaire, les items de même nature d’une liste de choix sont-ils regroupés de manière pertinente ?</v>
      </c>
      <c r="F89" s="345" t="s">
        <v>14</v>
      </c>
      <c r="G89" s="345"/>
      <c r="H89" s="97"/>
      <c r="I89" s="97"/>
      <c r="J89" s="97"/>
      <c r="K89" s="97"/>
      <c r="L89" s="97"/>
      <c r="M89" s="308"/>
      <c r="N89" s="308"/>
      <c r="O89" s="308"/>
      <c r="P89" s="308"/>
      <c r="Q89" s="308"/>
      <c r="R89" s="308"/>
      <c r="S89" s="308"/>
      <c r="T89" s="308"/>
      <c r="U89" s="308"/>
    </row>
    <row r="90" ht="62.25" customHeight="1">
      <c r="A90" s="36"/>
      <c r="B90" s="259" t="str">
        <f>Résultats!B91</f>
        <v>11.9</v>
      </c>
      <c r="C90" s="260" t="str">
        <f>Résultats!C91</f>
        <v>A</v>
      </c>
      <c r="D90" s="260" t="str">
        <f>Résultats!E91</f>
        <v>x</v>
      </c>
      <c r="E90" s="341" t="str">
        <f>Résultats!F91</f>
        <v xml:space="preserve">Dans chaque formulaire, l’intitulé de chaque bouton est-il pertinent (hors cas particuliers) ?</v>
      </c>
      <c r="F90" s="345" t="s">
        <v>14</v>
      </c>
      <c r="G90" s="345"/>
      <c r="H90" s="97"/>
      <c r="I90" s="97"/>
      <c r="J90" s="97"/>
      <c r="K90" s="97"/>
      <c r="L90" s="97"/>
      <c r="M90" s="308"/>
      <c r="N90" s="308"/>
      <c r="O90" s="308"/>
      <c r="P90" s="308"/>
      <c r="Q90" s="308"/>
      <c r="R90" s="308"/>
      <c r="S90" s="308"/>
      <c r="T90" s="308"/>
      <c r="U90" s="308"/>
    </row>
    <row r="91" ht="62.25" customHeight="1">
      <c r="A91" s="36"/>
      <c r="B91" s="259" t="str">
        <f>Résultats!B92</f>
        <v>11.10</v>
      </c>
      <c r="C91" s="260" t="str">
        <f>Résultats!C92</f>
        <v>A</v>
      </c>
      <c r="D91" s="260" t="str">
        <f>Résultats!E92</f>
        <v>x</v>
      </c>
      <c r="E91" s="341" t="str">
        <f>Résultats!F92</f>
        <v xml:space="preserve">Dans chaque formulaire, le contrôle de saisie est-il utilisé de manière pertinente (hors cas particuliers) ?</v>
      </c>
      <c r="F91" s="345" t="s">
        <v>14</v>
      </c>
      <c r="G91" s="345"/>
      <c r="H91" s="97"/>
      <c r="I91" s="97"/>
      <c r="J91" s="97"/>
      <c r="K91" s="97"/>
      <c r="L91" s="97"/>
      <c r="M91" s="308"/>
      <c r="N91" s="308"/>
      <c r="O91" s="308"/>
      <c r="P91" s="308"/>
      <c r="Q91" s="308"/>
      <c r="R91" s="308"/>
      <c r="S91" s="308"/>
      <c r="T91" s="308"/>
      <c r="U91" s="308"/>
    </row>
    <row r="92" ht="62.25" customHeight="1">
      <c r="A92" s="36"/>
      <c r="B92" s="259" t="str">
        <f>Résultats!B93</f>
        <v>11.11</v>
      </c>
      <c r="C92" s="260" t="str">
        <f>Résultats!C93</f>
        <v>AA</v>
      </c>
      <c r="D92" s="260" t="str">
        <f>Résultats!E93</f>
        <v/>
      </c>
      <c r="E92" s="341" t="str">
        <f>Résultats!F93</f>
        <v xml:space="preserve">Dans chaque formulaire, le contrôle de saisie est-il accompagné, si nécessaire, de suggestions facilitant la correction des erreurs de saisie ?</v>
      </c>
      <c r="F92" s="345" t="s">
        <v>14</v>
      </c>
      <c r="G92" s="345"/>
      <c r="H92" s="97"/>
      <c r="I92" s="97"/>
      <c r="J92" s="97"/>
      <c r="K92" s="97"/>
      <c r="L92" s="97"/>
      <c r="M92" s="308"/>
      <c r="N92" s="308"/>
      <c r="O92" s="308"/>
      <c r="P92" s="308"/>
      <c r="Q92" s="308"/>
      <c r="R92" s="308"/>
      <c r="S92" s="308"/>
      <c r="T92" s="308"/>
      <c r="U92" s="308"/>
    </row>
    <row r="93" ht="62.25" customHeight="1">
      <c r="A93" s="36"/>
      <c r="B93" s="259" t="str">
        <f>Résultats!B94</f>
        <v>11.12</v>
      </c>
      <c r="C93" s="260" t="str">
        <f>Résultats!C94</f>
        <v>AA</v>
      </c>
      <c r="D93" s="260" t="str">
        <f>Résultats!E94</f>
        <v/>
      </c>
      <c r="E93" s="341" t="str">
        <f>Résultats!F94</f>
        <v xml:space="preserve">Pour chaque formulaire qui modifie ou supprime des données, ou qui transmet des réponses à un test ou à un examen, ou dont la validation a des conséquences financières ou juridiques, les données saisies peuvent-elles être modifiées, mises à jour ou récupérées par l’utilisateur ?</v>
      </c>
      <c r="F93" s="345" t="s">
        <v>14</v>
      </c>
      <c r="G93" s="345"/>
      <c r="H93" s="97"/>
      <c r="I93" s="97"/>
      <c r="J93" s="97"/>
      <c r="K93" s="97"/>
      <c r="L93" s="97"/>
      <c r="M93" s="308"/>
      <c r="N93" s="308"/>
      <c r="O93" s="308"/>
      <c r="P93" s="308"/>
      <c r="Q93" s="308"/>
      <c r="R93" s="308"/>
      <c r="S93" s="308"/>
      <c r="T93" s="308"/>
      <c r="U93" s="308"/>
    </row>
    <row r="94" ht="62.25" customHeight="1">
      <c r="A94" s="46"/>
      <c r="B94" s="259" t="str">
        <f>Résultats!B95</f>
        <v>11.13</v>
      </c>
      <c r="C94" s="260" t="str">
        <f>Résultats!C95</f>
        <v>AA</v>
      </c>
      <c r="D94" s="260" t="str">
        <f>Résultats!E95</f>
        <v/>
      </c>
      <c r="E94" s="341" t="str">
        <f>Résultats!F95</f>
        <v xml:space="preserve">La finalité d’un champ de saisie peut-elle être déduite pour faciliter le remplissage automatique des champs avec les données de l’utilisateur ?</v>
      </c>
      <c r="F94" s="345" t="s">
        <v>14</v>
      </c>
      <c r="G94" s="345"/>
      <c r="H94" s="97"/>
      <c r="I94" s="97"/>
      <c r="J94" s="97"/>
      <c r="K94" s="97"/>
      <c r="L94" s="97"/>
      <c r="M94" s="308"/>
      <c r="N94" s="308"/>
      <c r="O94" s="308"/>
      <c r="P94" s="308"/>
      <c r="Q94" s="308"/>
      <c r="R94" s="308"/>
      <c r="S94" s="308"/>
      <c r="T94" s="308"/>
      <c r="U94" s="308"/>
    </row>
    <row r="95" ht="62.25" customHeight="1">
      <c r="A95" s="355" t="s">
        <v>457</v>
      </c>
      <c r="B95" s="259" t="str">
        <f>Résultats!B96</f>
        <v>12.1</v>
      </c>
      <c r="C95" s="260" t="str">
        <f>Résultats!C96</f>
        <v>AA</v>
      </c>
      <c r="D95" s="260" t="str">
        <f>Résultats!E96</f>
        <v/>
      </c>
      <c r="E95" s="341" t="str">
        <f>Résultats!F96</f>
        <v xml:space="preserve">Chaque ensemble de pages dispose-t-il de deux systèmes de navigation différents, au moins (hors cas particuliers) ?</v>
      </c>
      <c r="F95" s="345" t="s">
        <v>14</v>
      </c>
      <c r="G95" s="345"/>
      <c r="H95" s="97"/>
      <c r="I95" s="97"/>
      <c r="J95" s="97"/>
      <c r="K95" s="97"/>
      <c r="L95" s="97"/>
      <c r="M95" s="308"/>
      <c r="N95" s="308"/>
      <c r="O95" s="308"/>
      <c r="P95" s="308"/>
      <c r="Q95" s="308"/>
      <c r="R95" s="308"/>
      <c r="S95" s="308"/>
      <c r="T95" s="308"/>
      <c r="U95" s="308"/>
    </row>
    <row r="96" ht="62.25" customHeight="1">
      <c r="A96" s="36"/>
      <c r="B96" s="259" t="str">
        <f>Résultats!B97</f>
        <v>12.2</v>
      </c>
      <c r="C96" s="260" t="str">
        <f>Résultats!C97</f>
        <v>AA</v>
      </c>
      <c r="D96" s="260" t="str">
        <f>Résultats!E97</f>
        <v/>
      </c>
      <c r="E96" s="341" t="str">
        <f>Résultats!F97</f>
        <v xml:space="preserve">Dans chaque ensemble de pages, le menu et les barres de navigation sont-ils toujours à la même place (hors cas particuliers) ?</v>
      </c>
      <c r="F96" s="345" t="s">
        <v>14</v>
      </c>
      <c r="G96" s="345"/>
      <c r="H96" s="97"/>
      <c r="I96" s="97"/>
      <c r="J96" s="97"/>
      <c r="K96" s="97"/>
      <c r="L96" s="97"/>
      <c r="M96" s="308"/>
      <c r="N96" s="308"/>
      <c r="O96" s="308"/>
      <c r="P96" s="308"/>
      <c r="Q96" s="308"/>
      <c r="R96" s="308"/>
      <c r="S96" s="308"/>
      <c r="T96" s="308"/>
      <c r="U96" s="308"/>
    </row>
    <row r="97" ht="62.25" customHeight="1">
      <c r="A97" s="36"/>
      <c r="B97" s="259" t="str">
        <f>Résultats!B98</f>
        <v>12.3</v>
      </c>
      <c r="C97" s="260" t="str">
        <f>Résultats!C98</f>
        <v>AA</v>
      </c>
      <c r="D97" s="260" t="str">
        <f>Résultats!E98</f>
        <v/>
      </c>
      <c r="E97" s="341" t="str">
        <f>Résultats!F98</f>
        <v xml:space="preserve">La page « plan du site » est-elle pertinente ?</v>
      </c>
      <c r="F97" s="345" t="s">
        <v>14</v>
      </c>
      <c r="G97" s="345"/>
      <c r="H97" s="97"/>
      <c r="I97" s="97"/>
      <c r="J97" s="97"/>
      <c r="K97" s="97"/>
      <c r="L97" s="97"/>
      <c r="M97" s="308"/>
      <c r="N97" s="308"/>
      <c r="O97" s="308"/>
      <c r="P97" s="308"/>
      <c r="Q97" s="308"/>
      <c r="R97" s="308"/>
      <c r="S97" s="308"/>
      <c r="T97" s="308"/>
      <c r="U97" s="308"/>
    </row>
    <row r="98" ht="62.25" customHeight="1">
      <c r="A98" s="36"/>
      <c r="B98" s="259" t="str">
        <f>Résultats!B99</f>
        <v>12.4</v>
      </c>
      <c r="C98" s="260" t="str">
        <f>Résultats!C99</f>
        <v>AA</v>
      </c>
      <c r="D98" s="260" t="str">
        <f>Résultats!E99</f>
        <v/>
      </c>
      <c r="E98" s="341" t="str">
        <f>Résultats!F99</f>
        <v xml:space="preserve">Dans chaque ensemble de pages, la page « plan du site » est-elle atteignable de manière identique ?</v>
      </c>
      <c r="F98" s="345" t="s">
        <v>14</v>
      </c>
      <c r="G98" s="345"/>
      <c r="H98" s="97"/>
      <c r="I98" s="97"/>
      <c r="J98" s="97"/>
      <c r="K98" s="97"/>
      <c r="L98" s="97"/>
      <c r="M98" s="308"/>
      <c r="N98" s="308"/>
      <c r="O98" s="308"/>
      <c r="P98" s="308"/>
      <c r="Q98" s="308"/>
      <c r="R98" s="308"/>
      <c r="S98" s="308"/>
      <c r="T98" s="308"/>
      <c r="U98" s="308"/>
    </row>
    <row r="99" ht="62.25" customHeight="1">
      <c r="A99" s="36"/>
      <c r="B99" s="358" t="str">
        <f>'Résultats'!B100</f>
        <v>12.5</v>
      </c>
      <c r="C99" s="260" t="str">
        <f>'Résultats'!C100</f>
        <v>AA</v>
      </c>
      <c r="D99" s="260" t="str">
        <f>'Résultats'!E100</f>
        <v/>
      </c>
      <c r="E99" s="341" t="str">
        <f>'Résultats'!F100</f>
        <v xml:space="preserve">Dans chaque ensemble de pages, le moteur de recherche est-il atteignable de manière identique ?</v>
      </c>
      <c r="F99" s="345" t="s">
        <v>14</v>
      </c>
      <c r="G99" s="345"/>
      <c r="H99" s="97"/>
      <c r="I99" s="97"/>
      <c r="J99" s="97"/>
      <c r="K99" s="97"/>
      <c r="L99" s="97"/>
      <c r="M99" s="308"/>
      <c r="N99" s="308"/>
      <c r="O99" s="308"/>
      <c r="P99" s="308"/>
      <c r="Q99" s="308"/>
      <c r="R99" s="308"/>
      <c r="S99" s="308"/>
      <c r="T99" s="308"/>
      <c r="U99" s="308"/>
    </row>
    <row r="100" ht="62.25" customHeight="1">
      <c r="A100" s="36"/>
      <c r="B100" s="358" t="str">
        <f>Résultats!B101</f>
        <v>12.6</v>
      </c>
      <c r="C100" s="260" t="str">
        <f>Résultats!C101</f>
        <v>A</v>
      </c>
      <c r="D100" s="260" t="str">
        <f>Résultats!E101</f>
        <v/>
      </c>
      <c r="E100" s="341" t="str">
        <f>Résultats!F101</f>
        <v xml:space="preserve">Les zones de regroupement de contenus présentes dans plusieurs pages web (zones d’en-tête, de navigation principale, de contenu principal, de pied de page et de moteur de recherche) peuvent-elles être atteintes ou évitées ?</v>
      </c>
      <c r="F100" s="345" t="s">
        <v>14</v>
      </c>
      <c r="G100" s="345"/>
      <c r="H100" s="97"/>
      <c r="I100" s="97"/>
      <c r="J100" s="97"/>
      <c r="K100" s="97"/>
      <c r="L100" s="97"/>
      <c r="M100" s="308"/>
      <c r="N100" s="308"/>
      <c r="O100" s="308"/>
      <c r="P100" s="308"/>
      <c r="Q100" s="308"/>
      <c r="R100" s="308"/>
      <c r="S100" s="308"/>
      <c r="T100" s="308"/>
      <c r="U100" s="308"/>
    </row>
    <row r="101" ht="62.25" customHeight="1">
      <c r="A101" s="36"/>
      <c r="B101" s="358" t="str">
        <f>Résultats!B102</f>
        <v>12.7</v>
      </c>
      <c r="C101" s="260" t="str">
        <f>Résultats!C102</f>
        <v>A</v>
      </c>
      <c r="D101" s="260" t="str">
        <f>Résultats!E102</f>
        <v/>
      </c>
      <c r="E101" s="341" t="str">
        <f>Résultats!F102</f>
        <v xml:space="preserve">Dans chaque page web, un lien d’évitement ou d’accès rapide à la zone de contenu principal est-il présent (hors cas particuliers) ?</v>
      </c>
      <c r="F101" s="345" t="s">
        <v>14</v>
      </c>
      <c r="G101" s="345"/>
      <c r="H101" s="97"/>
      <c r="I101" s="97"/>
      <c r="J101" s="97"/>
      <c r="K101" s="97"/>
      <c r="L101" s="97"/>
      <c r="M101" s="308"/>
      <c r="N101" s="308"/>
      <c r="O101" s="308"/>
      <c r="P101" s="308"/>
      <c r="Q101" s="308"/>
      <c r="R101" s="308"/>
      <c r="S101" s="308"/>
      <c r="T101" s="308"/>
      <c r="U101" s="308"/>
    </row>
    <row r="102" ht="62.25" customHeight="1">
      <c r="A102" s="36"/>
      <c r="B102" s="358" t="str">
        <f>Résultats!B103</f>
        <v>12.8</v>
      </c>
      <c r="C102" s="260" t="str">
        <f>Résultats!C103</f>
        <v>A</v>
      </c>
      <c r="D102" s="260" t="str">
        <f>Résultats!E103</f>
        <v>x</v>
      </c>
      <c r="E102" s="341" t="str">
        <f>Résultats!F103</f>
        <v xml:space="preserve">Dans chaque page web, l’ordre de tabulation est-il cohérent ?</v>
      </c>
      <c r="F102" s="345" t="s">
        <v>14</v>
      </c>
      <c r="G102" s="345"/>
      <c r="H102" s="97"/>
      <c r="I102" s="97"/>
      <c r="J102" s="97"/>
      <c r="K102" s="97"/>
      <c r="L102" s="97"/>
      <c r="M102" s="308"/>
      <c r="N102" s="308"/>
      <c r="O102" s="308"/>
      <c r="P102" s="308"/>
      <c r="Q102" s="308"/>
      <c r="R102" s="308"/>
      <c r="S102" s="308"/>
      <c r="T102" s="308"/>
      <c r="U102" s="308"/>
    </row>
    <row r="103" ht="62.25" customHeight="1">
      <c r="A103" s="36"/>
      <c r="B103" s="358" t="str">
        <f>Résultats!B104</f>
        <v>12.9</v>
      </c>
      <c r="C103" s="260" t="str">
        <f>Résultats!C104</f>
        <v>A</v>
      </c>
      <c r="D103" s="260" t="str">
        <f>Résultats!E104</f>
        <v>x</v>
      </c>
      <c r="E103" s="341" t="str">
        <f>Résultats!F104</f>
        <v xml:space="preserve">Dans chaque page web, la navigation ne doit pas contenir de piège au clavier. Cette règle est-elle respectée ?</v>
      </c>
      <c r="F103" s="345" t="s">
        <v>14</v>
      </c>
      <c r="G103" s="345"/>
      <c r="H103" s="97"/>
      <c r="I103" s="97"/>
      <c r="J103" s="97"/>
      <c r="K103" s="97"/>
      <c r="L103" s="97"/>
      <c r="M103" s="308"/>
      <c r="N103" s="308"/>
      <c r="O103" s="308"/>
      <c r="P103" s="308"/>
      <c r="Q103" s="308"/>
      <c r="R103" s="308"/>
      <c r="S103" s="308"/>
      <c r="T103" s="308"/>
      <c r="U103" s="308"/>
    </row>
    <row r="104" ht="62.25" customHeight="1">
      <c r="A104" s="36"/>
      <c r="B104" s="358" t="str">
        <f>Résultats!B105</f>
        <v>12.10</v>
      </c>
      <c r="C104" s="260" t="str">
        <f>Résultats!C105</f>
        <v>A</v>
      </c>
      <c r="D104" s="260" t="str">
        <f>Résultats!E105</f>
        <v/>
      </c>
      <c r="E104" s="341" t="str">
        <f>Résultats!F105</f>
        <v xml:space="preserve">Dans chaque page web, les raccourcis clavier n’utilisant qu’une seule touche (lettre minuscule ou majuscule, ponctuation, chiffre ou symbole) sont-ils contrôlables par l’utilisateur ?</v>
      </c>
      <c r="F104" s="345" t="s">
        <v>14</v>
      </c>
      <c r="G104" s="345"/>
      <c r="H104" s="97"/>
      <c r="I104" s="97"/>
      <c r="J104" s="97"/>
      <c r="K104" s="97"/>
      <c r="L104" s="97"/>
      <c r="M104" s="308"/>
      <c r="N104" s="308"/>
      <c r="O104" s="308"/>
      <c r="P104" s="308"/>
      <c r="Q104" s="308"/>
      <c r="R104" s="308"/>
      <c r="S104" s="308"/>
      <c r="T104" s="308"/>
      <c r="U104" s="308"/>
    </row>
    <row r="105" ht="62.25" customHeight="1">
      <c r="A105" s="46"/>
      <c r="B105" s="358" t="str">
        <f>Résultats!B106</f>
        <v>12.11</v>
      </c>
      <c r="C105" s="260" t="str">
        <f>Résultats!C106</f>
        <v>A</v>
      </c>
      <c r="D105" s="260" t="str">
        <f>Résultats!E106</f>
        <v/>
      </c>
      <c r="E105" s="341" t="str">
        <f>Résultats!F106</f>
        <v xml:space="preserve">Dans chaque page web, les contenus additionnels apparaissant au survol, à la prise de focus ou à l’activation d’un composant d’interface sont-ils si nécessaire atteignables au clavier ?</v>
      </c>
      <c r="F105" s="345" t="s">
        <v>14</v>
      </c>
      <c r="G105" s="345"/>
      <c r="H105" s="97"/>
      <c r="I105" s="97"/>
      <c r="J105" s="97"/>
      <c r="K105" s="97"/>
      <c r="L105" s="97"/>
      <c r="M105" s="308"/>
      <c r="N105" s="308"/>
      <c r="O105" s="308"/>
      <c r="P105" s="308"/>
      <c r="Q105" s="308"/>
      <c r="R105" s="308"/>
      <c r="S105" s="308"/>
      <c r="T105" s="308"/>
      <c r="U105" s="308"/>
    </row>
    <row r="106" ht="62.25" customHeight="1">
      <c r="A106" s="355" t="s">
        <v>458</v>
      </c>
      <c r="B106" s="358" t="str">
        <f>Résultats!B107</f>
        <v>13.1</v>
      </c>
      <c r="C106" s="260" t="str">
        <f>Résultats!C107</f>
        <v>A</v>
      </c>
      <c r="D106" s="260" t="str">
        <f>Résultats!E107</f>
        <v/>
      </c>
      <c r="E106" s="341" t="str">
        <f>Résultats!F107</f>
        <v xml:space="preserve">Pour chaque page web, l’utilisateur a-t-il le contrôle de chaque limite de temps modifiant le contenu (hors cas particuliers) ?</v>
      </c>
      <c r="F106" s="345" t="s">
        <v>14</v>
      </c>
      <c r="G106" s="345"/>
      <c r="H106" s="97"/>
      <c r="I106" s="97"/>
      <c r="J106" s="97"/>
      <c r="K106" s="97"/>
      <c r="L106" s="97"/>
      <c r="M106" s="308"/>
      <c r="N106" s="308"/>
      <c r="O106" s="308"/>
      <c r="P106" s="308"/>
      <c r="Q106" s="308"/>
      <c r="R106" s="308"/>
      <c r="S106" s="308"/>
      <c r="T106" s="308"/>
      <c r="U106" s="308"/>
    </row>
    <row r="107" ht="62.25" customHeight="1">
      <c r="A107" s="36"/>
      <c r="B107" s="358" t="str">
        <f>Résultats!B108</f>
        <v>13.2</v>
      </c>
      <c r="C107" s="260" t="str">
        <f>Résultats!C108</f>
        <v>A</v>
      </c>
      <c r="D107" s="260" t="str">
        <f>Résultats!E108</f>
        <v/>
      </c>
      <c r="E107" s="341" t="str">
        <f>Résultats!F108</f>
        <v xml:space="preserve">Dans chaque page web, l’ouverture d’une nouvelle fenêtre ne doit pas être déclenchée sans action de l’utilisateur. Cette règle est-elle respectée ?</v>
      </c>
      <c r="F107" s="345" t="s">
        <v>14</v>
      </c>
      <c r="G107" s="345"/>
      <c r="H107" s="97"/>
      <c r="I107" s="97"/>
      <c r="J107" s="97"/>
      <c r="K107" s="97"/>
      <c r="L107" s="97"/>
      <c r="M107" s="308"/>
      <c r="N107" s="308"/>
      <c r="O107" s="308"/>
      <c r="P107" s="308"/>
      <c r="Q107" s="308"/>
      <c r="R107" s="308"/>
      <c r="S107" s="308"/>
      <c r="T107" s="308"/>
      <c r="U107" s="308"/>
    </row>
    <row r="108" ht="62.25" customHeight="1">
      <c r="A108" s="36"/>
      <c r="B108" s="358" t="str">
        <f>Résultats!B109</f>
        <v>13.3</v>
      </c>
      <c r="C108" s="260" t="str">
        <f>Résultats!C109</f>
        <v>A</v>
      </c>
      <c r="D108" s="260" t="str">
        <f>Résultats!E109</f>
        <v/>
      </c>
      <c r="E108" s="341" t="str">
        <f>Résultats!F109</f>
        <v xml:space="preserve">Dans chaque page web, chaque document bureautique en téléchargement possède-t-il, si nécessaire, une version accessible (hors cas particuliers) ?</v>
      </c>
      <c r="F108" s="345" t="s">
        <v>14</v>
      </c>
      <c r="G108" s="345"/>
      <c r="H108" s="97"/>
      <c r="I108" s="97"/>
      <c r="J108" s="97"/>
      <c r="K108" s="97"/>
      <c r="L108" s="97"/>
      <c r="M108" s="308"/>
      <c r="N108" s="308"/>
      <c r="O108" s="308"/>
      <c r="P108" s="308"/>
      <c r="Q108" s="308"/>
      <c r="R108" s="308"/>
      <c r="S108" s="308"/>
      <c r="T108" s="308"/>
      <c r="U108" s="308"/>
    </row>
    <row r="109" ht="62.25" customHeight="1">
      <c r="A109" s="36"/>
      <c r="B109" s="358" t="str">
        <f>Résultats!B110</f>
        <v>13.4</v>
      </c>
      <c r="C109" s="260" t="str">
        <f>Résultats!C110</f>
        <v>A</v>
      </c>
      <c r="D109" s="260" t="str">
        <f>Résultats!E110</f>
        <v/>
      </c>
      <c r="E109" s="341" t="str">
        <f>Résultats!F110</f>
        <v xml:space="preserve">Pour chaque document bureautique ayant une version accessible, cette version offre-t-elle la même information ?</v>
      </c>
      <c r="F109" s="345" t="s">
        <v>14</v>
      </c>
      <c r="G109" s="345"/>
      <c r="H109" s="97"/>
      <c r="I109" s="97"/>
      <c r="J109" s="97"/>
      <c r="K109" s="97"/>
      <c r="L109" s="97"/>
      <c r="M109" s="308"/>
      <c r="N109" s="308"/>
      <c r="O109" s="308"/>
      <c r="P109" s="308"/>
      <c r="Q109" s="308"/>
      <c r="R109" s="308"/>
      <c r="S109" s="308"/>
      <c r="T109" s="308"/>
      <c r="U109" s="308"/>
    </row>
    <row r="110" ht="62.25" customHeight="1">
      <c r="A110" s="36"/>
      <c r="B110" s="358" t="str">
        <f>Résultats!B111</f>
        <v>13.5</v>
      </c>
      <c r="C110" s="260" t="str">
        <f>Résultats!C111</f>
        <v>A</v>
      </c>
      <c r="D110" s="260" t="str">
        <f>Résultats!E111</f>
        <v/>
      </c>
      <c r="E110" s="341" t="str">
        <f>Résultats!F111</f>
        <v xml:space="preserve">Dans chaque page web, chaque contenu cryptique (art ASCII, émoticône, syntaxe cryptique) a-t-il une alternative ?</v>
      </c>
      <c r="F110" s="345" t="s">
        <v>14</v>
      </c>
      <c r="G110" s="345"/>
      <c r="H110" s="97"/>
      <c r="I110" s="97"/>
      <c r="J110" s="97"/>
      <c r="K110" s="97"/>
      <c r="L110" s="97"/>
      <c r="M110" s="308"/>
      <c r="N110" s="308"/>
      <c r="O110" s="308"/>
      <c r="P110" s="308"/>
      <c r="Q110" s="308"/>
      <c r="R110" s="308"/>
      <c r="S110" s="308"/>
      <c r="T110" s="308"/>
      <c r="U110" s="308"/>
    </row>
    <row r="111" ht="62.25" customHeight="1">
      <c r="A111" s="36"/>
      <c r="B111" s="358" t="str">
        <f>Résultats!B112</f>
        <v>13.6</v>
      </c>
      <c r="C111" s="260" t="str">
        <f>Résultats!C112</f>
        <v>A</v>
      </c>
      <c r="D111" s="260" t="str">
        <f>Résultats!E112</f>
        <v/>
      </c>
      <c r="E111" s="341" t="str">
        <f>Résultats!F112</f>
        <v xml:space="preserve">Dans chaque page web, pour chaque contenu cryptique (art ASCII, émoticône, syntaxe cryptique) ayant une alternative, cette alternative est-elle pertinente ?</v>
      </c>
      <c r="F111" s="345" t="s">
        <v>14</v>
      </c>
      <c r="G111" s="345"/>
      <c r="H111" s="97"/>
      <c r="I111" s="97"/>
      <c r="J111" s="97"/>
      <c r="K111" s="97"/>
      <c r="L111" s="97"/>
      <c r="M111" s="308"/>
      <c r="N111" s="308"/>
      <c r="O111" s="308"/>
      <c r="P111" s="308"/>
      <c r="Q111" s="308"/>
      <c r="R111" s="308"/>
      <c r="S111" s="308"/>
      <c r="T111" s="308"/>
      <c r="U111" s="308"/>
    </row>
    <row r="112" ht="62.25" customHeight="1">
      <c r="A112" s="36"/>
      <c r="B112" s="358" t="str">
        <f>Résultats!B113</f>
        <v>13.7</v>
      </c>
      <c r="C112" s="260" t="str">
        <f>Résultats!C113</f>
        <v>A</v>
      </c>
      <c r="D112" s="260" t="str">
        <f>Résultats!E113</f>
        <v/>
      </c>
      <c r="E112" s="341" t="str">
        <f>Résultats!F113</f>
        <v xml:space="preserve">Dans chaque page web, les changements brusques de luminosité ou les effets de flash sont-ils correctement utilisés ?</v>
      </c>
      <c r="F112" s="345" t="s">
        <v>14</v>
      </c>
      <c r="G112" s="345"/>
      <c r="H112" s="97"/>
      <c r="I112" s="97"/>
      <c r="J112" s="97"/>
      <c r="K112" s="97"/>
      <c r="L112" s="97"/>
      <c r="M112" s="308"/>
      <c r="N112" s="308"/>
      <c r="O112" s="308"/>
      <c r="P112" s="308"/>
      <c r="Q112" s="308"/>
      <c r="R112" s="308"/>
      <c r="S112" s="308"/>
      <c r="T112" s="308"/>
      <c r="U112" s="308"/>
    </row>
    <row r="113" ht="62.25" customHeight="1">
      <c r="A113" s="36"/>
      <c r="B113" s="358" t="str">
        <f>Résultats!B114</f>
        <v>13.8</v>
      </c>
      <c r="C113" s="260" t="str">
        <f>Résultats!C114</f>
        <v>A</v>
      </c>
      <c r="D113" s="260" t="str">
        <f>Résultats!E114</f>
        <v/>
      </c>
      <c r="E113" s="341" t="str">
        <f>Résultats!F114</f>
        <v xml:space="preserve">Dans chaque page web, chaque contenu en mouvement ou clignotant est-il contrôlable par l’utilisateur ?</v>
      </c>
      <c r="F113" s="345" t="s">
        <v>14</v>
      </c>
      <c r="G113" s="345"/>
      <c r="H113" s="97"/>
      <c r="I113" s="97"/>
      <c r="J113" s="97"/>
      <c r="K113" s="97"/>
      <c r="L113" s="97"/>
      <c r="M113" s="308"/>
      <c r="N113" s="308"/>
      <c r="O113" s="308"/>
      <c r="P113" s="308"/>
      <c r="Q113" s="308"/>
      <c r="R113" s="308"/>
      <c r="S113" s="308"/>
      <c r="T113" s="308"/>
      <c r="U113" s="308"/>
    </row>
    <row r="114" ht="62.25" customHeight="1">
      <c r="A114" s="36"/>
      <c r="B114" s="358" t="str">
        <f>Résultats!B115</f>
        <v>13.9</v>
      </c>
      <c r="C114" s="260" t="str">
        <f>Résultats!C115</f>
        <v>AA</v>
      </c>
      <c r="D114" s="260" t="str">
        <f>Résultats!E115</f>
        <v/>
      </c>
      <c r="E114" s="341" t="str">
        <f>Résultats!F115</f>
        <v xml:space="preserve">Dans chaque page web, le contenu proposé est-il consultable quelle que soit l’orientation de l’écran (portrait ou paysage) (hors cas particuliers) ?</v>
      </c>
      <c r="F114" s="345" t="s">
        <v>14</v>
      </c>
      <c r="G114" s="345"/>
      <c r="H114" s="97"/>
      <c r="I114" s="97"/>
      <c r="J114" s="97"/>
      <c r="K114" s="97"/>
      <c r="L114" s="97"/>
      <c r="M114" s="308"/>
      <c r="N114" s="308"/>
      <c r="O114" s="308"/>
      <c r="P114" s="308"/>
      <c r="Q114" s="308"/>
      <c r="R114" s="308"/>
      <c r="S114" s="308"/>
      <c r="T114" s="308"/>
      <c r="U114" s="308"/>
    </row>
    <row r="115" ht="62.25" customHeight="1">
      <c r="A115" s="36"/>
      <c r="B115" s="358" t="str">
        <f>Résultats!B116</f>
        <v>13.10</v>
      </c>
      <c r="C115" s="260" t="str">
        <f>Résultats!C116</f>
        <v>A</v>
      </c>
      <c r="D115" s="260" t="str">
        <f>Résultats!E116</f>
        <v/>
      </c>
      <c r="E115" s="341" t="str">
        <f>Résultats!F116</f>
        <v xml:space="preserve">Dans chaque page web, les fonctionnalités utilisables ou disponibles au moyen d’un geste complexe peuvent-elles être également disponibles au moyen d’un geste simple (hors cas particuliers) ?</v>
      </c>
      <c r="F115" s="345" t="s">
        <v>14</v>
      </c>
      <c r="G115" s="345"/>
      <c r="H115" s="97"/>
      <c r="I115" s="97"/>
      <c r="J115" s="97"/>
      <c r="K115" s="97"/>
      <c r="L115" s="97"/>
      <c r="M115" s="78"/>
      <c r="N115" s="78"/>
      <c r="O115" s="78"/>
      <c r="P115" s="78"/>
      <c r="Q115" s="78"/>
      <c r="R115" s="78"/>
      <c r="S115" s="78"/>
      <c r="T115" s="78"/>
      <c r="U115" s="78"/>
    </row>
    <row r="116" ht="59.25" customHeight="1">
      <c r="A116" s="36"/>
      <c r="B116" s="358" t="str">
        <f>Résultats!B117</f>
        <v>13.11</v>
      </c>
      <c r="C116" s="260" t="str">
        <f>Résultats!C117</f>
        <v>A</v>
      </c>
      <c r="D116" s="260" t="str">
        <f>Résultats!E117</f>
        <v/>
      </c>
      <c r="E116" s="341" t="str">
        <f>Résultats!F117</f>
        <v xml:space="preserve">Dans chaque page web, les actions déclenchées au moyen d’un dispositif de pointage sur un point unique de l’écran peuvent-elles faire l’objet d’une annulation (hors cas particuliers) ?</v>
      </c>
      <c r="F116" s="345" t="s">
        <v>14</v>
      </c>
      <c r="G116" s="345"/>
      <c r="H116" s="97"/>
      <c r="I116" s="97"/>
      <c r="J116" s="97"/>
      <c r="K116" s="97"/>
      <c r="L116" s="97"/>
      <c r="M116" s="308"/>
      <c r="N116" s="308"/>
      <c r="O116" s="308"/>
      <c r="P116" s="308"/>
      <c r="Q116" s="308"/>
      <c r="R116" s="308"/>
      <c r="S116" s="308"/>
      <c r="T116" s="308"/>
      <c r="U116" s="308"/>
    </row>
    <row r="117">
      <c r="A117" s="46"/>
      <c r="B117" s="358" t="str">
        <f>Résultats!B118</f>
        <v>13.12</v>
      </c>
      <c r="C117" s="260" t="str">
        <f>Résultats!C118</f>
        <v>A</v>
      </c>
      <c r="D117" s="260" t="str">
        <f>Résultats!E118</f>
        <v/>
      </c>
      <c r="E117" s="341" t="str">
        <f>Résultats!F118</f>
        <v xml:space="preserve">Dans chaque page web, les fonctionnalités qui impliquent un mouvement de l’appareil ou vers l’appareil peuvent-elles être satisfaites de manière alternative (hors cas particuliers) ?</v>
      </c>
      <c r="F117" s="345" t="s">
        <v>14</v>
      </c>
      <c r="G117" s="345"/>
      <c r="H117" s="97"/>
      <c r="I117" s="97"/>
      <c r="J117" s="97"/>
      <c r="K117" s="97"/>
      <c r="L117" s="97"/>
      <c r="M117" s="308"/>
      <c r="N117" s="308"/>
      <c r="O117" s="308"/>
      <c r="P117" s="308"/>
      <c r="Q117" s="308"/>
      <c r="R117" s="308"/>
      <c r="S117" s="308"/>
      <c r="T117" s="308"/>
      <c r="U117" s="308"/>
    </row>
  </sheetData>
  <autoFilter ref="$B$11:$L$117"/>
  <mergeCells count="23">
    <mergeCell ref="J4:J10"/>
    <mergeCell ref="K4:K10"/>
    <mergeCell ref="L4:L10"/>
    <mergeCell ref="C3:F3"/>
    <mergeCell ref="B4:B10"/>
    <mergeCell ref="C4:C10"/>
    <mergeCell ref="D4:D10"/>
    <mergeCell ref="G4:G10"/>
    <mergeCell ref="H4:H10"/>
    <mergeCell ref="I4:I10"/>
    <mergeCell ref="A54:A63"/>
    <mergeCell ref="A64:A67"/>
    <mergeCell ref="A68:A81"/>
    <mergeCell ref="A82:A94"/>
    <mergeCell ref="A95:A105"/>
    <mergeCell ref="A106:A117"/>
    <mergeCell ref="A12:A20"/>
    <mergeCell ref="A21:A22"/>
    <mergeCell ref="A23:A25"/>
    <mergeCell ref="A26:A38"/>
    <mergeCell ref="A39:A46"/>
    <mergeCell ref="A47:A48"/>
    <mergeCell ref="A49:A53"/>
  </mergeCells>
  <dataValidations count="2" disablePrompts="0">
    <dataValidation sqref="H12:H117" type="list" allowBlank="1" errorStyle="stop" imeMode="noControl" operator="between" showDropDown="0" showErrorMessage="0" showInputMessage="0">
      <formula1>'Paramètres'!$A$2:$A$5</formula1>
    </dataValidation>
    <dataValidation sqref="I12:I117" type="list" allowBlank="1" errorStyle="stop" imeMode="noControl" operator="between" showDropDown="0" showErrorMessage="0" showInputMessage="0">
      <formula1>'Paramètres'!$D$2:$D$5</formula1>
    </dataValidation>
  </dataValidations>
  <hyperlinks>
    <hyperlink r:id="rId1" ref="L54"/>
    <hyperlink r:id="rId1" ref="L55"/>
  </hyperlinks>
  <printOptions headings="0" gridLines="0"/>
  <pageMargins left="0.69999999999999996" right="0.69999999999999996" top="0.75" bottom="0.75" header="0" footer="0"/>
  <pageSetup paperSize="9" scale="100" fitToWidth="1" fitToHeight="1" pageOrder="downThenOver" orientation="landscape" usePrinterDefaults="1" blackAndWhite="0" draft="0" cellComments="none" useFirstPageNumber="0" errors="displayed" horizontalDpi="600" verticalDpi="600" copies="1"/>
  <headerFooter/>
  <extLst>
    <ext xmlns:x14="http://schemas.microsoft.com/office/spreadsheetml/2009/9/main" uri="{78C0D931-6437-407d-A8EE-F0AAD7539E65}">
      <x14:conditionalFormattings>
        <x14:conditionalFormatting xmlns:xm="http://schemas.microsoft.com/office/excel/2006/main">
          <x14:cfRule type="cellIs" priority="1" operator="equal" id="{002B00F2-0007-419E-92FC-0073007B00A6}">
            <xm:f>"x"</xm:f>
            <x14:dxf>
              <font>
                <color theme="0"/>
              </font>
              <fill>
                <patternFill patternType="solid">
                  <fgColor rgb="FF007891"/>
                  <bgColor rgb="FF007891"/>
                </patternFill>
              </fill>
              <border>
                <left style="none"/>
                <right style="none"/>
                <top style="none"/>
                <bottom style="none"/>
                <diagonal style="none"/>
              </border>
            </x14:dxf>
          </x14:cfRule>
          <xm:sqref>D12:D117</xm:sqref>
        </x14:conditionalFormatting>
        <x14:conditionalFormatting xmlns:xm="http://schemas.microsoft.com/office/excel/2006/main">
          <x14:cfRule type="cellIs" priority="2" operator="equal" id="{00C3001B-0075-41F3-9476-00770073004F}">
            <xm:f>"NT"</xm:f>
            <x14:dxf>
              <font>
                <color indexed="65"/>
              </font>
              <fill>
                <patternFill patternType="solid">
                  <fgColor rgb="FF757575"/>
                  <bgColor rgb="FF757575"/>
                </patternFill>
              </fill>
              <border>
                <left style="none"/>
                <right style="none"/>
                <top style="none"/>
                <bottom style="none"/>
                <diagonal style="none"/>
              </border>
            </x14:dxf>
          </x14:cfRule>
          <xm:sqref>O4:R4</xm:sqref>
        </x14:conditionalFormatting>
        <x14:conditionalFormatting xmlns:xm="http://schemas.microsoft.com/office/excel/2006/main">
          <x14:cfRule type="cellIs" priority="3" operator="equal" id="{005D003D-00B7-4B7A-A16E-00DD004700F8}">
            <xm:f>"d"</xm:f>
            <x14:dxf>
              <font/>
              <fill>
                <patternFill patternType="solid">
                  <fgColor rgb="FFFFD966"/>
                  <bgColor rgb="FFFFD966"/>
                </patternFill>
              </fill>
              <border>
                <left style="none"/>
                <right style="none"/>
                <top style="none"/>
                <bottom style="none"/>
                <diagonal style="none"/>
              </border>
            </x14:dxf>
          </x14:cfRule>
          <xm:sqref>G12:G117</xm:sqref>
        </x14:conditionalFormatting>
        <x14:conditionalFormatting xmlns:xm="http://schemas.microsoft.com/office/excel/2006/main">
          <x14:cfRule type="cellIs" priority="4" operator="equal" id="{001B00BA-0045-4E75-BE3E-0068009A0060}">
            <xm:f>"C"</xm:f>
            <x14:dxf>
              <font/>
              <fill>
                <patternFill patternType="solid">
                  <fgColor rgb="FFB7E1CD"/>
                  <bgColor rgb="FFB7E1CD"/>
                </patternFill>
              </fill>
              <border>
                <left style="none"/>
                <right style="none"/>
                <top style="none"/>
                <bottom style="none"/>
                <diagonal style="none"/>
              </border>
            </x14:dxf>
          </x14:cfRule>
          <xm:sqref>O4:R4</xm:sqref>
        </x14:conditionalFormatting>
        <x14:conditionalFormatting xmlns:xm="http://schemas.microsoft.com/office/excel/2006/main">
          <x14:cfRule type="cellIs" priority="5" operator="equal" id="{0083008A-0063-4A34-97CF-0071002D00C1}">
            <xm:f>"NC"</xm:f>
            <x14:dxf>
              <font/>
              <fill>
                <patternFill patternType="solid">
                  <fgColor rgb="FFF4C7C3"/>
                  <bgColor rgb="FFF4C7C3"/>
                </patternFill>
              </fill>
              <border>
                <left style="none"/>
                <right style="none"/>
                <top style="none"/>
                <bottom style="none"/>
                <diagonal style="none"/>
              </border>
            </x14:dxf>
          </x14:cfRule>
          <xm:sqref>O4:R4</xm:sqref>
        </x14:conditionalFormatting>
        <x14:conditionalFormatting xmlns:xm="http://schemas.microsoft.com/office/excel/2006/main">
          <x14:cfRule type="cellIs" priority="6" operator="equal" id="{0070008D-000F-4A77-ABCC-00F3000200D6}">
            <xm:f>"NA"</xm:f>
            <x14:dxf>
              <font/>
              <fill>
                <patternFill patternType="solid">
                  <fgColor rgb="FFFCE8B2"/>
                  <bgColor rgb="FFFCE8B2"/>
                </patternFill>
              </fill>
              <border>
                <left style="none"/>
                <right style="none"/>
                <top style="none"/>
                <bottom style="none"/>
                <diagonal style="none"/>
              </border>
            </x14:dxf>
          </x14:cfRule>
          <xm:sqref>O4:R4</xm:sqref>
        </x14:conditionalFormatting>
        <x14:conditionalFormatting xmlns:xm="http://schemas.microsoft.com/office/excel/2006/main">
          <x14:cfRule type="cellIs" priority="7" operator="equal" id="{0082002E-00CA-4722-8265-008D006B0056}">
            <xm:f>"NT"</xm:f>
            <x14:dxf>
              <font/>
              <fill>
                <patternFill patternType="solid">
                  <fgColor indexed="65"/>
                  <bgColor indexed="65"/>
                </patternFill>
              </fill>
              <border>
                <left style="none"/>
                <right style="none"/>
                <top style="none"/>
                <bottom style="none"/>
                <diagonal style="none"/>
              </border>
            </x14:dxf>
          </x14:cfRule>
          <xm:sqref>O4:R4</xm:sqref>
        </x14:conditionalFormatting>
        <x14:conditionalFormatting xmlns:xm="http://schemas.microsoft.com/office/excel/2006/main">
          <x14:cfRule type="cellIs" priority="8" operator="equal" id="{009C00F4-005B-4ADB-8D74-00A100960064}">
            <xm:f>"c"</xm:f>
            <x14:dxf>
              <font/>
              <fill>
                <patternFill patternType="solid">
                  <fgColor rgb="FFB7E1CD"/>
                  <bgColor rgb="FFB7E1CD"/>
                </patternFill>
              </fill>
              <border>
                <left style="none"/>
                <right style="none"/>
                <top style="none"/>
                <bottom style="none"/>
                <diagonal style="none"/>
              </border>
            </x14:dxf>
          </x14:cfRule>
          <xm:sqref>F11:F117</xm:sqref>
        </x14:conditionalFormatting>
        <x14:conditionalFormatting xmlns:xm="http://schemas.microsoft.com/office/excel/2006/main">
          <x14:cfRule type="cellIs" priority="9" operator="equal" id="{009F0041-0086-43C9-A62F-00FC00650089}">
            <xm:f>"nc"</xm:f>
            <x14:dxf>
              <font/>
              <fill>
                <patternFill patternType="solid">
                  <fgColor rgb="FFF4C7C3"/>
                  <bgColor rgb="FFF4C7C3"/>
                </patternFill>
              </fill>
              <border>
                <left style="none"/>
                <right style="none"/>
                <top style="none"/>
                <bottom style="none"/>
                <diagonal style="none"/>
              </border>
            </x14:dxf>
          </x14:cfRule>
          <xm:sqref>F11:F117</xm:sqref>
        </x14:conditionalFormatting>
        <x14:conditionalFormatting xmlns:xm="http://schemas.microsoft.com/office/excel/2006/main">
          <x14:cfRule type="cellIs" priority="10" operator="equal" id="{009A0070-00F7-4543-A6D9-006900340088}">
            <xm:f>"nt"</xm:f>
            <x14:dxf>
              <font>
                <color indexed="65"/>
              </font>
              <fill>
                <patternFill patternType="solid">
                  <fgColor rgb="FF757575"/>
                  <bgColor rgb="FF757575"/>
                </patternFill>
              </fill>
              <border>
                <left style="none"/>
                <right style="none"/>
                <top style="none"/>
                <bottom style="none"/>
                <diagonal style="none"/>
              </border>
            </x14:dxf>
          </x14:cfRule>
          <xm:sqref>F11:F117</xm:sqref>
        </x14:conditionalFormatting>
        <x14:conditionalFormatting xmlns:xm="http://schemas.microsoft.com/office/excel/2006/main">
          <x14:cfRule type="cellIs" priority="11" operator="equal" id="{002C0006-0099-40C7-8618-006B00FD0062}">
            <xm:f>"na"</xm:f>
            <x14:dxf>
              <font/>
              <fill>
                <patternFill patternType="solid">
                  <fgColor rgb="FFFCE8B2"/>
                  <bgColor rgb="FFFCE8B2"/>
                </patternFill>
              </fill>
              <border>
                <left style="none"/>
                <right style="none"/>
                <top style="none"/>
                <bottom style="none"/>
                <diagonal style="none"/>
              </border>
            </x14:dxf>
          </x14:cfRule>
          <xm:sqref>F1:F2 C2 F4:F117</xm:sqref>
        </x14:conditionalFormatting>
      </x14:conditionalFormattings>
    </ext>
    <ext xmlns:x14="http://schemas.microsoft.com/office/spreadsheetml/2009/9/main" uri="{CCE6A557-97BC-4b89-ADB6-D9C93CAAB3DF}">
      <x14:dataValidations xmlns:xm="http://schemas.microsoft.com/office/excel/2006/main" count="3" disablePrompts="0">
        <x14:dataValidation xr:uid="{008C00A7-00FA-4D03-963D-000500A7002F}" type="list" allowBlank="1" errorStyle="stop" imeMode="noControl" operator="between" showDropDown="0" showErrorMessage="1" showInputMessage="0">
          <x14:formula1>
            <xm:f>"nt,na,c"</xm:f>
          </x14:formula1>
          <xm:sqref>F54:F55</xm:sqref>
        </x14:dataValidation>
        <x14:dataValidation xr:uid="{00B200C8-008A-4A29-B73B-004900A3005F}" type="list" allowBlank="1" errorStyle="stop" imeMode="noControl" operator="between" showDropDown="0" showErrorMessage="1" showInputMessage="0">
          <x14:formula1>
            <xm:f>"nt,na,c,nc"</xm:f>
          </x14:formula1>
          <xm:sqref>F12:F53 F56:F117</xm:sqref>
        </x14:dataValidation>
        <x14:dataValidation xr:uid="{008A009C-0022-4F28-9EB2-00B2003100BF}" type="list" allowBlank="1" errorStyle="stop" imeMode="noControl" operator="between" showDropDown="0" showErrorMessage="0" showInputMessage="0">
          <x14:formula1>
            <xm:f>"d"</xm:f>
          </x14:formula1>
          <xm:sqref>G12:G117</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outlinePr applyStyles="0" summaryBelow="0" summaryRight="0" showOutlineSymbols="1"/>
    <pageSetUpPr autoPageBreaks="1" fitToPage="0"/>
  </sheetPr>
  <sheetViews>
    <sheetView zoomScale="100" workbookViewId="0">
      <selection activeCell="A1" activeCellId="0" sqref="A1"/>
    </sheetView>
  </sheetViews>
  <sheetFormatPr defaultColWidth="14.43" defaultRowHeight="15" customHeight="1"/>
  <sheetData>
    <row r="1">
      <c r="A1" s="151" t="s">
        <v>114</v>
      </c>
      <c r="B1" s="151" t="s">
        <v>115</v>
      </c>
      <c r="C1" s="152" t="str">
        <f>IF(Echantillon!$D13 = "" , "" , CONCATENATE(Echantillon!$C13 , " (" , Echantillon!$B13 , ")|", Echantillon!$D13))</f>
        <v xml:space="preserve">Page d'accueil (P01)|https://portail-larochelle.test.entrouvert.org/demarches/</v>
      </c>
      <c r="D1" s="152" t="str">
        <f>IF(Echantillon!$D14 = "" , "" , CONCATENATE(Echantillon!$C14 , " (" , Echantillon!$B14 , ")|", Echantillon!$D14))</f>
        <v xml:space="preserve">Page accessibilité  (P02)|https://portail-larochelle.test.entrouvert.org/liens-footer/accessibilite/</v>
      </c>
      <c r="E1" s="152" t="str">
        <f>IF(Echantillon!$D15 = "" , "" , CONCATENATE(Echantillon!$C15 , " (" , Echantillon!$B15 , ")|", Echantillon!$D15))</f>
        <v xml:space="preserve">Mentions légales (P03)|https://portail-larochelle.test.entrouvert.org/liens-footer/mentions-legales/</v>
      </c>
      <c r="F1" s="152" t="str">
        <f>IF(Echantillon!$D16 = "" , "" , CONCATENATE(Echantillon!$C16 , " (" , Echantillon!$B16 , ")|", Echantillon!$D16))</f>
        <v xml:space="preserve">Aide (P04)|https://portail-larochelle.test.entrouvert.org/aide/</v>
      </c>
      <c r="G1" s="152" t="str">
        <f>IF(Echantillon!$D17 = "" , "" , CONCATENATE(Echantillon!$C17 , " (" , Echantillon!$B17 , ")|", Echantillon!$D17))</f>
        <v xml:space="preserve">Connexion (P05)|https://connexion-larochelle.test.entrouvert.org/login/?nonce=_0DC01D458CED32F23A64CDA251907A6D&amp;next=/idp/saml2/continue%3Fnonce%3D_0DC01D458CED32F23A64CDA251907A6D</v>
      </c>
      <c r="H1" s="152" t="str">
        <f>IF(Echantillon!$D18 = "" , "" , CONCATENATE(Echantillon!$C18 , " (" , Echantillon!$B18,")|", Echantillon!$D18))</f>
        <v xml:space="preserve">Démarches "Signalement"  (P06)|https://portail-larochelle.test.entrouvert.org/demarches/signalements/</v>
      </c>
      <c r="I1" s="152" t="str">
        <f>IF(Echantillon!$D19 = "" , "" , CONCATENATE(Echantillon!$C19 , " (", Echantillon!$B19 , ")|", Echantillon!$D19))</f>
        <v xml:space="preserve">Mon profil (P07)|https://connexion-larochelle.test.entrouvert.org/accounts/</v>
      </c>
      <c r="J1" s="152" t="str">
        <f>IF(Echantillon!$D20 = "" , "" , CONCATENATE(Echantillon!$C20 , " (" , Echantillon!$B20 , ")|", Echantillon!$D20))</f>
        <v xml:space="preserve">Page editorial type (P08)|https://portail-larochelle.test.entrouvert.org/a-propos/page-editoriale-type/</v>
      </c>
      <c r="K1" s="152" t="str">
        <f>IF(Echantillon!$D21 = "" , "" , CONCATENATE(Echantillon!$C21 , " (" , Echantillon!$B21 , ")|", Echantillon!$D21))</f>
        <v xml:space="preserve">Page formulaire type (P09)|https://demarches-larochelle.test.entrouvert.org/old-temp/modele-de-formulaire-avec-tous-les-champs/</v>
      </c>
      <c r="L1" s="152" t="str">
        <f>IF(Echantillon!$D22 = "" , "" , CONCATENATE(Echantillon!$B22 , " - ", Echantillon!$C22 , "|", Echantillon!$D22))</f>
        <v xml:space="preserve">P10 - Page Mes demandes|https://portail-larochelle.test.entrouvert.org/mon-espace/mes-demandes/</v>
      </c>
      <c r="M1" s="152" t="str">
        <f>IF(Echantillon!$D23 = "" , "" , CONCATENATE(Echantillon!$B23 , " - ", Echantillon!$C23 , "|", Echantillon!$D23))</f>
        <v xml:space="preserve">P11 - Démarche Espaces verts et naturels|https://demarches-larochelle.test.entrouvert.org/signalements/arbres-espaces-verts-naturels-aires-de-jeux/?cancelurl=https%3A//portail-larochelle.test.entrouvert.org/demarches/signalements/</v>
      </c>
      <c r="N1" s="152" t="str">
        <f>IF(Echantillon!$D24 = "" , "" , CONCATENATE(Echantillon!$B24 , " - ", Echantillon!$C24 , "|", Echantillon!$D24))</f>
        <v xml:space="preserve">P12 - Résumé de la demande|https://demarches-larochelle.test.entrouvert.org/signalements/proprete-urbaine/118/</v>
      </c>
      <c r="O1" s="152" t="str">
        <f>IF(Echantillon!$D25 = "" , "" , CONCATENATE(Echantillon!$B25 , " - ", Echantillon!$C25 , "|", Echantillon!$D25))</f>
        <v xml:space="preserve">P13 - Changer le mots de passe|https://connexion-larochelle.test.entrouvert.org/accounts/password/change/</v>
      </c>
      <c r="P1" s="152" t="str">
        <f>IF(Echantillon!$D26 = "" , "" , CONCATENATE(Echantillon!$B26 , " - ", Echantillon!$C26 , "|", Echantillon!$D26))</f>
        <v/>
      </c>
      <c r="Q1" s="152" t="str">
        <f>IF(Echantillon!$D27 = "" , "" , CONCATENATE(Echantillon!$B27 , " - ", Echantillon!$C27 , "|", Echantillon!$D27))</f>
        <v/>
      </c>
      <c r="R1" s="152" t="str">
        <f>IF(Echantillon!$D28 = "" , "" , CONCATENATE(Echantillon!$B28 , " - ", Echantillon!$C28 , "|", Echantillon!$D28))</f>
        <v/>
      </c>
      <c r="S1" s="152" t="str">
        <f>IF(Echantillon!$D29 = "" , "" , CONCATENATE(Echantillon!$B29 , " - ", Echantillon!$C29 , "|", Echantillon!$D29))</f>
        <v/>
      </c>
      <c r="T1" s="152" t="str">
        <f>IF(Echantillon!$D30 = "" , "" , CONCATENATE(Echantillon!$B30 , " - ", Echantillon!$C30 , "|", Echantillon!$D30))</f>
        <v/>
      </c>
      <c r="U1" s="152" t="str">
        <f>IF(Echantillon!$D31 = "" , "" , CONCATENATE(Echantillon!$B31 , " - ", Echantillon!$C31 , "|", Echantillon!$D31))</f>
        <v/>
      </c>
      <c r="V1" s="152" t="str">
        <f>IF(Echantillon!$D32 = "" , "" , CONCATENATE(Echantillon!$B32 , " - ", Echantillon!$C32 , "|", Echantillon!$D32))</f>
        <v/>
      </c>
      <c r="W1" s="152" t="str">
        <f>IF(Echantillon!$D33 = "" , "" , CONCATENATE(Echantillon!$B33 , " - ", Echantillon!$C33 , "|", Echantillon!$D33))</f>
        <v/>
      </c>
      <c r="X1" s="152" t="str">
        <f>IF(Echantillon!$D34 = "" , "" , CONCATENATE(Echantillon!$B34 , " - ", Echantillon!$C34 , "|", Echantillon!$D34))</f>
        <v/>
      </c>
      <c r="Y1" s="152" t="str">
        <f>IF(Echantillon!$D35 = "" , "" , CONCATENATE(Echantillon!$B35 , " - ", Echantillon!$C35 , "|", Echantillon!$D35))</f>
        <v/>
      </c>
      <c r="Z1" s="152" t="str">
        <f>IF(Echantillon!$D36 = "" , "" , CONCATENATE(Echantillon!$B36 , " - ", Echantillon!$C36 , "|", Echantillon!$D36))</f>
        <v/>
      </c>
      <c r="AA1" s="152" t="str">
        <f>IF(Echantillon!$D37 = "" , "" , CONCATENATE(Echantillon!$B37 , " - ", Echantillon!$C37 , "|", Echantillon!$D37))</f>
        <v/>
      </c>
    </row>
    <row r="2">
      <c r="A2" s="153" t="s">
        <v>116</v>
      </c>
      <c r="B2" s="153" t="s">
        <v>116</v>
      </c>
      <c r="C2" s="151" t="str">
        <f>IF('P01'!$F12 = "nt" , "" , 'P01'!$F12)</f>
        <v>na</v>
      </c>
      <c r="D2" s="151" t="str">
        <f>IF('P02'!$F12 = "nt" , "" , 'P02'!$F12)</f>
        <v>na</v>
      </c>
      <c r="E2" s="151" t="str">
        <f>IF('P03'!$F12 = "nt" , "" , 'P03'!$F12)</f>
        <v>na</v>
      </c>
      <c r="F2" s="151" t="str">
        <f>IF('P04'!$F12 = "nt" , "" , 'P04'!$F12)</f>
        <v>na</v>
      </c>
      <c r="G2" s="151" t="str">
        <f>IF('P05'!$F12 = "nt" , "" , 'P05'!$F12)</f>
        <v>na</v>
      </c>
      <c r="H2" s="151" t="str">
        <f>IF('P06'!$F12 = "nt" , "" , 'P06'!$F12)</f>
        <v>na</v>
      </c>
      <c r="I2" s="151" t="str">
        <f>IF('P07'!$F12 = "nt" , "" , 'P07'!$F12)</f>
        <v>na</v>
      </c>
      <c r="J2" s="151" t="str">
        <f>IF('P08'!$F12 = "nt" , "" , 'P08'!$F12)</f>
        <v>na</v>
      </c>
      <c r="K2" s="151" t="str">
        <f>IF('P09'!$F12 = "nt" , "" , 'P09'!$F12)</f>
        <v>na</v>
      </c>
      <c r="L2" s="151" t="str">
        <f>IF('P10'!$F12 = "nt" , "" , 'P10'!$F12)</f>
        <v>na</v>
      </c>
      <c r="M2" s="151" t="str">
        <f>IF('P11'!$F12 = "nt" , "" , 'P11'!$F12)</f>
        <v>na</v>
      </c>
      <c r="N2" s="151" t="str">
        <f>IF('P12'!$F12 = "nt" , "" , 'P12'!$F12)</f>
        <v>na</v>
      </c>
      <c r="O2" s="151" t="str">
        <f>IF('P13'!$F12 = "nt" , "" , 'P13'!$F12)</f>
        <v>na</v>
      </c>
      <c r="P2" s="151" t="str">
        <f>IF('P14'!$F12 = "nt" , "" , 'P14'!$F12)</f>
        <v/>
      </c>
      <c r="Q2" s="151" t="str">
        <f>IF('P15'!$F12 = "nt" , "" , 'P15'!$F12)</f>
        <v/>
      </c>
      <c r="R2" s="151" t="str">
        <f>IF('P16'!$F12 = "nt" , "" , 'P16'!$F12)</f>
        <v/>
      </c>
      <c r="S2" s="151" t="str">
        <f>IF('P17'!$F12 = "nt" , "" , 'P17'!$F12)</f>
        <v/>
      </c>
      <c r="T2" s="151" t="str">
        <f>IF('P18'!$F12 = "nt" , "" , 'P18'!$F12)</f>
        <v/>
      </c>
      <c r="U2" s="151" t="str">
        <f>IF('P19'!$F12 = "nt" , "" , 'P19'!$F12)</f>
        <v/>
      </c>
      <c r="V2" s="151" t="str">
        <f>IF('P20'!$F12 = "nt" , "" , 'P20'!$F12)</f>
        <v/>
      </c>
      <c r="W2" s="151" t="str">
        <f>IF('P21'!$F12 = "nt" , "" , 'P21'!$F12)</f>
        <v/>
      </c>
      <c r="X2" s="151" t="str">
        <f>IF('P22'!$F12 = "nt" , "" , 'P22'!$F12)</f>
        <v/>
      </c>
      <c r="Y2" s="151" t="str">
        <f>IF('P23'!$F12 = "nt" , "" , 'P23'!$F12)</f>
        <v/>
      </c>
      <c r="Z2" s="151" t="str">
        <f>IF('P24'!$F12 = "nt" , "" , 'P24'!$F12)</f>
        <v/>
      </c>
      <c r="AA2" s="151" t="str">
        <f>IF('P25'!$F12 = "nt" , "" , 'P25'!$F12)</f>
        <v/>
      </c>
    </row>
    <row r="3">
      <c r="A3" s="153" t="s">
        <v>116</v>
      </c>
      <c r="B3" s="153" t="s">
        <v>117</v>
      </c>
      <c r="C3" s="151" t="str">
        <f>IF('P01'!$F13="nt","",'P01'!$F13)</f>
        <v>c</v>
      </c>
      <c r="D3" s="151" t="str">
        <f>IF('P02'!$F13="nt","",'P02'!$F13)</f>
        <v>c</v>
      </c>
      <c r="E3" s="151" t="str">
        <f>IF('P03'!$F13="nt","",'P03'!$F13)</f>
        <v>c</v>
      </c>
      <c r="F3" s="151" t="str">
        <f>IF('P04'!$F13="nt","",'P04'!$F13)</f>
        <v>c</v>
      </c>
      <c r="G3" s="151" t="str">
        <f>IF('P05'!$F13="nt","",'P05'!$F13)</f>
        <v>c</v>
      </c>
      <c r="H3" s="151" t="str">
        <f>IF('P06'!$F13="nt","",'P06'!$F13)</f>
        <v>c</v>
      </c>
      <c r="I3" s="151" t="str">
        <f>IF('P07'!$F13="nt","",'P07'!$F13)</f>
        <v>c</v>
      </c>
      <c r="J3" s="151" t="str">
        <f>IF('P08'!$F13="nt","",'P08'!$F13)</f>
        <v>c</v>
      </c>
      <c r="K3" s="151" t="str">
        <f>IF('P09'!$F13="nt","",'P09'!$F13)</f>
        <v>c</v>
      </c>
      <c r="L3" s="151" t="str">
        <f>IF('P10'!$F13="nt","",'P10'!$F13)</f>
        <v>c</v>
      </c>
      <c r="M3" s="151" t="str">
        <f>IF('P11'!$F13="nt","",'P11'!$F13)</f>
        <v>c</v>
      </c>
      <c r="N3" s="151" t="str">
        <f>IF('P12'!$F13="nt","",'P12'!$F13)</f>
        <v>c</v>
      </c>
      <c r="O3" s="151" t="str">
        <f>IF('P13'!$F13="nt","",'P13'!$F13)</f>
        <v>c</v>
      </c>
      <c r="P3" s="151" t="str">
        <f>IF('P14'!$F13="nt","",'P14'!$F13)</f>
        <v/>
      </c>
      <c r="Q3" s="151" t="str">
        <f>IF('P15'!$F13="nt","",'P15'!$F13)</f>
        <v/>
      </c>
      <c r="R3" s="151" t="str">
        <f>IF('P16'!$F13="nt","",'P16'!$F13)</f>
        <v/>
      </c>
      <c r="S3" s="151" t="str">
        <f>IF('P17'!$F13="nt","",'P17'!$F13)</f>
        <v/>
      </c>
      <c r="T3" s="151" t="str">
        <f>IF('P18'!$F13="nt","",'P18'!$F13)</f>
        <v/>
      </c>
      <c r="U3" s="151" t="str">
        <f>IF('P19'!$F13="nt","",'P19'!$F13)</f>
        <v/>
      </c>
      <c r="V3" s="151" t="str">
        <f>IF('P20'!$F13="nt","",'P20'!$F13)</f>
        <v/>
      </c>
      <c r="W3" s="151" t="str">
        <f>IF('P21'!$F13="nt","",'P21'!$F13)</f>
        <v/>
      </c>
      <c r="X3" s="151" t="str">
        <f>IF('P22'!$F13="nt","",'P22'!$F13)</f>
        <v/>
      </c>
      <c r="Y3" s="151" t="str">
        <f>IF('P23'!$F13="nt","",'P23'!$F13)</f>
        <v/>
      </c>
      <c r="Z3" s="151" t="str">
        <f>IF('P24'!$F13="nt","",'P24'!$F13)</f>
        <v/>
      </c>
      <c r="AA3" s="151" t="str">
        <f>IF('P25'!$F13="nt","",'P25'!$F13)</f>
        <v/>
      </c>
    </row>
    <row r="4">
      <c r="A4" s="153" t="s">
        <v>116</v>
      </c>
      <c r="B4" s="153" t="s">
        <v>118</v>
      </c>
      <c r="C4" s="151" t="str">
        <f>IF('P01'!$F14="nt","",'P01'!$F14)</f>
        <v>na</v>
      </c>
      <c r="D4" s="151" t="str">
        <f>IF('P02'!$F14="nt","",'P02'!$F14)</f>
        <v>na</v>
      </c>
      <c r="E4" s="151" t="str">
        <f>IF('P03'!$F14="nt","",'P03'!$F14)</f>
        <v>na</v>
      </c>
      <c r="F4" s="151" t="str">
        <f>IF('P04'!$F14="nt","",'P04'!$F14)</f>
        <v>na</v>
      </c>
      <c r="G4" s="151" t="str">
        <f>IF('P05'!$F14="nt","",'P05'!$F14)</f>
        <v>na</v>
      </c>
      <c r="H4" s="151" t="str">
        <f>IF('P06'!$F14="nt","",'P06'!$F14)</f>
        <v>na</v>
      </c>
      <c r="I4" s="151" t="str">
        <f>IF('P07'!$F14="nt","",'P07'!$F14)</f>
        <v>na</v>
      </c>
      <c r="J4" s="151" t="str">
        <f>IF('P08'!$F14="nt","",'P08'!$F14)</f>
        <v>na</v>
      </c>
      <c r="K4" s="151" t="str">
        <f>IF('P09'!$F14="nt","",'P09'!$F14)</f>
        <v>na</v>
      </c>
      <c r="L4" s="151" t="str">
        <f>IF('P10'!$F14="nt","",'P10'!$F14)</f>
        <v>na</v>
      </c>
      <c r="M4" s="151" t="str">
        <f>IF('P11'!$F14="nt","",'P11'!$F14)</f>
        <v>na</v>
      </c>
      <c r="N4" s="151" t="str">
        <f>IF('P12'!$F14="nt","",'P12'!$F14)</f>
        <v>na</v>
      </c>
      <c r="O4" s="151" t="str">
        <f>IF('P13'!$F14="nt","",'P13'!$F14)</f>
        <v>na</v>
      </c>
      <c r="P4" s="151" t="str">
        <f>IF('P14'!$F14="nt","",'P14'!$F14)</f>
        <v/>
      </c>
      <c r="Q4" s="151" t="str">
        <f>IF('P15'!$F14="nt","",'P15'!$F14)</f>
        <v/>
      </c>
      <c r="R4" s="151" t="str">
        <f>IF('P16'!$F14="nt","",'P16'!$F14)</f>
        <v/>
      </c>
      <c r="S4" s="151" t="str">
        <f>IF('P17'!$F14="nt","",'P17'!$F14)</f>
        <v/>
      </c>
      <c r="T4" s="151" t="str">
        <f>IF('P18'!$F14="nt","",'P18'!$F14)</f>
        <v/>
      </c>
      <c r="U4" s="151" t="str">
        <f>IF('P19'!$F14="nt","",'P19'!$F14)</f>
        <v/>
      </c>
      <c r="V4" s="151" t="str">
        <f>IF('P20'!$F14="nt","",'P20'!$F14)</f>
        <v/>
      </c>
      <c r="W4" s="151" t="str">
        <f>IF('P21'!$F14="nt","",'P21'!$F14)</f>
        <v/>
      </c>
      <c r="X4" s="151" t="str">
        <f>IF('P22'!$F14="nt","",'P22'!$F14)</f>
        <v/>
      </c>
      <c r="Y4" s="151" t="str">
        <f>IF('P23'!$F14="nt","",'P23'!$F14)</f>
        <v/>
      </c>
      <c r="Z4" s="151" t="str">
        <f>IF('P24'!$F14="nt","",'P24'!$F14)</f>
        <v/>
      </c>
      <c r="AA4" s="151" t="str">
        <f>IF('P25'!$F14="nt","",'P25'!$F14)</f>
        <v/>
      </c>
    </row>
    <row r="5">
      <c r="A5" s="153" t="s">
        <v>116</v>
      </c>
      <c r="B5" s="153" t="s">
        <v>119</v>
      </c>
      <c r="C5" s="151" t="str">
        <f>IF('P01'!$F15="nt","",'P01'!$F15)</f>
        <v>na</v>
      </c>
      <c r="D5" s="151" t="str">
        <f>IF('P02'!$F15="nt","",'P02'!$F15)</f>
        <v>na</v>
      </c>
      <c r="E5" s="151" t="str">
        <f>IF('P03'!$F15="nt","",'P03'!$F15)</f>
        <v>na</v>
      </c>
      <c r="F5" s="151" t="str">
        <f>IF('P04'!$F15="nt","",'P04'!$F15)</f>
        <v>na</v>
      </c>
      <c r="G5" s="151" t="str">
        <f>IF('P05'!$F15="nt","",'P05'!$F15)</f>
        <v>na</v>
      </c>
      <c r="H5" s="151" t="str">
        <f>IF('P06'!$F15="nt","",'P06'!$F15)</f>
        <v>na</v>
      </c>
      <c r="I5" s="151" t="str">
        <f>IF('P07'!$F15="nt","",'P07'!$F15)</f>
        <v>na</v>
      </c>
      <c r="J5" s="151" t="str">
        <f>IF('P08'!$F15="nt","",'P08'!$F15)</f>
        <v>na</v>
      </c>
      <c r="K5" s="151" t="str">
        <f>IF('P09'!$F15="nt","",'P09'!$F15)</f>
        <v>na</v>
      </c>
      <c r="L5" s="151" t="str">
        <f>IF('P10'!$F15="nt","",'P10'!$F15)</f>
        <v>na</v>
      </c>
      <c r="M5" s="151" t="str">
        <f>IF('P11'!$F15="nt","",'P11'!$F15)</f>
        <v>na</v>
      </c>
      <c r="N5" s="151" t="str">
        <f>IF('P12'!$F15="nt","",'P12'!$F15)</f>
        <v>na</v>
      </c>
      <c r="O5" s="151" t="str">
        <f>IF('P13'!$F15="nt","",'P13'!$F15)</f>
        <v>na</v>
      </c>
      <c r="P5" s="151" t="str">
        <f>IF('P14'!$F15="nt","",'P14'!$F15)</f>
        <v/>
      </c>
      <c r="Q5" s="151" t="str">
        <f>IF('P15'!$F15="nt","",'P15'!$F15)</f>
        <v/>
      </c>
      <c r="R5" s="151" t="str">
        <f>IF('P16'!$F15="nt","",'P16'!$F15)</f>
        <v/>
      </c>
      <c r="S5" s="151" t="str">
        <f>IF('P17'!$F15="nt","",'P17'!$F15)</f>
        <v/>
      </c>
      <c r="T5" s="151" t="str">
        <f>IF('P18'!$F15="nt","",'P18'!$F15)</f>
        <v/>
      </c>
      <c r="U5" s="151" t="str">
        <f>IF('P19'!$F15="nt","",'P19'!$F15)</f>
        <v/>
      </c>
      <c r="V5" s="151" t="str">
        <f>IF('P20'!$F15="nt","",'P20'!$F15)</f>
        <v/>
      </c>
      <c r="W5" s="151" t="str">
        <f>IF('P21'!$F15="nt","",'P21'!$F15)</f>
        <v/>
      </c>
      <c r="X5" s="151" t="str">
        <f>IF('P22'!$F15="nt","",'P22'!$F15)</f>
        <v/>
      </c>
      <c r="Y5" s="151" t="str">
        <f>IF('P23'!$F15="nt","",'P23'!$F15)</f>
        <v/>
      </c>
      <c r="Z5" s="151" t="str">
        <f>IF('P24'!$F15="nt","",'P24'!$F15)</f>
        <v/>
      </c>
      <c r="AA5" s="151" t="str">
        <f>IF('P25'!$F15="nt","",'P25'!$F15)</f>
        <v/>
      </c>
    </row>
    <row r="6">
      <c r="A6" s="153" t="s">
        <v>116</v>
      </c>
      <c r="B6" s="153" t="s">
        <v>120</v>
      </c>
      <c r="C6" s="151" t="str">
        <f>IF('P01'!$F16="nt","",'P01'!$F16)</f>
        <v>na</v>
      </c>
      <c r="D6" s="151" t="str">
        <f>IF('P02'!$F16="nt","",'P02'!$F16)</f>
        <v>na</v>
      </c>
      <c r="E6" s="151" t="str">
        <f>IF('P03'!$F16="nt","",'P03'!$F16)</f>
        <v>na</v>
      </c>
      <c r="F6" s="151" t="str">
        <f>IF('P04'!$F16="nt","",'P04'!$F16)</f>
        <v>na</v>
      </c>
      <c r="G6" s="151" t="str">
        <f>IF('P05'!$F16="nt","",'P05'!$F16)</f>
        <v>na</v>
      </c>
      <c r="H6" s="151" t="str">
        <f>IF('P06'!$F16="nt","",'P06'!$F16)</f>
        <v>na</v>
      </c>
      <c r="I6" s="151" t="str">
        <f>IF('P07'!$F16="nt","",'P07'!$F16)</f>
        <v>na</v>
      </c>
      <c r="J6" s="151" t="str">
        <f>IF('P08'!$F16="nt","",'P08'!$F16)</f>
        <v>na</v>
      </c>
      <c r="K6" s="151" t="str">
        <f>IF('P09'!$F16="nt","",'P09'!$F16)</f>
        <v>na</v>
      </c>
      <c r="L6" s="151" t="str">
        <f>IF('P10'!$F16="nt","",'P10'!$F16)</f>
        <v>na</v>
      </c>
      <c r="M6" s="151" t="str">
        <f>IF('P11'!$F16="nt","",'P11'!$F16)</f>
        <v>na</v>
      </c>
      <c r="N6" s="151" t="str">
        <f>IF('P12'!$F16="nt","",'P12'!$F16)</f>
        <v>na</v>
      </c>
      <c r="O6" s="151" t="str">
        <f>IF('P13'!$F16="nt","",'P13'!$F16)</f>
        <v>na</v>
      </c>
      <c r="P6" s="151" t="str">
        <f>IF('P14'!$F16="nt","",'P14'!$F16)</f>
        <v/>
      </c>
      <c r="Q6" s="151" t="str">
        <f>IF('P15'!$F16="nt","",'P15'!$F16)</f>
        <v/>
      </c>
      <c r="R6" s="151" t="str">
        <f>IF('P16'!$F16="nt","",'P16'!$F16)</f>
        <v/>
      </c>
      <c r="S6" s="151" t="str">
        <f>IF('P17'!$F16="nt","",'P17'!$F16)</f>
        <v/>
      </c>
      <c r="T6" s="151" t="str">
        <f>IF('P18'!$F16="nt","",'P18'!$F16)</f>
        <v/>
      </c>
      <c r="U6" s="151" t="str">
        <f>IF('P19'!$F16="nt","",'P19'!$F16)</f>
        <v/>
      </c>
      <c r="V6" s="151" t="str">
        <f>IF('P20'!$F16="nt","",'P20'!$F16)</f>
        <v/>
      </c>
      <c r="W6" s="151" t="str">
        <f>IF('P21'!$F16="nt","",'P21'!$F16)</f>
        <v/>
      </c>
      <c r="X6" s="151" t="str">
        <f>IF('P22'!$F16="nt","",'P22'!$F16)</f>
        <v/>
      </c>
      <c r="Y6" s="151" t="str">
        <f>IF('P23'!$F16="nt","",'P23'!$F16)</f>
        <v/>
      </c>
      <c r="Z6" s="151" t="str">
        <f>IF('P24'!$F16="nt","",'P24'!$F16)</f>
        <v/>
      </c>
      <c r="AA6" s="151" t="str">
        <f>IF('P25'!$F16="nt","",'P25'!$F16)</f>
        <v/>
      </c>
    </row>
    <row r="7">
      <c r="A7" s="153" t="s">
        <v>116</v>
      </c>
      <c r="B7" s="153" t="s">
        <v>121</v>
      </c>
      <c r="C7" s="151" t="str">
        <f>IF('P01'!$F17="nt","",'P01'!$F17)</f>
        <v>na</v>
      </c>
      <c r="D7" s="151" t="str">
        <f>IF('P02'!$F17="nt","",'P02'!$F17)</f>
        <v>na</v>
      </c>
      <c r="E7" s="151" t="str">
        <f>IF('P03'!$F17="nt","",'P03'!$F17)</f>
        <v>na</v>
      </c>
      <c r="F7" s="151" t="str">
        <f>IF('P04'!$F17="nt","",'P04'!$F17)</f>
        <v>na</v>
      </c>
      <c r="G7" s="151" t="str">
        <f>IF('P05'!$F17="nt","",'P05'!$F17)</f>
        <v>na</v>
      </c>
      <c r="H7" s="151" t="str">
        <f>IF('P06'!$F17="nt","",'P06'!$F17)</f>
        <v>na</v>
      </c>
      <c r="I7" s="151" t="str">
        <f>IF('P07'!$F17="nt","",'P07'!$F17)</f>
        <v>na</v>
      </c>
      <c r="J7" s="151" t="str">
        <f>IF('P08'!$F17="nt","",'P08'!$F17)</f>
        <v>na</v>
      </c>
      <c r="K7" s="151" t="str">
        <f>IF('P09'!$F17="nt","",'P09'!$F17)</f>
        <v>na</v>
      </c>
      <c r="L7" s="151" t="str">
        <f>IF('P10'!$F17="nt","",'P10'!$F17)</f>
        <v>na</v>
      </c>
      <c r="M7" s="151" t="str">
        <f>IF('P11'!$F17="nt","",'P11'!$F17)</f>
        <v>na</v>
      </c>
      <c r="N7" s="151" t="str">
        <f>IF('P12'!$F17="nt","",'P12'!$F17)</f>
        <v>na</v>
      </c>
      <c r="O7" s="151" t="str">
        <f>IF('P13'!$F17="nt","",'P13'!$F17)</f>
        <v>na</v>
      </c>
      <c r="P7" s="151" t="str">
        <f>IF('P14'!$F17="nt","",'P14'!$F17)</f>
        <v/>
      </c>
      <c r="Q7" s="151" t="str">
        <f>IF('P15'!$F17="nt","",'P15'!$F17)</f>
        <v/>
      </c>
      <c r="R7" s="151" t="str">
        <f>IF('P16'!$F17="nt","",'P16'!$F17)</f>
        <v/>
      </c>
      <c r="S7" s="151" t="str">
        <f>IF('P17'!$F17="nt","",'P17'!$F17)</f>
        <v/>
      </c>
      <c r="T7" s="151" t="str">
        <f>IF('P18'!$F17="nt","",'P18'!$F17)</f>
        <v/>
      </c>
      <c r="U7" s="151" t="str">
        <f>IF('P19'!$F17="nt","",'P19'!$F17)</f>
        <v/>
      </c>
      <c r="V7" s="151" t="str">
        <f>IF('P20'!$F17="nt","",'P20'!$F17)</f>
        <v/>
      </c>
      <c r="W7" s="151" t="str">
        <f>IF('P21'!$F17="nt","",'P21'!$F17)</f>
        <v/>
      </c>
      <c r="X7" s="151" t="str">
        <f>IF('P22'!$F17="nt","",'P22'!$F17)</f>
        <v/>
      </c>
      <c r="Y7" s="151" t="str">
        <f>IF('P23'!$F17="nt","",'P23'!$F17)</f>
        <v/>
      </c>
      <c r="Z7" s="151" t="str">
        <f>IF('P24'!$F17="nt","",'P24'!$F17)</f>
        <v/>
      </c>
      <c r="AA7" s="151" t="str">
        <f>IF('P25'!$F17="nt","",'P25'!$F17)</f>
        <v/>
      </c>
    </row>
    <row r="8">
      <c r="A8" s="153" t="s">
        <v>116</v>
      </c>
      <c r="B8" s="153" t="s">
        <v>122</v>
      </c>
      <c r="C8" s="151" t="str">
        <f>IF('P01'!$F18="nt","",'P01'!$F18)</f>
        <v>na</v>
      </c>
      <c r="D8" s="151" t="str">
        <f>IF('P02'!$F18="nt","",'P02'!$F18)</f>
        <v>na</v>
      </c>
      <c r="E8" s="151" t="str">
        <f>IF('P03'!$F18="nt","",'P03'!$F18)</f>
        <v>na</v>
      </c>
      <c r="F8" s="151" t="str">
        <f>IF('P04'!$F18="nt","",'P04'!$F18)</f>
        <v>na</v>
      </c>
      <c r="G8" s="151" t="str">
        <f>IF('P05'!$F18="nt","",'P05'!$F18)</f>
        <v>na</v>
      </c>
      <c r="H8" s="151" t="str">
        <f>IF('P06'!$F18="nt","",'P06'!$F18)</f>
        <v>na</v>
      </c>
      <c r="I8" s="151" t="str">
        <f>IF('P07'!$F18="nt","",'P07'!$F18)</f>
        <v>na</v>
      </c>
      <c r="J8" s="151" t="str">
        <f>IF('P08'!$F18="nt","",'P08'!$F18)</f>
        <v>na</v>
      </c>
      <c r="K8" s="151" t="str">
        <f>IF('P09'!$F18="nt","",'P09'!$F18)</f>
        <v>na</v>
      </c>
      <c r="L8" s="151" t="str">
        <f>IF('P10'!$F18="nt","",'P10'!$F18)</f>
        <v>na</v>
      </c>
      <c r="M8" s="151" t="str">
        <f>IF('P11'!$F18="nt","",'P11'!$F18)</f>
        <v>na</v>
      </c>
      <c r="N8" s="151" t="str">
        <f>IF('P12'!$F18="nt","",'P12'!$F18)</f>
        <v>na</v>
      </c>
      <c r="O8" s="151" t="str">
        <f>IF('P13'!$F18="nt","",'P13'!$F18)</f>
        <v>na</v>
      </c>
      <c r="P8" s="151" t="str">
        <f>IF('P14'!$F18="nt","",'P14'!$F18)</f>
        <v/>
      </c>
      <c r="Q8" s="151" t="str">
        <f>IF('P15'!$F18="nt","",'P15'!$F18)</f>
        <v/>
      </c>
      <c r="R8" s="151" t="str">
        <f>IF('P16'!$F18="nt","",'P16'!$F18)</f>
        <v/>
      </c>
      <c r="S8" s="151" t="str">
        <f>IF('P17'!$F18="nt","",'P17'!$F18)</f>
        <v/>
      </c>
      <c r="T8" s="151" t="str">
        <f>IF('P18'!$F18="nt","",'P18'!$F18)</f>
        <v/>
      </c>
      <c r="U8" s="151" t="str">
        <f>IF('P19'!$F18="nt","",'P19'!$F18)</f>
        <v/>
      </c>
      <c r="V8" s="151" t="str">
        <f>IF('P20'!$F18="nt","",'P20'!$F18)</f>
        <v/>
      </c>
      <c r="W8" s="151" t="str">
        <f>IF('P21'!$F18="nt","",'P21'!$F18)</f>
        <v/>
      </c>
      <c r="X8" s="151" t="str">
        <f>IF('P22'!$F18="nt","",'P22'!$F18)</f>
        <v/>
      </c>
      <c r="Y8" s="151" t="str">
        <f>IF('P23'!$F18="nt","",'P23'!$F18)</f>
        <v/>
      </c>
      <c r="Z8" s="151" t="str">
        <f>IF('P24'!$F18="nt","",'P24'!$F18)</f>
        <v/>
      </c>
      <c r="AA8" s="151" t="str">
        <f>IF('P25'!$F18="nt","",'P25'!$F18)</f>
        <v/>
      </c>
    </row>
    <row r="9">
      <c r="A9" s="153" t="s">
        <v>116</v>
      </c>
      <c r="B9" s="153" t="s">
        <v>123</v>
      </c>
      <c r="C9" s="151" t="str">
        <f>IF('P01'!$F19="nt","",'P01'!$F19)</f>
        <v>na</v>
      </c>
      <c r="D9" s="151" t="str">
        <f>IF('P02'!$F19="nt","",'P02'!$F19)</f>
        <v>na</v>
      </c>
      <c r="E9" s="151" t="str">
        <f>IF('P03'!$F19="nt","",'P03'!$F19)</f>
        <v>na</v>
      </c>
      <c r="F9" s="151" t="str">
        <f>IF('P04'!$F19="nt","",'P04'!$F19)</f>
        <v>na</v>
      </c>
      <c r="G9" s="151" t="str">
        <f>IF('P05'!$F19="nt","",'P05'!$F19)</f>
        <v>na</v>
      </c>
      <c r="H9" s="151" t="str">
        <f>IF('P06'!$F19="nt","",'P06'!$F19)</f>
        <v>na</v>
      </c>
      <c r="I9" s="151" t="str">
        <f>IF('P07'!$F19="nt","",'P07'!$F19)</f>
        <v>na</v>
      </c>
      <c r="J9" s="151" t="str">
        <f>IF('P08'!$F19="nt","",'P08'!$F19)</f>
        <v>na</v>
      </c>
      <c r="K9" s="151" t="str">
        <f>IF('P09'!$F19="nt","",'P09'!$F19)</f>
        <v>na</v>
      </c>
      <c r="L9" s="151" t="str">
        <f>IF('P10'!$F19="nt","",'P10'!$F19)</f>
        <v>na</v>
      </c>
      <c r="M9" s="151" t="str">
        <f>IF('P11'!$F19="nt","",'P11'!$F19)</f>
        <v>na</v>
      </c>
      <c r="N9" s="151" t="str">
        <f>IF('P12'!$F19="nt","",'P12'!$F19)</f>
        <v>na</v>
      </c>
      <c r="O9" s="151" t="str">
        <f>IF('P13'!$F19="nt","",'P13'!$F19)</f>
        <v>na</v>
      </c>
      <c r="P9" s="151" t="str">
        <f>IF('P14'!$F19="nt","",'P14'!$F19)</f>
        <v/>
      </c>
      <c r="Q9" s="151" t="str">
        <f>IF('P15'!$F19="nt","",'P15'!$F19)</f>
        <v/>
      </c>
      <c r="R9" s="151" t="str">
        <f>IF('P16'!$F19="nt","",'P16'!$F19)</f>
        <v/>
      </c>
      <c r="S9" s="151" t="str">
        <f>IF('P17'!$F19="nt","",'P17'!$F19)</f>
        <v/>
      </c>
      <c r="T9" s="151" t="str">
        <f>IF('P18'!$F19="nt","",'P18'!$F19)</f>
        <v/>
      </c>
      <c r="U9" s="151" t="str">
        <f>IF('P19'!$F19="nt","",'P19'!$F19)</f>
        <v/>
      </c>
      <c r="V9" s="151" t="str">
        <f>IF('P20'!$F19="nt","",'P20'!$F19)</f>
        <v/>
      </c>
      <c r="W9" s="151" t="str">
        <f>IF('P21'!$F19="nt","",'P21'!$F19)</f>
        <v/>
      </c>
      <c r="X9" s="151" t="str">
        <f>IF('P22'!$F19="nt","",'P22'!$F19)</f>
        <v/>
      </c>
      <c r="Y9" s="151" t="str">
        <f>IF('P23'!$F19="nt","",'P23'!$F19)</f>
        <v/>
      </c>
      <c r="Z9" s="151" t="str">
        <f>IF('P24'!$F19="nt","",'P24'!$F19)</f>
        <v/>
      </c>
      <c r="AA9" s="151" t="str">
        <f>IF('P25'!$F19="nt","",'P25'!$F19)</f>
        <v/>
      </c>
    </row>
    <row r="10">
      <c r="A10" s="153" t="s">
        <v>116</v>
      </c>
      <c r="B10" s="153" t="s">
        <v>124</v>
      </c>
      <c r="C10" s="151" t="str">
        <f>IF('P01'!$F20="nt","",'P01'!$F20)</f>
        <v>na</v>
      </c>
      <c r="D10" s="151" t="str">
        <f>IF('P02'!$F20="nt","",'P02'!$F20)</f>
        <v>na</v>
      </c>
      <c r="E10" s="151" t="str">
        <f>IF('P03'!$F20="nt","",'P03'!$F20)</f>
        <v>na</v>
      </c>
      <c r="F10" s="151" t="str">
        <f>IF('P04'!$F20="nt","",'P04'!$F20)</f>
        <v>na</v>
      </c>
      <c r="G10" s="151" t="str">
        <f>IF('P05'!$F20="nt","",'P05'!$F20)</f>
        <v>na</v>
      </c>
      <c r="H10" s="151" t="str">
        <f>IF('P06'!$F20="nt","",'P06'!$F20)</f>
        <v>na</v>
      </c>
      <c r="I10" s="151" t="str">
        <f>IF('P07'!$F20="nt","",'P07'!$F20)</f>
        <v>na</v>
      </c>
      <c r="J10" s="151" t="str">
        <f>IF('P08'!$F20="nt","",'P08'!$F20)</f>
        <v>na</v>
      </c>
      <c r="K10" s="151" t="str">
        <f>IF('P09'!$F20="nt","",'P09'!$F20)</f>
        <v>na</v>
      </c>
      <c r="L10" s="151" t="str">
        <f>IF('P10'!$F20="nt","",'P10'!$F20)</f>
        <v>na</v>
      </c>
      <c r="M10" s="151" t="str">
        <f>IF('P11'!$F20="nt","",'P11'!$F20)</f>
        <v>na</v>
      </c>
      <c r="N10" s="151" t="str">
        <f>IF('P12'!$F20="nt","",'P12'!$F20)</f>
        <v>na</v>
      </c>
      <c r="O10" s="151" t="str">
        <f>IF('P13'!$F20="nt","",'P13'!$F20)</f>
        <v>na</v>
      </c>
      <c r="P10" s="151" t="str">
        <f>IF('P14'!$F20="nt","",'P14'!$F20)</f>
        <v/>
      </c>
      <c r="Q10" s="151" t="str">
        <f>IF('P15'!$F20="nt","",'P15'!$F20)</f>
        <v/>
      </c>
      <c r="R10" s="151" t="str">
        <f>IF('P16'!$F20="nt","",'P16'!$F20)</f>
        <v/>
      </c>
      <c r="S10" s="151" t="str">
        <f>IF('P17'!$F20="nt","",'P17'!$F20)</f>
        <v/>
      </c>
      <c r="T10" s="151" t="str">
        <f>IF('P18'!$F20="nt","",'P18'!$F20)</f>
        <v/>
      </c>
      <c r="U10" s="151" t="str">
        <f>IF('P19'!$F20="nt","",'P19'!$F20)</f>
        <v/>
      </c>
      <c r="V10" s="151" t="str">
        <f>IF('P20'!$F20="nt","",'P20'!$F20)</f>
        <v/>
      </c>
      <c r="W10" s="151" t="str">
        <f>IF('P21'!$F20="nt","",'P21'!$F20)</f>
        <v/>
      </c>
      <c r="X10" s="151" t="str">
        <f>IF('P22'!$F20="nt","",'P22'!$F20)</f>
        <v/>
      </c>
      <c r="Y10" s="151" t="str">
        <f>IF('P23'!$F20="nt","",'P23'!$F20)</f>
        <v/>
      </c>
      <c r="Z10" s="151" t="str">
        <f>IF('P24'!$F20="nt","",'P24'!$F20)</f>
        <v/>
      </c>
      <c r="AA10" s="151" t="str">
        <f>IF('P25'!$F20="nt","",'P25'!$F20)</f>
        <v/>
      </c>
    </row>
    <row r="11">
      <c r="A11" s="153" t="s">
        <v>117</v>
      </c>
      <c r="B11" s="153" t="s">
        <v>116</v>
      </c>
      <c r="C11" s="151" t="str">
        <f>IF('P01'!$F21="nt","",'P01'!$F21)</f>
        <v>na</v>
      </c>
      <c r="D11" s="151" t="str">
        <f>IF('P02'!$F21="nt","",'P02'!$F21)</f>
        <v>na</v>
      </c>
      <c r="E11" s="151" t="str">
        <f>IF('P03'!$F21="nt","",'P03'!$F21)</f>
        <v>na</v>
      </c>
      <c r="F11" s="151" t="str">
        <f>IF('P04'!$F21="nt","",'P04'!$F21)</f>
        <v>na</v>
      </c>
      <c r="G11" s="151" t="str">
        <f>IF('P05'!$F21="nt","",'P05'!$F21)</f>
        <v>na</v>
      </c>
      <c r="H11" s="151" t="str">
        <f>IF('P06'!$F21="nt","",'P06'!$F21)</f>
        <v>na</v>
      </c>
      <c r="I11" s="151" t="str">
        <f>IF('P07'!$F21="nt","",'P07'!$F21)</f>
        <v>na</v>
      </c>
      <c r="J11" s="151" t="str">
        <f>IF('P08'!$F21="nt","",'P08'!$F21)</f>
        <v>na</v>
      </c>
      <c r="K11" s="151" t="str">
        <f>IF('P09'!$F21="nt","",'P09'!$F21)</f>
        <v>na</v>
      </c>
      <c r="L11" s="151" t="str">
        <f>IF('P10'!$F21="nt","",'P10'!$F21)</f>
        <v>na</v>
      </c>
      <c r="M11" s="151" t="str">
        <f>IF('P11'!$F21="nt","",'P11'!$F21)</f>
        <v>na</v>
      </c>
      <c r="N11" s="151" t="str">
        <f>IF('P12'!$F21="nt","",'P12'!$F21)</f>
        <v>na</v>
      </c>
      <c r="O11" s="151" t="str">
        <f>IF('P13'!$F21="nt","",'P13'!$F21)</f>
        <v>na</v>
      </c>
      <c r="P11" s="151" t="str">
        <f>IF('P14'!$F21="nt","",'P14'!$F21)</f>
        <v/>
      </c>
      <c r="Q11" s="151" t="str">
        <f>IF('P15'!$F21="nt","",'P15'!$F21)</f>
        <v/>
      </c>
      <c r="R11" s="151" t="str">
        <f>IF('P16'!$F21="nt","",'P16'!$F21)</f>
        <v/>
      </c>
      <c r="S11" s="151" t="str">
        <f>IF('P17'!$F21="nt","",'P17'!$F21)</f>
        <v/>
      </c>
      <c r="T11" s="151" t="str">
        <f>IF('P18'!$F21="nt","",'P18'!$F21)</f>
        <v/>
      </c>
      <c r="U11" s="151" t="str">
        <f>IF('P19'!$F21="nt","",'P19'!$F21)</f>
        <v/>
      </c>
      <c r="V11" s="151" t="str">
        <f>IF('P20'!$F21="nt","",'P20'!$F21)</f>
        <v/>
      </c>
      <c r="W11" s="151" t="str">
        <f>IF('P21'!$F21="nt","",'P21'!$F21)</f>
        <v/>
      </c>
      <c r="X11" s="151" t="str">
        <f>IF('P22'!$F21="nt","",'P22'!$F21)</f>
        <v/>
      </c>
      <c r="Y11" s="151" t="str">
        <f>IF('P23'!$F21="nt","",'P23'!$F21)</f>
        <v/>
      </c>
      <c r="Z11" s="151" t="str">
        <f>IF('P24'!$F21="nt","",'P24'!$F21)</f>
        <v/>
      </c>
      <c r="AA11" s="151" t="str">
        <f>IF('P25'!$F21="nt","",'P25'!$F21)</f>
        <v/>
      </c>
    </row>
    <row r="12">
      <c r="A12" s="153" t="s">
        <v>117</v>
      </c>
      <c r="B12" s="153" t="s">
        <v>117</v>
      </c>
      <c r="C12" s="151" t="str">
        <f>IF('P01'!$F22="nt","",'P01'!$F22)</f>
        <v>na</v>
      </c>
      <c r="D12" s="151" t="str">
        <f>IF('P02'!$F22="nt","",'P02'!$F22)</f>
        <v>na</v>
      </c>
      <c r="E12" s="151" t="str">
        <f>IF('P03'!$F22="nt","",'P03'!$F22)</f>
        <v>na</v>
      </c>
      <c r="F12" s="151" t="str">
        <f>IF('P04'!$F22="nt","",'P04'!$F22)</f>
        <v>na</v>
      </c>
      <c r="G12" s="151" t="str">
        <f>IF('P05'!$F22="nt","",'P05'!$F22)</f>
        <v>na</v>
      </c>
      <c r="H12" s="151" t="str">
        <f>IF('P06'!$F22="nt","",'P06'!$F22)</f>
        <v>na</v>
      </c>
      <c r="I12" s="151" t="str">
        <f>IF('P07'!$F22="nt","",'P07'!$F22)</f>
        <v>na</v>
      </c>
      <c r="J12" s="151" t="str">
        <f>IF('P08'!$F22="nt","",'P08'!$F22)</f>
        <v>na</v>
      </c>
      <c r="K12" s="151" t="str">
        <f>IF('P09'!$F22="nt","",'P09'!$F22)</f>
        <v>na</v>
      </c>
      <c r="L12" s="151" t="str">
        <f>IF('P10'!$F22="nt","",'P10'!$F22)</f>
        <v>na</v>
      </c>
      <c r="M12" s="151" t="str">
        <f>IF('P11'!$F22="nt","",'P11'!$F22)</f>
        <v>na</v>
      </c>
      <c r="N12" s="151" t="str">
        <f>IF('P12'!$F22="nt","",'P12'!$F22)</f>
        <v>na</v>
      </c>
      <c r="O12" s="151" t="str">
        <f>IF('P13'!$F22="nt","",'P13'!$F22)</f>
        <v>na</v>
      </c>
      <c r="P12" s="151" t="str">
        <f>IF('P14'!$F22="nt","",'P14'!$F22)</f>
        <v/>
      </c>
      <c r="Q12" s="151" t="str">
        <f>IF('P15'!$F22="nt","",'P15'!$F22)</f>
        <v/>
      </c>
      <c r="R12" s="151" t="str">
        <f>IF('P16'!$F22="nt","",'P16'!$F22)</f>
        <v/>
      </c>
      <c r="S12" s="151" t="str">
        <f>IF('P17'!$F22="nt","",'P17'!$F22)</f>
        <v/>
      </c>
      <c r="T12" s="151" t="str">
        <f>IF('P18'!$F22="nt","",'P18'!$F22)</f>
        <v/>
      </c>
      <c r="U12" s="151" t="str">
        <f>IF('P19'!$F22="nt","",'P19'!$F22)</f>
        <v/>
      </c>
      <c r="V12" s="151" t="str">
        <f>IF('P20'!$F22="nt","",'P20'!$F22)</f>
        <v/>
      </c>
      <c r="W12" s="151" t="str">
        <f>IF('P21'!$F22="nt","",'P21'!$F22)</f>
        <v/>
      </c>
      <c r="X12" s="151" t="str">
        <f>IF('P22'!$F22="nt","",'P22'!$F22)</f>
        <v/>
      </c>
      <c r="Y12" s="151" t="str">
        <f>IF('P23'!$F22="nt","",'P23'!$F22)</f>
        <v/>
      </c>
      <c r="Z12" s="151" t="str">
        <f>IF('P24'!$F22="nt","",'P24'!$F22)</f>
        <v/>
      </c>
      <c r="AA12" s="151" t="str">
        <f>IF('P25'!$F22="nt","",'P25'!$F22)</f>
        <v/>
      </c>
    </row>
    <row r="13">
      <c r="A13" s="153" t="s">
        <v>118</v>
      </c>
      <c r="B13" s="153" t="s">
        <v>116</v>
      </c>
      <c r="C13" s="151" t="str">
        <f>IF('P01'!$F23="nt","",'P01'!$F23)</f>
        <v>na</v>
      </c>
      <c r="D13" s="151" t="str">
        <f>IF('P02'!$F23="nt","",'P02'!$F23)</f>
        <v>na</v>
      </c>
      <c r="E13" s="151" t="str">
        <f>IF('P03'!$F23="nt","",'P03'!$F23)</f>
        <v>na</v>
      </c>
      <c r="F13" s="151" t="str">
        <f>IF('P04'!$F23="nt","",'P04'!$F23)</f>
        <v>na</v>
      </c>
      <c r="G13" s="151" t="str">
        <f>IF('P05'!$F23="nt","",'P05'!$F23)</f>
        <v>na</v>
      </c>
      <c r="H13" s="151" t="str">
        <f>IF('P06'!$F23="nt","",'P06'!$F23)</f>
        <v>na</v>
      </c>
      <c r="I13" s="151" t="str">
        <f>IF('P07'!$F23="nt","",'P07'!$F23)</f>
        <v>na</v>
      </c>
      <c r="J13" s="151" t="str">
        <f>IF('P08'!$F23="nt","",'P08'!$F23)</f>
        <v>na</v>
      </c>
      <c r="K13" s="151" t="str">
        <f>IF('P09'!$F23="nt","",'P09'!$F23)</f>
        <v>c</v>
      </c>
      <c r="L13" s="151" t="str">
        <f>IF('P10'!$F23="nt","",'P10'!$F23)</f>
        <v>na</v>
      </c>
      <c r="M13" s="151" t="str">
        <f>IF('P11'!$F23="nt","",'P11'!$F23)</f>
        <v>c</v>
      </c>
      <c r="N13" s="151" t="str">
        <f>IF('P12'!$F23="nt","",'P12'!$F23)</f>
        <v>na</v>
      </c>
      <c r="O13" s="151" t="str">
        <f>IF('P13'!$F23="nt","",'P13'!$F23)</f>
        <v>na</v>
      </c>
      <c r="P13" s="151" t="str">
        <f>IF('P14'!$F23="nt","",'P14'!$F23)</f>
        <v/>
      </c>
      <c r="Q13" s="151" t="str">
        <f>IF('P15'!$F23="nt","",'P15'!$F23)</f>
        <v/>
      </c>
      <c r="R13" s="151" t="str">
        <f>IF('P16'!$F23="nt","",'P16'!$F23)</f>
        <v/>
      </c>
      <c r="S13" s="151" t="str">
        <f>IF('P17'!$F23="nt","",'P17'!$F23)</f>
        <v/>
      </c>
      <c r="T13" s="151" t="str">
        <f>IF('P18'!$F23="nt","",'P18'!$F23)</f>
        <v/>
      </c>
      <c r="U13" s="151" t="str">
        <f>IF('P19'!$F23="nt","",'P19'!$F23)</f>
        <v/>
      </c>
      <c r="V13" s="151" t="str">
        <f>IF('P20'!$F23="nt","",'P20'!$F23)</f>
        <v/>
      </c>
      <c r="W13" s="151" t="str">
        <f>IF('P21'!$F23="nt","",'P21'!$F23)</f>
        <v/>
      </c>
      <c r="X13" s="151" t="str">
        <f>IF('P22'!$F23="nt","",'P22'!$F23)</f>
        <v/>
      </c>
      <c r="Y13" s="151" t="str">
        <f>IF('P23'!$F23="nt","",'P23'!$F23)</f>
        <v/>
      </c>
      <c r="Z13" s="151" t="str">
        <f>IF('P24'!$F23="nt","",'P24'!$F23)</f>
        <v/>
      </c>
      <c r="AA13" s="151" t="str">
        <f>IF('P25'!$F23="nt","",'P25'!$F23)</f>
        <v/>
      </c>
    </row>
    <row r="14">
      <c r="A14" s="153" t="s">
        <v>118</v>
      </c>
      <c r="B14" s="153" t="s">
        <v>117</v>
      </c>
      <c r="C14" s="151" t="str">
        <f>IF('P01'!$F24="nt","",'P01'!$F24)</f>
        <v>c</v>
      </c>
      <c r="D14" s="151" t="str">
        <f>IF('P02'!$F24="nt","",'P02'!$F24)</f>
        <v>na</v>
      </c>
      <c r="E14" s="151" t="str">
        <f>IF('P03'!$F24="nt","",'P03'!$F24)</f>
        <v>na</v>
      </c>
      <c r="F14" s="151" t="str">
        <f>IF('P04'!$F24="nt","",'P04'!$F24)</f>
        <v>na</v>
      </c>
      <c r="G14" s="151" t="str">
        <f>IF('P05'!$F24="nt","",'P05'!$F24)</f>
        <v>na</v>
      </c>
      <c r="H14" s="151" t="str">
        <f>IF('P06'!$F24="nt","",'P06'!$F24)</f>
        <v>na</v>
      </c>
      <c r="I14" s="151" t="str">
        <f>IF('P07'!$F24="nt","",'P07'!$F24)</f>
        <v>na</v>
      </c>
      <c r="J14" s="151" t="str">
        <f>IF('P08'!$F24="nt","",'P08'!$F24)</f>
        <v>na</v>
      </c>
      <c r="K14" s="151" t="str">
        <f>IF('P09'!$F24="nt","",'P09'!$F24)</f>
        <v>c</v>
      </c>
      <c r="L14" s="151" t="str">
        <f>IF('P10'!$F24="nt","",'P10'!$F24)</f>
        <v>na</v>
      </c>
      <c r="M14" s="151" t="str">
        <f>IF('P11'!$F24="nt","",'P11'!$F24)</f>
        <v>c</v>
      </c>
      <c r="N14" s="151" t="str">
        <f>IF('P12'!$F24="nt","",'P12'!$F24)</f>
        <v>c</v>
      </c>
      <c r="O14" s="151" t="str">
        <f>IF('P13'!$F24="nt","",'P13'!$F24)</f>
        <v>na</v>
      </c>
      <c r="P14" s="151" t="str">
        <f>IF('P14'!$F24="nt","",'P14'!$F24)</f>
        <v/>
      </c>
      <c r="Q14" s="151" t="str">
        <f>IF('P15'!$F24="nt","",'P15'!$F24)</f>
        <v/>
      </c>
      <c r="R14" s="151" t="str">
        <f>IF('P16'!$F24="nt","",'P16'!$F24)</f>
        <v/>
      </c>
      <c r="S14" s="151" t="str">
        <f>IF('P17'!$F24="nt","",'P17'!$F24)</f>
        <v/>
      </c>
      <c r="T14" s="151" t="str">
        <f>IF('P18'!$F24="nt","",'P18'!$F24)</f>
        <v/>
      </c>
      <c r="U14" s="151" t="str">
        <f>IF('P19'!$F24="nt","",'P19'!$F24)</f>
        <v/>
      </c>
      <c r="V14" s="151" t="str">
        <f>IF('P20'!$F24="nt","",'P20'!$F24)</f>
        <v/>
      </c>
      <c r="W14" s="151" t="str">
        <f>IF('P21'!$F24="nt","",'P21'!$F24)</f>
        <v/>
      </c>
      <c r="X14" s="151" t="str">
        <f>IF('P22'!$F24="nt","",'P22'!$F24)</f>
        <v/>
      </c>
      <c r="Y14" s="151" t="str">
        <f>IF('P23'!$F24="nt","",'P23'!$F24)</f>
        <v/>
      </c>
      <c r="Z14" s="151" t="str">
        <f>IF('P24'!$F24="nt","",'P24'!$F24)</f>
        <v/>
      </c>
      <c r="AA14" s="151" t="str">
        <f>IF('P25'!$F24="nt","",'P25'!$F24)</f>
        <v/>
      </c>
    </row>
    <row r="15">
      <c r="A15" s="153" t="s">
        <v>118</v>
      </c>
      <c r="B15" s="153" t="s">
        <v>118</v>
      </c>
      <c r="C15" s="151" t="str">
        <f>IF('P01'!$F25="nt","",'P01'!$F25)</f>
        <v>c</v>
      </c>
      <c r="D15" s="151" t="str">
        <f>IF('P02'!$F25="nt","",'P02'!$F25)</f>
        <v>c</v>
      </c>
      <c r="E15" s="151" t="str">
        <f>IF('P03'!$F25="nt","",'P03'!$F25)</f>
        <v>c</v>
      </c>
      <c r="F15" s="151" t="str">
        <f>IF('P04'!$F25="nt","",'P04'!$F25)</f>
        <v>c</v>
      </c>
      <c r="G15" s="151" t="str">
        <f>IF('P05'!$F25="nt","",'P05'!$F25)</f>
        <v>na</v>
      </c>
      <c r="H15" s="151" t="str">
        <f>IF('P06'!$F25="nt","",'P06'!$F25)</f>
        <v>c</v>
      </c>
      <c r="I15" s="151" t="str">
        <f>IF('P07'!$F25="nt","",'P07'!$F25)</f>
        <v>c</v>
      </c>
      <c r="J15" s="151" t="str">
        <f>IF('P08'!$F25="nt","",'P08'!$F25)</f>
        <v>c</v>
      </c>
      <c r="K15" s="151" t="str">
        <f>IF('P09'!$F25="nt","",'P09'!$F25)</f>
        <v>c</v>
      </c>
      <c r="L15" s="151" t="str">
        <f>IF('P10'!$F25="nt","",'P10'!$F25)</f>
        <v>na</v>
      </c>
      <c r="M15" s="151" t="str">
        <f>IF('P11'!$F25="nt","",'P11'!$F25)</f>
        <v>na</v>
      </c>
      <c r="N15" s="151" t="str">
        <f>IF('P12'!$F25="nt","",'P12'!$F25)</f>
        <v>na</v>
      </c>
      <c r="O15" s="151" t="str">
        <f>IF('P13'!$F25="nt","",'P13'!$F25)</f>
        <v>na</v>
      </c>
      <c r="P15" s="151" t="str">
        <f>IF('P14'!$F25="nt","",'P14'!$F25)</f>
        <v/>
      </c>
      <c r="Q15" s="151" t="str">
        <f>IF('P15'!$F25="nt","",'P15'!$F25)</f>
        <v/>
      </c>
      <c r="R15" s="151" t="str">
        <f>IF('P16'!$F25="nt","",'P16'!$F25)</f>
        <v/>
      </c>
      <c r="S15" s="151" t="str">
        <f>IF('P17'!$F25="nt","",'P17'!$F25)</f>
        <v/>
      </c>
      <c r="T15" s="151" t="str">
        <f>IF('P18'!$F25="nt","",'P18'!$F25)</f>
        <v/>
      </c>
      <c r="U15" s="151" t="str">
        <f>IF('P19'!$F25="nt","",'P19'!$F25)</f>
        <v/>
      </c>
      <c r="V15" s="151" t="str">
        <f>IF('P20'!$F25="nt","",'P20'!$F25)</f>
        <v/>
      </c>
      <c r="W15" s="151" t="str">
        <f>IF('P21'!$F25="nt","",'P21'!$F25)</f>
        <v/>
      </c>
      <c r="X15" s="151" t="str">
        <f>IF('P22'!$F25="nt","",'P22'!$F25)</f>
        <v/>
      </c>
      <c r="Y15" s="151" t="str">
        <f>IF('P23'!$F25="nt","",'P23'!$F25)</f>
        <v/>
      </c>
      <c r="Z15" s="151" t="str">
        <f>IF('P24'!$F25="nt","",'P24'!$F25)</f>
        <v/>
      </c>
      <c r="AA15" s="151" t="str">
        <f>IF('P25'!$F25="nt","",'P25'!$F25)</f>
        <v/>
      </c>
    </row>
    <row r="16">
      <c r="A16" s="153" t="s">
        <v>119</v>
      </c>
      <c r="B16" s="153" t="s">
        <v>116</v>
      </c>
      <c r="C16" s="151" t="str">
        <f>IF('P01'!$F26="nt","",'P01'!$F26)</f>
        <v>na</v>
      </c>
      <c r="D16" s="151" t="str">
        <f>IF('P02'!$F26="nt","",'P02'!$F26)</f>
        <v>na</v>
      </c>
      <c r="E16" s="151" t="str">
        <f>IF('P03'!$F26="nt","",'P03'!$F26)</f>
        <v>na</v>
      </c>
      <c r="F16" s="151" t="str">
        <f>IF('P04'!$F26="nt","",'P04'!$F26)</f>
        <v>na</v>
      </c>
      <c r="G16" s="151" t="str">
        <f>IF('P05'!$F26="nt","",'P05'!$F26)</f>
        <v>na</v>
      </c>
      <c r="H16" s="151" t="str">
        <f>IF('P06'!$F26="nt","",'P06'!$F26)</f>
        <v>na</v>
      </c>
      <c r="I16" s="151" t="str">
        <f>IF('P07'!$F26="nt","",'P07'!$F26)</f>
        <v>na</v>
      </c>
      <c r="J16" s="151" t="str">
        <f>IF('P08'!$F26="nt","",'P08'!$F26)</f>
        <v>na</v>
      </c>
      <c r="K16" s="151" t="str">
        <f>IF('P09'!$F26="nt","",'P09'!$F26)</f>
        <v>na</v>
      </c>
      <c r="L16" s="151" t="str">
        <f>IF('P10'!$F26="nt","",'P10'!$F26)</f>
        <v>na</v>
      </c>
      <c r="M16" s="151" t="str">
        <f>IF('P11'!$F26="nt","",'P11'!$F26)</f>
        <v>na</v>
      </c>
      <c r="N16" s="151" t="str">
        <f>IF('P12'!$F26="nt","",'P12'!$F26)</f>
        <v>na</v>
      </c>
      <c r="O16" s="151" t="str">
        <f>IF('P13'!$F26="nt","",'P13'!$F26)</f>
        <v>na</v>
      </c>
      <c r="P16" s="151" t="str">
        <f>IF('P14'!$F26="nt","",'P14'!$F26)</f>
        <v/>
      </c>
      <c r="Q16" s="151" t="str">
        <f>IF('P15'!$F26="nt","",'P15'!$F26)</f>
        <v/>
      </c>
      <c r="R16" s="151" t="str">
        <f>IF('P16'!$F26="nt","",'P16'!$F26)</f>
        <v/>
      </c>
      <c r="S16" s="151" t="str">
        <f>IF('P17'!$F26="nt","",'P17'!$F26)</f>
        <v/>
      </c>
      <c r="T16" s="151" t="str">
        <f>IF('P18'!$F26="nt","",'P18'!$F26)</f>
        <v/>
      </c>
      <c r="U16" s="151" t="str">
        <f>IF('P19'!$F26="nt","",'P19'!$F26)</f>
        <v/>
      </c>
      <c r="V16" s="151" t="str">
        <f>IF('P20'!$F26="nt","",'P20'!$F26)</f>
        <v/>
      </c>
      <c r="W16" s="151" t="str">
        <f>IF('P21'!$F26="nt","",'P21'!$F26)</f>
        <v/>
      </c>
      <c r="X16" s="151" t="str">
        <f>IF('P22'!$F26="nt","",'P22'!$F26)</f>
        <v/>
      </c>
      <c r="Y16" s="151" t="str">
        <f>IF('P23'!$F26="nt","",'P23'!$F26)</f>
        <v/>
      </c>
      <c r="Z16" s="151" t="str">
        <f>IF('P24'!$F26="nt","",'P24'!$F26)</f>
        <v/>
      </c>
      <c r="AA16" s="151" t="str">
        <f>IF('P25'!$F26="nt","",'P25'!$F26)</f>
        <v/>
      </c>
    </row>
    <row r="17">
      <c r="A17" s="153" t="s">
        <v>119</v>
      </c>
      <c r="B17" s="153" t="s">
        <v>117</v>
      </c>
      <c r="C17" s="151" t="str">
        <f>IF('P01'!$F27="nt","",'P01'!$F27)</f>
        <v>na</v>
      </c>
      <c r="D17" s="151" t="str">
        <f>IF('P02'!$F27="nt","",'P02'!$F27)</f>
        <v>na</v>
      </c>
      <c r="E17" s="151" t="str">
        <f>IF('P03'!$F27="nt","",'P03'!$F27)</f>
        <v>na</v>
      </c>
      <c r="F17" s="151" t="str">
        <f>IF('P04'!$F27="nt","",'P04'!$F27)</f>
        <v>na</v>
      </c>
      <c r="G17" s="151" t="str">
        <f>IF('P05'!$F27="nt","",'P05'!$F27)</f>
        <v>na</v>
      </c>
      <c r="H17" s="151" t="str">
        <f>IF('P06'!$F27="nt","",'P06'!$F27)</f>
        <v>na</v>
      </c>
      <c r="I17" s="151" t="str">
        <f>IF('P07'!$F27="nt","",'P07'!$F27)</f>
        <v>na</v>
      </c>
      <c r="J17" s="151" t="str">
        <f>IF('P08'!$F27="nt","",'P08'!$F27)</f>
        <v>na</v>
      </c>
      <c r="K17" s="151" t="str">
        <f>IF('P09'!$F27="nt","",'P09'!$F27)</f>
        <v>na</v>
      </c>
      <c r="L17" s="151" t="str">
        <f>IF('P10'!$F27="nt","",'P10'!$F27)</f>
        <v>na</v>
      </c>
      <c r="M17" s="151" t="str">
        <f>IF('P11'!$F27="nt","",'P11'!$F27)</f>
        <v>na</v>
      </c>
      <c r="N17" s="151" t="str">
        <f>IF('P12'!$F27="nt","",'P12'!$F27)</f>
        <v>na</v>
      </c>
      <c r="O17" s="151" t="str">
        <f>IF('P13'!$F27="nt","",'P13'!$F27)</f>
        <v>na</v>
      </c>
      <c r="P17" s="151" t="str">
        <f>IF('P14'!$F27="nt","",'P14'!$F27)</f>
        <v/>
      </c>
      <c r="Q17" s="151" t="str">
        <f>IF('P15'!$F27="nt","",'P15'!$F27)</f>
        <v/>
      </c>
      <c r="R17" s="151" t="str">
        <f>IF('P16'!$F27="nt","",'P16'!$F27)</f>
        <v/>
      </c>
      <c r="S17" s="151" t="str">
        <f>IF('P17'!$F27="nt","",'P17'!$F27)</f>
        <v/>
      </c>
      <c r="T17" s="151" t="str">
        <f>IF('P18'!$F27="nt","",'P18'!$F27)</f>
        <v/>
      </c>
      <c r="U17" s="151" t="str">
        <f>IF('P19'!$F27="nt","",'P19'!$F27)</f>
        <v/>
      </c>
      <c r="V17" s="151" t="str">
        <f>IF('P20'!$F27="nt","",'P20'!$F27)</f>
        <v/>
      </c>
      <c r="W17" s="151" t="str">
        <f>IF('P21'!$F27="nt","",'P21'!$F27)</f>
        <v/>
      </c>
      <c r="X17" s="151" t="str">
        <f>IF('P22'!$F27="nt","",'P22'!$F27)</f>
        <v/>
      </c>
      <c r="Y17" s="151" t="str">
        <f>IF('P23'!$F27="nt","",'P23'!$F27)</f>
        <v/>
      </c>
      <c r="Z17" s="151" t="str">
        <f>IF('P24'!$F27="nt","",'P24'!$F27)</f>
        <v/>
      </c>
      <c r="AA17" s="151" t="str">
        <f>IF('P25'!$F27="nt","",'P25'!$F27)</f>
        <v/>
      </c>
    </row>
    <row r="18">
      <c r="A18" s="153" t="s">
        <v>119</v>
      </c>
      <c r="B18" s="153" t="s">
        <v>118</v>
      </c>
      <c r="C18" s="151" t="str">
        <f>IF('P01'!$F28="nt","",'P01'!$F28)</f>
        <v>na</v>
      </c>
      <c r="D18" s="151" t="str">
        <f>IF('P02'!$F28="nt","",'P02'!$F28)</f>
        <v>na</v>
      </c>
      <c r="E18" s="151" t="str">
        <f>IF('P03'!$F28="nt","",'P03'!$F28)</f>
        <v>na</v>
      </c>
      <c r="F18" s="151" t="str">
        <f>IF('P04'!$F28="nt","",'P04'!$F28)</f>
        <v>na</v>
      </c>
      <c r="G18" s="151" t="str">
        <f>IF('P05'!$F28="nt","",'P05'!$F28)</f>
        <v>na</v>
      </c>
      <c r="H18" s="151" t="str">
        <f>IF('P06'!$F28="nt","",'P06'!$F28)</f>
        <v>na</v>
      </c>
      <c r="I18" s="151" t="str">
        <f>IF('P07'!$F28="nt","",'P07'!$F28)</f>
        <v>na</v>
      </c>
      <c r="J18" s="151" t="str">
        <f>IF('P08'!$F28="nt","",'P08'!$F28)</f>
        <v>na</v>
      </c>
      <c r="K18" s="151" t="str">
        <f>IF('P09'!$F28="nt","",'P09'!$F28)</f>
        <v>na</v>
      </c>
      <c r="L18" s="151" t="str">
        <f>IF('P10'!$F28="nt","",'P10'!$F28)</f>
        <v>na</v>
      </c>
      <c r="M18" s="151" t="str">
        <f>IF('P11'!$F28="nt","",'P11'!$F28)</f>
        <v>na</v>
      </c>
      <c r="N18" s="151" t="str">
        <f>IF('P12'!$F28="nt","",'P12'!$F28)</f>
        <v>na</v>
      </c>
      <c r="O18" s="151" t="str">
        <f>IF('P13'!$F28="nt","",'P13'!$F28)</f>
        <v>na</v>
      </c>
      <c r="P18" s="151" t="str">
        <f>IF('P14'!$F28="nt","",'P14'!$F28)</f>
        <v/>
      </c>
      <c r="Q18" s="151" t="str">
        <f>IF('P15'!$F28="nt","",'P15'!$F28)</f>
        <v/>
      </c>
      <c r="R18" s="151" t="str">
        <f>IF('P16'!$F28="nt","",'P16'!$F28)</f>
        <v/>
      </c>
      <c r="S18" s="151" t="str">
        <f>IF('P17'!$F28="nt","",'P17'!$F28)</f>
        <v/>
      </c>
      <c r="T18" s="151" t="str">
        <f>IF('P18'!$F28="nt","",'P18'!$F28)</f>
        <v/>
      </c>
      <c r="U18" s="151" t="str">
        <f>IF('P19'!$F28="nt","",'P19'!$F28)</f>
        <v/>
      </c>
      <c r="V18" s="151" t="str">
        <f>IF('P20'!$F28="nt","",'P20'!$F28)</f>
        <v/>
      </c>
      <c r="W18" s="151" t="str">
        <f>IF('P21'!$F28="nt","",'P21'!$F28)</f>
        <v/>
      </c>
      <c r="X18" s="151" t="str">
        <f>IF('P22'!$F28="nt","",'P22'!$F28)</f>
        <v/>
      </c>
      <c r="Y18" s="151" t="str">
        <f>IF('P23'!$F28="nt","",'P23'!$F28)</f>
        <v/>
      </c>
      <c r="Z18" s="151" t="str">
        <f>IF('P24'!$F28="nt","",'P24'!$F28)</f>
        <v/>
      </c>
      <c r="AA18" s="151" t="str">
        <f>IF('P25'!$F28="nt","",'P25'!$F28)</f>
        <v/>
      </c>
    </row>
    <row r="19">
      <c r="A19" s="153" t="s">
        <v>119</v>
      </c>
      <c r="B19" s="153" t="s">
        <v>119</v>
      </c>
      <c r="C19" s="151" t="str">
        <f>IF('P01'!$F29="nt","",'P01'!$F29)</f>
        <v>na</v>
      </c>
      <c r="D19" s="151" t="str">
        <f>IF('P02'!$F29="nt","",'P02'!$F29)</f>
        <v>na</v>
      </c>
      <c r="E19" s="151" t="str">
        <f>IF('P03'!$F29="nt","",'P03'!$F29)</f>
        <v>na</v>
      </c>
      <c r="F19" s="151" t="str">
        <f>IF('P04'!$F29="nt","",'P04'!$F29)</f>
        <v>na</v>
      </c>
      <c r="G19" s="151" t="str">
        <f>IF('P05'!$F29="nt","",'P05'!$F29)</f>
        <v>na</v>
      </c>
      <c r="H19" s="151" t="str">
        <f>IF('P06'!$F29="nt","",'P06'!$F29)</f>
        <v>na</v>
      </c>
      <c r="I19" s="151" t="str">
        <f>IF('P07'!$F29="nt","",'P07'!$F29)</f>
        <v>na</v>
      </c>
      <c r="J19" s="151" t="str">
        <f>IF('P08'!$F29="nt","",'P08'!$F29)</f>
        <v>na</v>
      </c>
      <c r="K19" s="151" t="str">
        <f>IF('P09'!$F29="nt","",'P09'!$F29)</f>
        <v>na</v>
      </c>
      <c r="L19" s="151" t="str">
        <f>IF('P10'!$F29="nt","",'P10'!$F29)</f>
        <v>na</v>
      </c>
      <c r="M19" s="151" t="str">
        <f>IF('P11'!$F29="nt","",'P11'!$F29)</f>
        <v>na</v>
      </c>
      <c r="N19" s="151" t="str">
        <f>IF('P12'!$F29="nt","",'P12'!$F29)</f>
        <v>na</v>
      </c>
      <c r="O19" s="151" t="str">
        <f>IF('P13'!$F29="nt","",'P13'!$F29)</f>
        <v>na</v>
      </c>
      <c r="P19" s="151" t="str">
        <f>IF('P14'!$F29="nt","",'P14'!$F29)</f>
        <v/>
      </c>
      <c r="Q19" s="151" t="str">
        <f>IF('P15'!$F29="nt","",'P15'!$F29)</f>
        <v/>
      </c>
      <c r="R19" s="151" t="str">
        <f>IF('P16'!$F29="nt","",'P16'!$F29)</f>
        <v/>
      </c>
      <c r="S19" s="151" t="str">
        <f>IF('P17'!$F29="nt","",'P17'!$F29)</f>
        <v/>
      </c>
      <c r="T19" s="151" t="str">
        <f>IF('P18'!$F29="nt","",'P18'!$F29)</f>
        <v/>
      </c>
      <c r="U19" s="151" t="str">
        <f>IF('P19'!$F29="nt","",'P19'!$F29)</f>
        <v/>
      </c>
      <c r="V19" s="151" t="str">
        <f>IF('P20'!$F29="nt","",'P20'!$F29)</f>
        <v/>
      </c>
      <c r="W19" s="151" t="str">
        <f>IF('P21'!$F29="nt","",'P21'!$F29)</f>
        <v/>
      </c>
      <c r="X19" s="151" t="str">
        <f>IF('P22'!$F29="nt","",'P22'!$F29)</f>
        <v/>
      </c>
      <c r="Y19" s="151" t="str">
        <f>IF('P23'!$F29="nt","",'P23'!$F29)</f>
        <v/>
      </c>
      <c r="Z19" s="151" t="str">
        <f>IF('P24'!$F29="nt","",'P24'!$F29)</f>
        <v/>
      </c>
      <c r="AA19" s="151" t="str">
        <f>IF('P25'!$F29="nt","",'P25'!$F29)</f>
        <v/>
      </c>
    </row>
    <row r="20">
      <c r="A20" s="153" t="s">
        <v>119</v>
      </c>
      <c r="B20" s="153" t="s">
        <v>120</v>
      </c>
      <c r="C20" s="151" t="str">
        <f>IF('P01'!$F30="nt","",'P01'!$F30)</f>
        <v>na</v>
      </c>
      <c r="D20" s="151" t="str">
        <f>IF('P02'!$F30="nt","",'P02'!$F30)</f>
        <v>na</v>
      </c>
      <c r="E20" s="151" t="str">
        <f>IF('P03'!$F30="nt","",'P03'!$F30)</f>
        <v>na</v>
      </c>
      <c r="F20" s="151" t="str">
        <f>IF('P04'!$F30="nt","",'P04'!$F30)</f>
        <v>na</v>
      </c>
      <c r="G20" s="151" t="str">
        <f>IF('P05'!$F30="nt","",'P05'!$F30)</f>
        <v>na</v>
      </c>
      <c r="H20" s="151" t="str">
        <f>IF('P06'!$F30="nt","",'P06'!$F30)</f>
        <v>na</v>
      </c>
      <c r="I20" s="151" t="str">
        <f>IF('P07'!$F30="nt","",'P07'!$F30)</f>
        <v>na</v>
      </c>
      <c r="J20" s="151" t="str">
        <f>IF('P08'!$F30="nt","",'P08'!$F30)</f>
        <v>na</v>
      </c>
      <c r="K20" s="151" t="str">
        <f>IF('P09'!$F30="nt","",'P09'!$F30)</f>
        <v>na</v>
      </c>
      <c r="L20" s="151" t="str">
        <f>IF('P10'!$F30="nt","",'P10'!$F30)</f>
        <v>na</v>
      </c>
      <c r="M20" s="151" t="str">
        <f>IF('P11'!$F30="nt","",'P11'!$F30)</f>
        <v>na</v>
      </c>
      <c r="N20" s="151" t="str">
        <f>IF('P12'!$F30="nt","",'P12'!$F30)</f>
        <v>na</v>
      </c>
      <c r="O20" s="151" t="str">
        <f>IF('P13'!$F30="nt","",'P13'!$F30)</f>
        <v>na</v>
      </c>
      <c r="P20" s="151" t="str">
        <f>IF('P14'!$F30="nt","",'P14'!$F30)</f>
        <v/>
      </c>
      <c r="Q20" s="151" t="str">
        <f>IF('P15'!$F30="nt","",'P15'!$F30)</f>
        <v/>
      </c>
      <c r="R20" s="151" t="str">
        <f>IF('P16'!$F30="nt","",'P16'!$F30)</f>
        <v/>
      </c>
      <c r="S20" s="151" t="str">
        <f>IF('P17'!$F30="nt","",'P17'!$F30)</f>
        <v/>
      </c>
      <c r="T20" s="151" t="str">
        <f>IF('P18'!$F30="nt","",'P18'!$F30)</f>
        <v/>
      </c>
      <c r="U20" s="151" t="str">
        <f>IF('P19'!$F30="nt","",'P19'!$F30)</f>
        <v/>
      </c>
      <c r="V20" s="151" t="str">
        <f>IF('P20'!$F30="nt","",'P20'!$F30)</f>
        <v/>
      </c>
      <c r="W20" s="151" t="str">
        <f>IF('P21'!$F30="nt","",'P21'!$F30)</f>
        <v/>
      </c>
      <c r="X20" s="151" t="str">
        <f>IF('P22'!$F30="nt","",'P22'!$F30)</f>
        <v/>
      </c>
      <c r="Y20" s="151" t="str">
        <f>IF('P23'!$F30="nt","",'P23'!$F30)</f>
        <v/>
      </c>
      <c r="Z20" s="151" t="str">
        <f>IF('P24'!$F30="nt","",'P24'!$F30)</f>
        <v/>
      </c>
      <c r="AA20" s="151" t="str">
        <f>IF('P25'!$F30="nt","",'P25'!$F30)</f>
        <v/>
      </c>
    </row>
    <row r="21">
      <c r="A21" s="153" t="s">
        <v>119</v>
      </c>
      <c r="B21" s="153" t="s">
        <v>121</v>
      </c>
      <c r="C21" s="151" t="str">
        <f>IF('P01'!$F31="nt","",'P01'!$F31)</f>
        <v>na</v>
      </c>
      <c r="D21" s="151" t="str">
        <f>IF('P02'!$F31="nt","",'P02'!$F31)</f>
        <v>na</v>
      </c>
      <c r="E21" s="151" t="str">
        <f>IF('P03'!$F31="nt","",'P03'!$F31)</f>
        <v>na</v>
      </c>
      <c r="F21" s="151" t="str">
        <f>IF('P04'!$F31="nt","",'P04'!$F31)</f>
        <v>na</v>
      </c>
      <c r="G21" s="151" t="str">
        <f>IF('P05'!$F31="nt","",'P05'!$F31)</f>
        <v>na</v>
      </c>
      <c r="H21" s="151" t="str">
        <f>IF('P06'!$F31="nt","",'P06'!$F31)</f>
        <v>na</v>
      </c>
      <c r="I21" s="151" t="str">
        <f>IF('P07'!$F31="nt","",'P07'!$F31)</f>
        <v>na</v>
      </c>
      <c r="J21" s="151" t="str">
        <f>IF('P08'!$F31="nt","",'P08'!$F31)</f>
        <v>na</v>
      </c>
      <c r="K21" s="151" t="str">
        <f>IF('P09'!$F31="nt","",'P09'!$F31)</f>
        <v>na</v>
      </c>
      <c r="L21" s="151" t="str">
        <f>IF('P10'!$F31="nt","",'P10'!$F31)</f>
        <v>na</v>
      </c>
      <c r="M21" s="151" t="str">
        <f>IF('P11'!$F31="nt","",'P11'!$F31)</f>
        <v>na</v>
      </c>
      <c r="N21" s="151" t="str">
        <f>IF('P12'!$F31="nt","",'P12'!$F31)</f>
        <v>na</v>
      </c>
      <c r="O21" s="151" t="str">
        <f>IF('P13'!$F31="nt","",'P13'!$F31)</f>
        <v>na</v>
      </c>
      <c r="P21" s="151" t="str">
        <f>IF('P14'!$F31="nt","",'P14'!$F31)</f>
        <v/>
      </c>
      <c r="Q21" s="151" t="str">
        <f>IF('P15'!$F31="nt","",'P15'!$F31)</f>
        <v/>
      </c>
      <c r="R21" s="151" t="str">
        <f>IF('P16'!$F31="nt","",'P16'!$F31)</f>
        <v/>
      </c>
      <c r="S21" s="151" t="str">
        <f>IF('P17'!$F31="nt","",'P17'!$F31)</f>
        <v/>
      </c>
      <c r="T21" s="151" t="str">
        <f>IF('P18'!$F31="nt","",'P18'!$F31)</f>
        <v/>
      </c>
      <c r="U21" s="151" t="str">
        <f>IF('P19'!$F31="nt","",'P19'!$F31)</f>
        <v/>
      </c>
      <c r="V21" s="151" t="str">
        <f>IF('P20'!$F31="nt","",'P20'!$F31)</f>
        <v/>
      </c>
      <c r="W21" s="151" t="str">
        <f>IF('P21'!$F31="nt","",'P21'!$F31)</f>
        <v/>
      </c>
      <c r="X21" s="151" t="str">
        <f>IF('P22'!$F31="nt","",'P22'!$F31)</f>
        <v/>
      </c>
      <c r="Y21" s="151" t="str">
        <f>IF('P23'!$F31="nt","",'P23'!$F31)</f>
        <v/>
      </c>
      <c r="Z21" s="151" t="str">
        <f>IF('P24'!$F31="nt","",'P24'!$F31)</f>
        <v/>
      </c>
      <c r="AA21" s="151" t="str">
        <f>IF('P25'!$F31="nt","",'P25'!$F31)</f>
        <v/>
      </c>
    </row>
    <row r="22">
      <c r="A22" s="153" t="s">
        <v>119</v>
      </c>
      <c r="B22" s="153" t="s">
        <v>122</v>
      </c>
      <c r="C22" s="151" t="str">
        <f>IF('P01'!$F32="nt","",'P01'!$F32)</f>
        <v>na</v>
      </c>
      <c r="D22" s="151" t="str">
        <f>IF('P02'!$F32="nt","",'P02'!$F32)</f>
        <v>na</v>
      </c>
      <c r="E22" s="151" t="str">
        <f>IF('P03'!$F32="nt","",'P03'!$F32)</f>
        <v>na</v>
      </c>
      <c r="F22" s="151" t="str">
        <f>IF('P04'!$F32="nt","",'P04'!$F32)</f>
        <v>na</v>
      </c>
      <c r="G22" s="151" t="str">
        <f>IF('P05'!$F32="nt","",'P05'!$F32)</f>
        <v>na</v>
      </c>
      <c r="H22" s="151" t="str">
        <f>IF('P06'!$F32="nt","",'P06'!$F32)</f>
        <v>na</v>
      </c>
      <c r="I22" s="151" t="str">
        <f>IF('P07'!$F32="nt","",'P07'!$F32)</f>
        <v>na</v>
      </c>
      <c r="J22" s="151" t="str">
        <f>IF('P08'!$F32="nt","",'P08'!$F32)</f>
        <v>na</v>
      </c>
      <c r="K22" s="151" t="str">
        <f>IF('P09'!$F32="nt","",'P09'!$F32)</f>
        <v>na</v>
      </c>
      <c r="L22" s="151" t="str">
        <f>IF('P10'!$F32="nt","",'P10'!$F32)</f>
        <v>na</v>
      </c>
      <c r="M22" s="151" t="str">
        <f>IF('P11'!$F32="nt","",'P11'!$F32)</f>
        <v>na</v>
      </c>
      <c r="N22" s="151" t="str">
        <f>IF('P12'!$F32="nt","",'P12'!$F32)</f>
        <v>na</v>
      </c>
      <c r="O22" s="151" t="str">
        <f>IF('P13'!$F32="nt","",'P13'!$F32)</f>
        <v>na</v>
      </c>
      <c r="P22" s="151" t="str">
        <f>IF('P14'!$F32="nt","",'P14'!$F32)</f>
        <v/>
      </c>
      <c r="Q22" s="151" t="str">
        <f>IF('P15'!$F32="nt","",'P15'!$F32)</f>
        <v/>
      </c>
      <c r="R22" s="151" t="str">
        <f>IF('P16'!$F32="nt","",'P16'!$F32)</f>
        <v/>
      </c>
      <c r="S22" s="151" t="str">
        <f>IF('P17'!$F32="nt","",'P17'!$F32)</f>
        <v/>
      </c>
      <c r="T22" s="151" t="str">
        <f>IF('P18'!$F32="nt","",'P18'!$F32)</f>
        <v/>
      </c>
      <c r="U22" s="151" t="str">
        <f>IF('P19'!$F32="nt","",'P19'!$F32)</f>
        <v/>
      </c>
      <c r="V22" s="151" t="str">
        <f>IF('P20'!$F32="nt","",'P20'!$F32)</f>
        <v/>
      </c>
      <c r="W22" s="151" t="str">
        <f>IF('P21'!$F32="nt","",'P21'!$F32)</f>
        <v/>
      </c>
      <c r="X22" s="151" t="str">
        <f>IF('P22'!$F32="nt","",'P22'!$F32)</f>
        <v/>
      </c>
      <c r="Y22" s="151" t="str">
        <f>IF('P23'!$F32="nt","",'P23'!$F32)</f>
        <v/>
      </c>
      <c r="Z22" s="151" t="str">
        <f>IF('P24'!$F32="nt","",'P24'!$F32)</f>
        <v/>
      </c>
      <c r="AA22" s="151" t="str">
        <f>IF('P25'!$F32="nt","",'P25'!$F32)</f>
        <v/>
      </c>
    </row>
    <row r="23">
      <c r="A23" s="153" t="s">
        <v>119</v>
      </c>
      <c r="B23" s="153" t="s">
        <v>123</v>
      </c>
      <c r="C23" s="151" t="str">
        <f>IF('P01'!$F33="nt","",'P01'!$F33)</f>
        <v>na</v>
      </c>
      <c r="D23" s="151" t="str">
        <f>IF('P02'!$F33="nt","",'P02'!$F33)</f>
        <v>na</v>
      </c>
      <c r="E23" s="151" t="str">
        <f>IF('P03'!$F33="nt","",'P03'!$F33)</f>
        <v>na</v>
      </c>
      <c r="F23" s="151" t="str">
        <f>IF('P04'!$F33="nt","",'P04'!$F33)</f>
        <v>na</v>
      </c>
      <c r="G23" s="151" t="str">
        <f>IF('P05'!$F33="nt","",'P05'!$F33)</f>
        <v>na</v>
      </c>
      <c r="H23" s="151" t="str">
        <f>IF('P06'!$F33="nt","",'P06'!$F33)</f>
        <v>na</v>
      </c>
      <c r="I23" s="151" t="str">
        <f>IF('P07'!$F33="nt","",'P07'!$F33)</f>
        <v>na</v>
      </c>
      <c r="J23" s="151" t="str">
        <f>IF('P08'!$F33="nt","",'P08'!$F33)</f>
        <v>na</v>
      </c>
      <c r="K23" s="151" t="str">
        <f>IF('P09'!$F33="nt","",'P09'!$F33)</f>
        <v>na</v>
      </c>
      <c r="L23" s="151" t="str">
        <f>IF('P10'!$F33="nt","",'P10'!$F33)</f>
        <v>na</v>
      </c>
      <c r="M23" s="151" t="str">
        <f>IF('P11'!$F33="nt","",'P11'!$F33)</f>
        <v>na</v>
      </c>
      <c r="N23" s="151" t="str">
        <f>IF('P12'!$F33="nt","",'P12'!$F33)</f>
        <v>na</v>
      </c>
      <c r="O23" s="151" t="str">
        <f>IF('P13'!$F33="nt","",'P13'!$F33)</f>
        <v>na</v>
      </c>
      <c r="P23" s="151" t="str">
        <f>IF('P14'!$F33="nt","",'P14'!$F33)</f>
        <v/>
      </c>
      <c r="Q23" s="151" t="str">
        <f>IF('P15'!$F33="nt","",'P15'!$F33)</f>
        <v/>
      </c>
      <c r="R23" s="151" t="str">
        <f>IF('P16'!$F33="nt","",'P16'!$F33)</f>
        <v/>
      </c>
      <c r="S23" s="151" t="str">
        <f>IF('P17'!$F33="nt","",'P17'!$F33)</f>
        <v/>
      </c>
      <c r="T23" s="151" t="str">
        <f>IF('P18'!$F33="nt","",'P18'!$F33)</f>
        <v/>
      </c>
      <c r="U23" s="151" t="str">
        <f>IF('P19'!$F33="nt","",'P19'!$F33)</f>
        <v/>
      </c>
      <c r="V23" s="151" t="str">
        <f>IF('P20'!$F33="nt","",'P20'!$F33)</f>
        <v/>
      </c>
      <c r="W23" s="151" t="str">
        <f>IF('P21'!$F33="nt","",'P21'!$F33)</f>
        <v/>
      </c>
      <c r="X23" s="151" t="str">
        <f>IF('P22'!$F33="nt","",'P22'!$F33)</f>
        <v/>
      </c>
      <c r="Y23" s="151" t="str">
        <f>IF('P23'!$F33="nt","",'P23'!$F33)</f>
        <v/>
      </c>
      <c r="Z23" s="151" t="str">
        <f>IF('P24'!$F33="nt","",'P24'!$F33)</f>
        <v/>
      </c>
      <c r="AA23" s="151" t="str">
        <f>IF('P25'!$F33="nt","",'P25'!$F33)</f>
        <v/>
      </c>
    </row>
    <row r="24">
      <c r="A24" s="153" t="s">
        <v>119</v>
      </c>
      <c r="B24" s="153" t="s">
        <v>124</v>
      </c>
      <c r="C24" s="151" t="str">
        <f>IF('P01'!$F34="nt","",'P01'!$F34)</f>
        <v>na</v>
      </c>
      <c r="D24" s="151" t="str">
        <f>IF('P02'!$F34="nt","",'P02'!$F34)</f>
        <v>na</v>
      </c>
      <c r="E24" s="151" t="str">
        <f>IF('P03'!$F34="nt","",'P03'!$F34)</f>
        <v>na</v>
      </c>
      <c r="F24" s="151" t="str">
        <f>IF('P04'!$F34="nt","",'P04'!$F34)</f>
        <v>na</v>
      </c>
      <c r="G24" s="151" t="str">
        <f>IF('P05'!$F34="nt","",'P05'!$F34)</f>
        <v>na</v>
      </c>
      <c r="H24" s="151" t="str">
        <f>IF('P06'!$F34="nt","",'P06'!$F34)</f>
        <v>na</v>
      </c>
      <c r="I24" s="151" t="str">
        <f>IF('P07'!$F34="nt","",'P07'!$F34)</f>
        <v>na</v>
      </c>
      <c r="J24" s="151" t="str">
        <f>IF('P08'!$F34="nt","",'P08'!$F34)</f>
        <v>na</v>
      </c>
      <c r="K24" s="151" t="str">
        <f>IF('P09'!$F34="nt","",'P09'!$F34)</f>
        <v>na</v>
      </c>
      <c r="L24" s="151" t="str">
        <f>IF('P10'!$F34="nt","",'P10'!$F34)</f>
        <v>na</v>
      </c>
      <c r="M24" s="151" t="str">
        <f>IF('P11'!$F34="nt","",'P11'!$F34)</f>
        <v>na</v>
      </c>
      <c r="N24" s="151" t="str">
        <f>IF('P12'!$F34="nt","",'P12'!$F34)</f>
        <v>na</v>
      </c>
      <c r="O24" s="151" t="str">
        <f>IF('P13'!$F34="nt","",'P13'!$F34)</f>
        <v>na</v>
      </c>
      <c r="P24" s="151" t="str">
        <f>IF('P14'!$F34="nt","",'P14'!$F34)</f>
        <v/>
      </c>
      <c r="Q24" s="151" t="str">
        <f>IF('P15'!$F34="nt","",'P15'!$F34)</f>
        <v/>
      </c>
      <c r="R24" s="151" t="str">
        <f>IF('P16'!$F34="nt","",'P16'!$F34)</f>
        <v/>
      </c>
      <c r="S24" s="151" t="str">
        <f>IF('P17'!$F34="nt","",'P17'!$F34)</f>
        <v/>
      </c>
      <c r="T24" s="151" t="str">
        <f>IF('P18'!$F34="nt","",'P18'!$F34)</f>
        <v/>
      </c>
      <c r="U24" s="151" t="str">
        <f>IF('P19'!$F34="nt","",'P19'!$F34)</f>
        <v/>
      </c>
      <c r="V24" s="151" t="str">
        <f>IF('P20'!$F34="nt","",'P20'!$F34)</f>
        <v/>
      </c>
      <c r="W24" s="151" t="str">
        <f>IF('P21'!$F34="nt","",'P21'!$F34)</f>
        <v/>
      </c>
      <c r="X24" s="151" t="str">
        <f>IF('P22'!$F34="nt","",'P22'!$F34)</f>
        <v/>
      </c>
      <c r="Y24" s="151" t="str">
        <f>IF('P23'!$F34="nt","",'P23'!$F34)</f>
        <v/>
      </c>
      <c r="Z24" s="151" t="str">
        <f>IF('P24'!$F34="nt","",'P24'!$F34)</f>
        <v/>
      </c>
      <c r="AA24" s="151" t="str">
        <f>IF('P25'!$F34="nt","",'P25'!$F34)</f>
        <v/>
      </c>
    </row>
    <row r="25">
      <c r="A25" s="153" t="s">
        <v>119</v>
      </c>
      <c r="B25" s="153" t="s">
        <v>125</v>
      </c>
      <c r="C25" s="151" t="str">
        <f>IF('P01'!$F35="nt","",'P01'!$F35)</f>
        <v>na</v>
      </c>
      <c r="D25" s="151" t="str">
        <f>IF('P02'!$F35="nt","",'P02'!$F35)</f>
        <v>na</v>
      </c>
      <c r="E25" s="151" t="str">
        <f>IF('P03'!$F35="nt","",'P03'!$F35)</f>
        <v>na</v>
      </c>
      <c r="F25" s="151" t="str">
        <f>IF('P04'!$F35="nt","",'P04'!$F35)</f>
        <v>na</v>
      </c>
      <c r="G25" s="151" t="str">
        <f>IF('P05'!$F35="nt","",'P05'!$F35)</f>
        <v>na</v>
      </c>
      <c r="H25" s="151" t="str">
        <f>IF('P06'!$F35="nt","",'P06'!$F35)</f>
        <v>na</v>
      </c>
      <c r="I25" s="151" t="str">
        <f>IF('P07'!$F35="nt","",'P07'!$F35)</f>
        <v>na</v>
      </c>
      <c r="J25" s="151" t="str">
        <f>IF('P08'!$F35="nt","",'P08'!$F35)</f>
        <v>na</v>
      </c>
      <c r="K25" s="151" t="str">
        <f>IF('P09'!$F35="nt","",'P09'!$F35)</f>
        <v>na</v>
      </c>
      <c r="L25" s="151" t="str">
        <f>IF('P10'!$F35="nt","",'P10'!$F35)</f>
        <v>na</v>
      </c>
      <c r="M25" s="151" t="str">
        <f>IF('P11'!$F35="nt","",'P11'!$F35)</f>
        <v>na</v>
      </c>
      <c r="N25" s="151" t="str">
        <f>IF('P12'!$F35="nt","",'P12'!$F35)</f>
        <v>na</v>
      </c>
      <c r="O25" s="151" t="str">
        <f>IF('P13'!$F35="nt","",'P13'!$F35)</f>
        <v>na</v>
      </c>
      <c r="P25" s="151" t="str">
        <f>IF('P14'!$F35="nt","",'P14'!$F35)</f>
        <v/>
      </c>
      <c r="Q25" s="151" t="str">
        <f>IF('P15'!$F35="nt","",'P15'!$F35)</f>
        <v/>
      </c>
      <c r="R25" s="151" t="str">
        <f>IF('P16'!$F35="nt","",'P16'!$F35)</f>
        <v/>
      </c>
      <c r="S25" s="151" t="str">
        <f>IF('P17'!$F35="nt","",'P17'!$F35)</f>
        <v/>
      </c>
      <c r="T25" s="151" t="str">
        <f>IF('P18'!$F35="nt","",'P18'!$F35)</f>
        <v/>
      </c>
      <c r="U25" s="151" t="str">
        <f>IF('P19'!$F35="nt","",'P19'!$F35)</f>
        <v/>
      </c>
      <c r="V25" s="151" t="str">
        <f>IF('P20'!$F35="nt","",'P20'!$F35)</f>
        <v/>
      </c>
      <c r="W25" s="151" t="str">
        <f>IF('P21'!$F35="nt","",'P21'!$F35)</f>
        <v/>
      </c>
      <c r="X25" s="151" t="str">
        <f>IF('P22'!$F35="nt","",'P22'!$F35)</f>
        <v/>
      </c>
      <c r="Y25" s="151" t="str">
        <f>IF('P23'!$F35="nt","",'P23'!$F35)</f>
        <v/>
      </c>
      <c r="Z25" s="151" t="str">
        <f>IF('P24'!$F35="nt","",'P24'!$F35)</f>
        <v/>
      </c>
      <c r="AA25" s="151" t="str">
        <f>IF('P25'!$F35="nt","",'P25'!$F35)</f>
        <v/>
      </c>
    </row>
    <row r="26">
      <c r="A26" s="153" t="s">
        <v>119</v>
      </c>
      <c r="B26" s="153" t="s">
        <v>126</v>
      </c>
      <c r="C26" s="151" t="str">
        <f>IF('P01'!$F36="nt","",'P01'!$F36)</f>
        <v>na</v>
      </c>
      <c r="D26" s="151" t="str">
        <f>IF('P02'!$F36="nt","",'P02'!$F36)</f>
        <v>na</v>
      </c>
      <c r="E26" s="151" t="str">
        <f>IF('P03'!$F36="nt","",'P03'!$F36)</f>
        <v>na</v>
      </c>
      <c r="F26" s="151" t="str">
        <f>IF('P04'!$F36="nt","",'P04'!$F36)</f>
        <v>na</v>
      </c>
      <c r="G26" s="151" t="str">
        <f>IF('P05'!$F36="nt","",'P05'!$F36)</f>
        <v>na</v>
      </c>
      <c r="H26" s="151" t="str">
        <f>IF('P06'!$F36="nt","",'P06'!$F36)</f>
        <v>na</v>
      </c>
      <c r="I26" s="151" t="str">
        <f>IF('P07'!$F36="nt","",'P07'!$F36)</f>
        <v>na</v>
      </c>
      <c r="J26" s="151" t="str">
        <f>IF('P08'!$F36="nt","",'P08'!$F36)</f>
        <v>na</v>
      </c>
      <c r="K26" s="151" t="str">
        <f>IF('P09'!$F36="nt","",'P09'!$F36)</f>
        <v>na</v>
      </c>
      <c r="L26" s="151" t="str">
        <f>IF('P10'!$F36="nt","",'P10'!$F36)</f>
        <v>na</v>
      </c>
      <c r="M26" s="151" t="str">
        <f>IF('P11'!$F36="nt","",'P11'!$F36)</f>
        <v>na</v>
      </c>
      <c r="N26" s="151" t="str">
        <f>IF('P12'!$F36="nt","",'P12'!$F36)</f>
        <v>na</v>
      </c>
      <c r="O26" s="151" t="str">
        <f>IF('P13'!$F36="nt","",'P13'!$F36)</f>
        <v>na</v>
      </c>
      <c r="P26" s="151" t="str">
        <f>IF('P14'!$F36="nt","",'P14'!$F36)</f>
        <v/>
      </c>
      <c r="Q26" s="151" t="str">
        <f>IF('P15'!$F36="nt","",'P15'!$F36)</f>
        <v/>
      </c>
      <c r="R26" s="151" t="str">
        <f>IF('P16'!$F36="nt","",'P16'!$F36)</f>
        <v/>
      </c>
      <c r="S26" s="151" t="str">
        <f>IF('P17'!$F36="nt","",'P17'!$F36)</f>
        <v/>
      </c>
      <c r="T26" s="151" t="str">
        <f>IF('P18'!$F36="nt","",'P18'!$F36)</f>
        <v/>
      </c>
      <c r="U26" s="151" t="str">
        <f>IF('P19'!$F36="nt","",'P19'!$F36)</f>
        <v/>
      </c>
      <c r="V26" s="151" t="str">
        <f>IF('P20'!$F36="nt","",'P20'!$F36)</f>
        <v/>
      </c>
      <c r="W26" s="151" t="str">
        <f>IF('P21'!$F36="nt","",'P21'!$F36)</f>
        <v/>
      </c>
      <c r="X26" s="151" t="str">
        <f>IF('P22'!$F36="nt","",'P22'!$F36)</f>
        <v/>
      </c>
      <c r="Y26" s="151" t="str">
        <f>IF('P23'!$F36="nt","",'P23'!$F36)</f>
        <v/>
      </c>
      <c r="Z26" s="151" t="str">
        <f>IF('P24'!$F36="nt","",'P24'!$F36)</f>
        <v/>
      </c>
      <c r="AA26" s="151" t="str">
        <f>IF('P25'!$F36="nt","",'P25'!$F36)</f>
        <v/>
      </c>
    </row>
    <row r="27">
      <c r="A27" s="153" t="s">
        <v>119</v>
      </c>
      <c r="B27" s="153" t="s">
        <v>127</v>
      </c>
      <c r="C27" s="151" t="str">
        <f>IF('P01'!$F37="nt","",'P01'!$F37)</f>
        <v>na</v>
      </c>
      <c r="D27" s="151" t="str">
        <f>IF('P02'!$F37="nt","",'P02'!$F37)</f>
        <v>na</v>
      </c>
      <c r="E27" s="151" t="str">
        <f>IF('P03'!$F37="nt","",'P03'!$F37)</f>
        <v>na</v>
      </c>
      <c r="F27" s="151" t="str">
        <f>IF('P04'!$F37="nt","",'P04'!$F37)</f>
        <v>na</v>
      </c>
      <c r="G27" s="151" t="str">
        <f>IF('P05'!$F37="nt","",'P05'!$F37)</f>
        <v>na</v>
      </c>
      <c r="H27" s="151" t="str">
        <f>IF('P06'!$F37="nt","",'P06'!$F37)</f>
        <v>na</v>
      </c>
      <c r="I27" s="151" t="str">
        <f>IF('P07'!$F37="nt","",'P07'!$F37)</f>
        <v>na</v>
      </c>
      <c r="J27" s="151" t="str">
        <f>IF('P08'!$F37="nt","",'P08'!$F37)</f>
        <v>na</v>
      </c>
      <c r="K27" s="151" t="str">
        <f>IF('P09'!$F37="nt","",'P09'!$F37)</f>
        <v>na</v>
      </c>
      <c r="L27" s="151" t="str">
        <f>IF('P10'!$F37="nt","",'P10'!$F37)</f>
        <v>na</v>
      </c>
      <c r="M27" s="151" t="str">
        <f>IF('P11'!$F37="nt","",'P11'!$F37)</f>
        <v>na</v>
      </c>
      <c r="N27" s="151" t="str">
        <f>IF('P12'!$F37="nt","",'P12'!$F37)</f>
        <v>na</v>
      </c>
      <c r="O27" s="151" t="str">
        <f>IF('P13'!$F37="nt","",'P13'!$F37)</f>
        <v>na</v>
      </c>
      <c r="P27" s="151" t="str">
        <f>IF('P14'!$F37="nt","",'P14'!$F37)</f>
        <v/>
      </c>
      <c r="Q27" s="151" t="str">
        <f>IF('P15'!$F37="nt","",'P15'!$F37)</f>
        <v/>
      </c>
      <c r="R27" s="151" t="str">
        <f>IF('P16'!$F37="nt","",'P16'!$F37)</f>
        <v/>
      </c>
      <c r="S27" s="151" t="str">
        <f>IF('P17'!$F37="nt","",'P17'!$F37)</f>
        <v/>
      </c>
      <c r="T27" s="151" t="str">
        <f>IF('P18'!$F37="nt","",'P18'!$F37)</f>
        <v/>
      </c>
      <c r="U27" s="151" t="str">
        <f>IF('P19'!$F37="nt","",'P19'!$F37)</f>
        <v/>
      </c>
      <c r="V27" s="151" t="str">
        <f>IF('P20'!$F37="nt","",'P20'!$F37)</f>
        <v/>
      </c>
      <c r="W27" s="151" t="str">
        <f>IF('P21'!$F37="nt","",'P21'!$F37)</f>
        <v/>
      </c>
      <c r="X27" s="151" t="str">
        <f>IF('P22'!$F37="nt","",'P22'!$F37)</f>
        <v/>
      </c>
      <c r="Y27" s="151" t="str">
        <f>IF('P23'!$F37="nt","",'P23'!$F37)</f>
        <v/>
      </c>
      <c r="Z27" s="151" t="str">
        <f>IF('P24'!$F37="nt","",'P24'!$F37)</f>
        <v/>
      </c>
      <c r="AA27" s="151" t="str">
        <f>IF('P25'!$F37="nt","",'P25'!$F37)</f>
        <v/>
      </c>
    </row>
    <row r="28">
      <c r="A28" s="153" t="s">
        <v>119</v>
      </c>
      <c r="B28" s="153" t="s">
        <v>128</v>
      </c>
      <c r="C28" s="151" t="str">
        <f>IF('P01'!$F38="nt","",'P01'!$F38)</f>
        <v>na</v>
      </c>
      <c r="D28" s="151" t="str">
        <f>IF('P02'!$F38="nt","",'P02'!$F38)</f>
        <v>na</v>
      </c>
      <c r="E28" s="151" t="str">
        <f>IF('P03'!$F38="nt","",'P03'!$F38)</f>
        <v>na</v>
      </c>
      <c r="F28" s="151" t="str">
        <f>IF('P04'!$F38="nt","",'P04'!$F38)</f>
        <v>na</v>
      </c>
      <c r="G28" s="151" t="str">
        <f>IF('P05'!$F38="nt","",'P05'!$F38)</f>
        <v>na</v>
      </c>
      <c r="H28" s="151" t="str">
        <f>IF('P06'!$F38="nt","",'P06'!$F38)</f>
        <v>na</v>
      </c>
      <c r="I28" s="151" t="str">
        <f>IF('P07'!$F38="nt","",'P07'!$F38)</f>
        <v>na</v>
      </c>
      <c r="J28" s="151" t="str">
        <f>IF('P08'!$F38="nt","",'P08'!$F38)</f>
        <v>na</v>
      </c>
      <c r="K28" s="151" t="str">
        <f>IF('P09'!$F38="nt","",'P09'!$F38)</f>
        <v>na</v>
      </c>
      <c r="L28" s="151" t="str">
        <f>IF('P10'!$F38="nt","",'P10'!$F38)</f>
        <v>na</v>
      </c>
      <c r="M28" s="151" t="str">
        <f>IF('P11'!$F38="nt","",'P11'!$F38)</f>
        <v>na</v>
      </c>
      <c r="N28" s="151" t="str">
        <f>IF('P12'!$F38="nt","",'P12'!$F38)</f>
        <v>na</v>
      </c>
      <c r="O28" s="151" t="str">
        <f>IF('P13'!$F38="nt","",'P13'!$F38)</f>
        <v>na</v>
      </c>
      <c r="P28" s="151" t="str">
        <f>IF('P14'!$F38="nt","",'P14'!$F38)</f>
        <v/>
      </c>
      <c r="Q28" s="151" t="str">
        <f>IF('P15'!$F38="nt","",'P15'!$F38)</f>
        <v/>
      </c>
      <c r="R28" s="151" t="str">
        <f>IF('P16'!$F38="nt","",'P16'!$F38)</f>
        <v/>
      </c>
      <c r="S28" s="151" t="str">
        <f>IF('P17'!$F38="nt","",'P17'!$F38)</f>
        <v/>
      </c>
      <c r="T28" s="151" t="str">
        <f>IF('P18'!$F38="nt","",'P18'!$F38)</f>
        <v/>
      </c>
      <c r="U28" s="151" t="str">
        <f>IF('P19'!$F38="nt","",'P19'!$F38)</f>
        <v/>
      </c>
      <c r="V28" s="151" t="str">
        <f>IF('P20'!$F38="nt","",'P20'!$F38)</f>
        <v/>
      </c>
      <c r="W28" s="151" t="str">
        <f>IF('P21'!$F38="nt","",'P21'!$F38)</f>
        <v/>
      </c>
      <c r="X28" s="151" t="str">
        <f>IF('P22'!$F38="nt","",'P22'!$F38)</f>
        <v/>
      </c>
      <c r="Y28" s="151" t="str">
        <f>IF('P23'!$F38="nt","",'P23'!$F38)</f>
        <v/>
      </c>
      <c r="Z28" s="151" t="str">
        <f>IF('P24'!$F38="nt","",'P24'!$F38)</f>
        <v/>
      </c>
      <c r="AA28" s="151" t="str">
        <f>IF('P25'!$F38="nt","",'P25'!$F38)</f>
        <v/>
      </c>
    </row>
    <row r="29">
      <c r="A29" s="153" t="s">
        <v>120</v>
      </c>
      <c r="B29" s="153" t="s">
        <v>116</v>
      </c>
      <c r="C29" s="151" t="str">
        <f>IF('P01'!$F39="nt","",'P01'!$F39)</f>
        <v>na</v>
      </c>
      <c r="D29" s="151" t="str">
        <f>IF('P02'!$F39="nt","",'P02'!$F39)</f>
        <v>na</v>
      </c>
      <c r="E29" s="151" t="str">
        <f>IF('P03'!$F39="nt","",'P03'!$F39)</f>
        <v>na</v>
      </c>
      <c r="F29" s="151" t="str">
        <f>IF('P04'!$F39="nt","",'P04'!$F39)</f>
        <v>na</v>
      </c>
      <c r="G29" s="151" t="str">
        <f>IF('P05'!$F39="nt","",'P05'!$F39)</f>
        <v>na</v>
      </c>
      <c r="H29" s="151" t="str">
        <f>IF('P06'!$F39="nt","",'P06'!$F39)</f>
        <v>na</v>
      </c>
      <c r="I29" s="151" t="str">
        <f>IF('P07'!$F39="nt","",'P07'!$F39)</f>
        <v>na</v>
      </c>
      <c r="J29" s="151" t="str">
        <f>IF('P08'!$F39="nt","",'P08'!$F39)</f>
        <v>na</v>
      </c>
      <c r="K29" s="151" t="str">
        <f>IF('P09'!$F39="nt","",'P09'!$F39)</f>
        <v>na</v>
      </c>
      <c r="L29" s="151" t="str">
        <f>IF('P10'!$F39="nt","",'P10'!$F39)</f>
        <v>na</v>
      </c>
      <c r="M29" s="151" t="str">
        <f>IF('P11'!$F39="nt","",'P11'!$F39)</f>
        <v>na</v>
      </c>
      <c r="N29" s="151" t="str">
        <f>IF('P12'!$F39="nt","",'P12'!$F39)</f>
        <v>na</v>
      </c>
      <c r="O29" s="151" t="str">
        <f>IF('P13'!$F39="nt","",'P13'!$F39)</f>
        <v>na</v>
      </c>
      <c r="P29" s="151" t="str">
        <f>IF('P14'!$F39="nt","",'P14'!$F39)</f>
        <v/>
      </c>
      <c r="Q29" s="151" t="str">
        <f>IF('P15'!$F39="nt","",'P15'!$F39)</f>
        <v/>
      </c>
      <c r="R29" s="151" t="str">
        <f>IF('P16'!$F39="nt","",'P16'!$F39)</f>
        <v/>
      </c>
      <c r="S29" s="151" t="str">
        <f>IF('P17'!$F39="nt","",'P17'!$F39)</f>
        <v/>
      </c>
      <c r="T29" s="151" t="str">
        <f>IF('P18'!$F39="nt","",'P18'!$F39)</f>
        <v/>
      </c>
      <c r="U29" s="151" t="str">
        <f>IF('P19'!$F39="nt","",'P19'!$F39)</f>
        <v/>
      </c>
      <c r="V29" s="151" t="str">
        <f>IF('P20'!$F39="nt","",'P20'!$F39)</f>
        <v/>
      </c>
      <c r="W29" s="151" t="str">
        <f>IF('P21'!$F39="nt","",'P21'!$F39)</f>
        <v/>
      </c>
      <c r="X29" s="151" t="str">
        <f>IF('P22'!$F39="nt","",'P22'!$F39)</f>
        <v/>
      </c>
      <c r="Y29" s="151" t="str">
        <f>IF('P23'!$F39="nt","",'P23'!$F39)</f>
        <v/>
      </c>
      <c r="Z29" s="151" t="str">
        <f>IF('P24'!$F39="nt","",'P24'!$F39)</f>
        <v/>
      </c>
      <c r="AA29" s="151" t="str">
        <f>IF('P25'!$F39="nt","",'P25'!$F39)</f>
        <v/>
      </c>
    </row>
    <row r="30">
      <c r="A30" s="153" t="s">
        <v>120</v>
      </c>
      <c r="B30" s="153" t="s">
        <v>117</v>
      </c>
      <c r="C30" s="151" t="str">
        <f>IF('P01'!$F40="nt","",'P01'!$F40)</f>
        <v>na</v>
      </c>
      <c r="D30" s="151" t="str">
        <f>IF('P02'!$F40="nt","",'P02'!$F40)</f>
        <v>na</v>
      </c>
      <c r="E30" s="151" t="str">
        <f>IF('P03'!$F40="nt","",'P03'!$F40)</f>
        <v>na</v>
      </c>
      <c r="F30" s="151" t="str">
        <f>IF('P04'!$F40="nt","",'P04'!$F40)</f>
        <v>na</v>
      </c>
      <c r="G30" s="151" t="str">
        <f>IF('P05'!$F40="nt","",'P05'!$F40)</f>
        <v>na</v>
      </c>
      <c r="H30" s="151" t="str">
        <f>IF('P06'!$F40="nt","",'P06'!$F40)</f>
        <v>na</v>
      </c>
      <c r="I30" s="151" t="str">
        <f>IF('P07'!$F40="nt","",'P07'!$F40)</f>
        <v>na</v>
      </c>
      <c r="J30" s="151" t="str">
        <f>IF('P08'!$F40="nt","",'P08'!$F40)</f>
        <v>na</v>
      </c>
      <c r="K30" s="151" t="str">
        <f>IF('P09'!$F40="nt","",'P09'!$F40)</f>
        <v>na</v>
      </c>
      <c r="L30" s="151" t="str">
        <f>IF('P10'!$F40="nt","",'P10'!$F40)</f>
        <v>na</v>
      </c>
      <c r="M30" s="151" t="str">
        <f>IF('P11'!$F40="nt","",'P11'!$F40)</f>
        <v>na</v>
      </c>
      <c r="N30" s="151" t="str">
        <f>IF('P12'!$F40="nt","",'P12'!$F40)</f>
        <v>na</v>
      </c>
      <c r="O30" s="151" t="str">
        <f>IF('P13'!$F40="nt","",'P13'!$F40)</f>
        <v>na</v>
      </c>
      <c r="P30" s="151" t="str">
        <f>IF('P14'!$F40="nt","",'P14'!$F40)</f>
        <v/>
      </c>
      <c r="Q30" s="151" t="str">
        <f>IF('P15'!$F40="nt","",'P15'!$F40)</f>
        <v/>
      </c>
      <c r="R30" s="151" t="str">
        <f>IF('P16'!$F40="nt","",'P16'!$F40)</f>
        <v/>
      </c>
      <c r="S30" s="151" t="str">
        <f>IF('P17'!$F40="nt","",'P17'!$F40)</f>
        <v/>
      </c>
      <c r="T30" s="151" t="str">
        <f>IF('P18'!$F40="nt","",'P18'!$F40)</f>
        <v/>
      </c>
      <c r="U30" s="151" t="str">
        <f>IF('P19'!$F40="nt","",'P19'!$F40)</f>
        <v/>
      </c>
      <c r="V30" s="151" t="str">
        <f>IF('P20'!$F40="nt","",'P20'!$F40)</f>
        <v/>
      </c>
      <c r="W30" s="151" t="str">
        <f>IF('P21'!$F40="nt","",'P21'!$F40)</f>
        <v/>
      </c>
      <c r="X30" s="151" t="str">
        <f>IF('P22'!$F40="nt","",'P22'!$F40)</f>
        <v/>
      </c>
      <c r="Y30" s="151" t="str">
        <f>IF('P23'!$F40="nt","",'P23'!$F40)</f>
        <v/>
      </c>
      <c r="Z30" s="151" t="str">
        <f>IF('P24'!$F40="nt","",'P24'!$F40)</f>
        <v/>
      </c>
      <c r="AA30" s="151" t="str">
        <f>IF('P25'!$F40="nt","",'P25'!$F40)</f>
        <v/>
      </c>
    </row>
    <row r="31">
      <c r="A31" s="153" t="s">
        <v>120</v>
      </c>
      <c r="B31" s="153" t="s">
        <v>118</v>
      </c>
      <c r="C31" s="151" t="str">
        <f>IF('P01'!$F41="nt","",'P01'!$F41)</f>
        <v>na</v>
      </c>
      <c r="D31" s="151" t="str">
        <f>IF('P02'!$F41="nt","",'P02'!$F41)</f>
        <v>na</v>
      </c>
      <c r="E31" s="151" t="str">
        <f>IF('P03'!$F41="nt","",'P03'!$F41)</f>
        <v>na</v>
      </c>
      <c r="F31" s="151" t="str">
        <f>IF('P04'!$F41="nt","",'P04'!$F41)</f>
        <v>na</v>
      </c>
      <c r="G31" s="151" t="str">
        <f>IF('P05'!$F41="nt","",'P05'!$F41)</f>
        <v>na</v>
      </c>
      <c r="H31" s="151" t="str">
        <f>IF('P06'!$F41="nt","",'P06'!$F41)</f>
        <v>na</v>
      </c>
      <c r="I31" s="151" t="str">
        <f>IF('P07'!$F41="nt","",'P07'!$F41)</f>
        <v>na</v>
      </c>
      <c r="J31" s="151" t="str">
        <f>IF('P08'!$F41="nt","",'P08'!$F41)</f>
        <v>na</v>
      </c>
      <c r="K31" s="151" t="str">
        <f>IF('P09'!$F41="nt","",'P09'!$F41)</f>
        <v>na</v>
      </c>
      <c r="L31" s="151" t="str">
        <f>IF('P10'!$F41="nt","",'P10'!$F41)</f>
        <v>na</v>
      </c>
      <c r="M31" s="151" t="str">
        <f>IF('P11'!$F41="nt","",'P11'!$F41)</f>
        <v>na</v>
      </c>
      <c r="N31" s="151" t="str">
        <f>IF('P12'!$F41="nt","",'P12'!$F41)</f>
        <v>na</v>
      </c>
      <c r="O31" s="151" t="str">
        <f>IF('P13'!$F41="nt","",'P13'!$F41)</f>
        <v>na</v>
      </c>
      <c r="P31" s="151" t="str">
        <f>IF('P14'!$F41="nt","",'P14'!$F41)</f>
        <v/>
      </c>
      <c r="Q31" s="151" t="str">
        <f>IF('P15'!$F41="nt","",'P15'!$F41)</f>
        <v/>
      </c>
      <c r="R31" s="151" t="str">
        <f>IF('P16'!$F41="nt","",'P16'!$F41)</f>
        <v/>
      </c>
      <c r="S31" s="151" t="str">
        <f>IF('P17'!$F41="nt","",'P17'!$F41)</f>
        <v/>
      </c>
      <c r="T31" s="151" t="str">
        <f>IF('P18'!$F41="nt","",'P18'!$F41)</f>
        <v/>
      </c>
      <c r="U31" s="151" t="str">
        <f>IF('P19'!$F41="nt","",'P19'!$F41)</f>
        <v/>
      </c>
      <c r="V31" s="151" t="str">
        <f>IF('P20'!$F41="nt","",'P20'!$F41)</f>
        <v/>
      </c>
      <c r="W31" s="151" t="str">
        <f>IF('P21'!$F41="nt","",'P21'!$F41)</f>
        <v/>
      </c>
      <c r="X31" s="151" t="str">
        <f>IF('P22'!$F41="nt","",'P22'!$F41)</f>
        <v/>
      </c>
      <c r="Y31" s="151" t="str">
        <f>IF('P23'!$F41="nt","",'P23'!$F41)</f>
        <v/>
      </c>
      <c r="Z31" s="151" t="str">
        <f>IF('P24'!$F41="nt","",'P24'!$F41)</f>
        <v/>
      </c>
      <c r="AA31" s="151" t="str">
        <f>IF('P25'!$F41="nt","",'P25'!$F41)</f>
        <v/>
      </c>
    </row>
    <row r="32">
      <c r="A32" s="153" t="s">
        <v>120</v>
      </c>
      <c r="B32" s="153" t="s">
        <v>119</v>
      </c>
      <c r="C32" s="151" t="str">
        <f>IF('P01'!$F42="nt","",'P01'!$F42)</f>
        <v>na</v>
      </c>
      <c r="D32" s="151" t="str">
        <f>IF('P02'!$F42="nt","",'P02'!$F42)</f>
        <v>na</v>
      </c>
      <c r="E32" s="151" t="str">
        <f>IF('P03'!$F42="nt","",'P03'!$F42)</f>
        <v>na</v>
      </c>
      <c r="F32" s="151" t="str">
        <f>IF('P04'!$F42="nt","",'P04'!$F42)</f>
        <v>na</v>
      </c>
      <c r="G32" s="151" t="str">
        <f>IF('P05'!$F42="nt","",'P05'!$F42)</f>
        <v>na</v>
      </c>
      <c r="H32" s="151" t="str">
        <f>IF('P06'!$F42="nt","",'P06'!$F42)</f>
        <v>na</v>
      </c>
      <c r="I32" s="151" t="str">
        <f>IF('P07'!$F42="nt","",'P07'!$F42)</f>
        <v>na</v>
      </c>
      <c r="J32" s="151" t="str">
        <f>IF('P08'!$F42="nt","",'P08'!$F42)</f>
        <v>na</v>
      </c>
      <c r="K32" s="151" t="str">
        <f>IF('P09'!$F42="nt","",'P09'!$F42)</f>
        <v>na</v>
      </c>
      <c r="L32" s="151" t="str">
        <f>IF('P10'!$F42="nt","",'P10'!$F42)</f>
        <v>na</v>
      </c>
      <c r="M32" s="151" t="str">
        <f>IF('P11'!$F42="nt","",'P11'!$F42)</f>
        <v>na</v>
      </c>
      <c r="N32" s="151" t="str">
        <f>IF('P12'!$F42="nt","",'P12'!$F42)</f>
        <v>na</v>
      </c>
      <c r="O32" s="151" t="str">
        <f>IF('P13'!$F42="nt","",'P13'!$F42)</f>
        <v>na</v>
      </c>
      <c r="P32" s="151" t="str">
        <f>IF('P14'!$F42="nt","",'P14'!$F42)</f>
        <v/>
      </c>
      <c r="Q32" s="151" t="str">
        <f>IF('P15'!$F42="nt","",'P15'!$F42)</f>
        <v/>
      </c>
      <c r="R32" s="151" t="str">
        <f>IF('P16'!$F42="nt","",'P16'!$F42)</f>
        <v/>
      </c>
      <c r="S32" s="151" t="str">
        <f>IF('P17'!$F42="nt","",'P17'!$F42)</f>
        <v/>
      </c>
      <c r="T32" s="151" t="str">
        <f>IF('P18'!$F42="nt","",'P18'!$F42)</f>
        <v/>
      </c>
      <c r="U32" s="151" t="str">
        <f>IF('P19'!$F42="nt","",'P19'!$F42)</f>
        <v/>
      </c>
      <c r="V32" s="151" t="str">
        <f>IF('P20'!$F42="nt","",'P20'!$F42)</f>
        <v/>
      </c>
      <c r="W32" s="151" t="str">
        <f>IF('P21'!$F42="nt","",'P21'!$F42)</f>
        <v/>
      </c>
      <c r="X32" s="151" t="str">
        <f>IF('P22'!$F42="nt","",'P22'!$F42)</f>
        <v/>
      </c>
      <c r="Y32" s="151" t="str">
        <f>IF('P23'!$F42="nt","",'P23'!$F42)</f>
        <v/>
      </c>
      <c r="Z32" s="151" t="str">
        <f>IF('P24'!$F42="nt","",'P24'!$F42)</f>
        <v/>
      </c>
      <c r="AA32" s="151" t="str">
        <f>IF('P25'!$F42="nt","",'P25'!$F42)</f>
        <v/>
      </c>
    </row>
    <row r="33">
      <c r="A33" s="153" t="s">
        <v>120</v>
      </c>
      <c r="B33" s="153" t="s">
        <v>120</v>
      </c>
      <c r="C33" s="151" t="str">
        <f>IF('P01'!$F43="nt","",'P01'!$F43)</f>
        <v>na</v>
      </c>
      <c r="D33" s="151" t="str">
        <f>IF('P02'!$F43="nt","",'P02'!$F43)</f>
        <v>na</v>
      </c>
      <c r="E33" s="151" t="str">
        <f>IF('P03'!$F43="nt","",'P03'!$F43)</f>
        <v>na</v>
      </c>
      <c r="F33" s="151" t="str">
        <f>IF('P04'!$F43="nt","",'P04'!$F43)</f>
        <v>na</v>
      </c>
      <c r="G33" s="151" t="str">
        <f>IF('P05'!$F43="nt","",'P05'!$F43)</f>
        <v>na</v>
      </c>
      <c r="H33" s="151" t="str">
        <f>IF('P06'!$F43="nt","",'P06'!$F43)</f>
        <v>na</v>
      </c>
      <c r="I33" s="151" t="str">
        <f>IF('P07'!$F43="nt","",'P07'!$F43)</f>
        <v>na</v>
      </c>
      <c r="J33" s="151" t="str">
        <f>IF('P08'!$F43="nt","",'P08'!$F43)</f>
        <v>na</v>
      </c>
      <c r="K33" s="151" t="str">
        <f>IF('P09'!$F43="nt","",'P09'!$F43)</f>
        <v>na</v>
      </c>
      <c r="L33" s="151" t="str">
        <f>IF('P10'!$F43="nt","",'P10'!$F43)</f>
        <v>na</v>
      </c>
      <c r="M33" s="151" t="str">
        <f>IF('P11'!$F43="nt","",'P11'!$F43)</f>
        <v>na</v>
      </c>
      <c r="N33" s="151" t="str">
        <f>IF('P12'!$F43="nt","",'P12'!$F43)</f>
        <v>na</v>
      </c>
      <c r="O33" s="151" t="str">
        <f>IF('P13'!$F43="nt","",'P13'!$F43)</f>
        <v>na</v>
      </c>
      <c r="P33" s="151" t="str">
        <f>IF('P14'!$F43="nt","",'P14'!$F43)</f>
        <v/>
      </c>
      <c r="Q33" s="151" t="str">
        <f>IF('P15'!$F43="nt","",'P15'!$F43)</f>
        <v/>
      </c>
      <c r="R33" s="151" t="str">
        <f>IF('P16'!$F43="nt","",'P16'!$F43)</f>
        <v/>
      </c>
      <c r="S33" s="151" t="str">
        <f>IF('P17'!$F43="nt","",'P17'!$F43)</f>
        <v/>
      </c>
      <c r="T33" s="151" t="str">
        <f>IF('P18'!$F43="nt","",'P18'!$F43)</f>
        <v/>
      </c>
      <c r="U33" s="151" t="str">
        <f>IF('P19'!$F43="nt","",'P19'!$F43)</f>
        <v/>
      </c>
      <c r="V33" s="151" t="str">
        <f>IF('P20'!$F43="nt","",'P20'!$F43)</f>
        <v/>
      </c>
      <c r="W33" s="151" t="str">
        <f>IF('P21'!$F43="nt","",'P21'!$F43)</f>
        <v/>
      </c>
      <c r="X33" s="151" t="str">
        <f>IF('P22'!$F43="nt","",'P22'!$F43)</f>
        <v/>
      </c>
      <c r="Y33" s="151" t="str">
        <f>IF('P23'!$F43="nt","",'P23'!$F43)</f>
        <v/>
      </c>
      <c r="Z33" s="151" t="str">
        <f>IF('P24'!$F43="nt","",'P24'!$F43)</f>
        <v/>
      </c>
      <c r="AA33" s="151" t="str">
        <f>IF('P25'!$F43="nt","",'P25'!$F43)</f>
        <v/>
      </c>
    </row>
    <row r="34">
      <c r="A34" s="153" t="s">
        <v>120</v>
      </c>
      <c r="B34" s="153" t="s">
        <v>121</v>
      </c>
      <c r="C34" s="151" t="str">
        <f>IF('P01'!$F44="nt","",'P01'!$F44)</f>
        <v>na</v>
      </c>
      <c r="D34" s="151" t="str">
        <f>IF('P02'!$F44="nt","",'P02'!$F44)</f>
        <v>na</v>
      </c>
      <c r="E34" s="151" t="str">
        <f>IF('P03'!$F44="nt","",'P03'!$F44)</f>
        <v>na</v>
      </c>
      <c r="F34" s="151" t="str">
        <f>IF('P04'!$F44="nt","",'P04'!$F44)</f>
        <v>na</v>
      </c>
      <c r="G34" s="151" t="str">
        <f>IF('P05'!$F44="nt","",'P05'!$F44)</f>
        <v>na</v>
      </c>
      <c r="H34" s="151" t="str">
        <f>IF('P06'!$F44="nt","",'P06'!$F44)</f>
        <v>na</v>
      </c>
      <c r="I34" s="151" t="str">
        <f>IF('P07'!$F44="nt","",'P07'!$F44)</f>
        <v>na</v>
      </c>
      <c r="J34" s="151" t="str">
        <f>IF('P08'!$F44="nt","",'P08'!$F44)</f>
        <v>na</v>
      </c>
      <c r="K34" s="151" t="str">
        <f>IF('P09'!$F44="nt","",'P09'!$F44)</f>
        <v>na</v>
      </c>
      <c r="L34" s="151" t="str">
        <f>IF('P10'!$F44="nt","",'P10'!$F44)</f>
        <v>na</v>
      </c>
      <c r="M34" s="151" t="str">
        <f>IF('P11'!$F44="nt","",'P11'!$F44)</f>
        <v>na</v>
      </c>
      <c r="N34" s="151" t="str">
        <f>IF('P12'!$F44="nt","",'P12'!$F44)</f>
        <v>na</v>
      </c>
      <c r="O34" s="151" t="str">
        <f>IF('P13'!$F44="nt","",'P13'!$F44)</f>
        <v>na</v>
      </c>
      <c r="P34" s="151" t="str">
        <f>IF('P14'!$F44="nt","",'P14'!$F44)</f>
        <v/>
      </c>
      <c r="Q34" s="151" t="str">
        <f>IF('P15'!$F44="nt","",'P15'!$F44)</f>
        <v/>
      </c>
      <c r="R34" s="151" t="str">
        <f>IF('P16'!$F44="nt","",'P16'!$F44)</f>
        <v/>
      </c>
      <c r="S34" s="151" t="str">
        <f>IF('P17'!$F44="nt","",'P17'!$F44)</f>
        <v/>
      </c>
      <c r="T34" s="151" t="str">
        <f>IF('P18'!$F44="nt","",'P18'!$F44)</f>
        <v/>
      </c>
      <c r="U34" s="151" t="str">
        <f>IF('P19'!$F44="nt","",'P19'!$F44)</f>
        <v/>
      </c>
      <c r="V34" s="151" t="str">
        <f>IF('P20'!$F44="nt","",'P20'!$F44)</f>
        <v/>
      </c>
      <c r="W34" s="151" t="str">
        <f>IF('P21'!$F44="nt","",'P21'!$F44)</f>
        <v/>
      </c>
      <c r="X34" s="151" t="str">
        <f>IF('P22'!$F44="nt","",'P22'!$F44)</f>
        <v/>
      </c>
      <c r="Y34" s="151" t="str">
        <f>IF('P23'!$F44="nt","",'P23'!$F44)</f>
        <v/>
      </c>
      <c r="Z34" s="151" t="str">
        <f>IF('P24'!$F44="nt","",'P24'!$F44)</f>
        <v/>
      </c>
      <c r="AA34" s="151" t="str">
        <f>IF('P25'!$F44="nt","",'P25'!$F44)</f>
        <v/>
      </c>
    </row>
    <row r="35">
      <c r="A35" s="153" t="s">
        <v>120</v>
      </c>
      <c r="B35" s="153" t="s">
        <v>122</v>
      </c>
      <c r="C35" s="151" t="str">
        <f>IF('P01'!$F45="nt","",'P01'!$F45)</f>
        <v>na</v>
      </c>
      <c r="D35" s="151" t="str">
        <f>IF('P02'!$F45="nt","",'P02'!$F45)</f>
        <v>na</v>
      </c>
      <c r="E35" s="151" t="str">
        <f>IF('P03'!$F45="nt","",'P03'!$F45)</f>
        <v>na</v>
      </c>
      <c r="F35" s="151" t="str">
        <f>IF('P04'!$F45="nt","",'P04'!$F45)</f>
        <v>na</v>
      </c>
      <c r="G35" s="151" t="str">
        <f>IF('P05'!$F45="nt","",'P05'!$F45)</f>
        <v>na</v>
      </c>
      <c r="H35" s="151" t="str">
        <f>IF('P06'!$F45="nt","",'P06'!$F45)</f>
        <v>na</v>
      </c>
      <c r="I35" s="151" t="str">
        <f>IF('P07'!$F45="nt","",'P07'!$F45)</f>
        <v>na</v>
      </c>
      <c r="J35" s="151" t="str">
        <f>IF('P08'!$F45="nt","",'P08'!$F45)</f>
        <v>na</v>
      </c>
      <c r="K35" s="151" t="str">
        <f>IF('P09'!$F45="nt","",'P09'!$F45)</f>
        <v>na</v>
      </c>
      <c r="L35" s="151" t="str">
        <f>IF('P10'!$F45="nt","",'P10'!$F45)</f>
        <v>na</v>
      </c>
      <c r="M35" s="151" t="str">
        <f>IF('P11'!$F45="nt","",'P11'!$F45)</f>
        <v>na</v>
      </c>
      <c r="N35" s="151" t="str">
        <f>IF('P12'!$F45="nt","",'P12'!$F45)</f>
        <v>na</v>
      </c>
      <c r="O35" s="151" t="str">
        <f>IF('P13'!$F45="nt","",'P13'!$F45)</f>
        <v>na</v>
      </c>
      <c r="P35" s="151" t="str">
        <f>IF('P14'!$F45="nt","",'P14'!$F45)</f>
        <v/>
      </c>
      <c r="Q35" s="151" t="str">
        <f>IF('P15'!$F45="nt","",'P15'!$F45)</f>
        <v/>
      </c>
      <c r="R35" s="151" t="str">
        <f>IF('P16'!$F45="nt","",'P16'!$F45)</f>
        <v/>
      </c>
      <c r="S35" s="151" t="str">
        <f>IF('P17'!$F45="nt","",'P17'!$F45)</f>
        <v/>
      </c>
      <c r="T35" s="151" t="str">
        <f>IF('P18'!$F45="nt","",'P18'!$F45)</f>
        <v/>
      </c>
      <c r="U35" s="151" t="str">
        <f>IF('P19'!$F45="nt","",'P19'!$F45)</f>
        <v/>
      </c>
      <c r="V35" s="151" t="str">
        <f>IF('P20'!$F45="nt","",'P20'!$F45)</f>
        <v/>
      </c>
      <c r="W35" s="151" t="str">
        <f>IF('P21'!$F45="nt","",'P21'!$F45)</f>
        <v/>
      </c>
      <c r="X35" s="151" t="str">
        <f>IF('P22'!$F45="nt","",'P22'!$F45)</f>
        <v/>
      </c>
      <c r="Y35" s="151" t="str">
        <f>IF('P23'!$F45="nt","",'P23'!$F45)</f>
        <v/>
      </c>
      <c r="Z35" s="151" t="str">
        <f>IF('P24'!$F45="nt","",'P24'!$F45)</f>
        <v/>
      </c>
      <c r="AA35" s="151" t="str">
        <f>IF('P25'!$F45="nt","",'P25'!$F45)</f>
        <v/>
      </c>
    </row>
    <row r="36">
      <c r="A36" s="153" t="s">
        <v>120</v>
      </c>
      <c r="B36" s="153" t="s">
        <v>123</v>
      </c>
      <c r="C36" s="151" t="str">
        <f>IF('P01'!$F46="nt","",'P01'!$F46)</f>
        <v>na</v>
      </c>
      <c r="D36" s="151" t="str">
        <f>IF('P02'!$F46="nt","",'P02'!$F46)</f>
        <v>na</v>
      </c>
      <c r="E36" s="151" t="str">
        <f>IF('P03'!$F46="nt","",'P03'!$F46)</f>
        <v>na</v>
      </c>
      <c r="F36" s="151" t="str">
        <f>IF('P04'!$F46="nt","",'P04'!$F46)</f>
        <v>na</v>
      </c>
      <c r="G36" s="151" t="str">
        <f>IF('P05'!$F46="nt","",'P05'!$F46)</f>
        <v>na</v>
      </c>
      <c r="H36" s="151" t="str">
        <f>IF('P06'!$F46="nt","",'P06'!$F46)</f>
        <v>na</v>
      </c>
      <c r="I36" s="151" t="str">
        <f>IF('P07'!$F46="nt","",'P07'!$F46)</f>
        <v>na</v>
      </c>
      <c r="J36" s="151" t="str">
        <f>IF('P08'!$F46="nt","",'P08'!$F46)</f>
        <v>na</v>
      </c>
      <c r="K36" s="151" t="str">
        <f>IF('P09'!$F46="nt","",'P09'!$F46)</f>
        <v>na</v>
      </c>
      <c r="L36" s="151" t="str">
        <f>IF('P10'!$F46="nt","",'P10'!$F46)</f>
        <v>na</v>
      </c>
      <c r="M36" s="151" t="str">
        <f>IF('P11'!$F46="nt","",'P11'!$F46)</f>
        <v>na</v>
      </c>
      <c r="N36" s="151" t="str">
        <f>IF('P12'!$F46="nt","",'P12'!$F46)</f>
        <v>na</v>
      </c>
      <c r="O36" s="151" t="str">
        <f>IF('P13'!$F46="nt","",'P13'!$F46)</f>
        <v>na</v>
      </c>
      <c r="P36" s="151" t="str">
        <f>IF('P14'!$F46="nt","",'P14'!$F46)</f>
        <v/>
      </c>
      <c r="Q36" s="151" t="str">
        <f>IF('P15'!$F46="nt","",'P15'!$F46)</f>
        <v/>
      </c>
      <c r="R36" s="151" t="str">
        <f>IF('P16'!$F46="nt","",'P16'!$F46)</f>
        <v/>
      </c>
      <c r="S36" s="151" t="str">
        <f>IF('P17'!$F46="nt","",'P17'!$F46)</f>
        <v/>
      </c>
      <c r="T36" s="151" t="str">
        <f>IF('P18'!$F46="nt","",'P18'!$F46)</f>
        <v/>
      </c>
      <c r="U36" s="151" t="str">
        <f>IF('P19'!$F46="nt","",'P19'!$F46)</f>
        <v/>
      </c>
      <c r="V36" s="151" t="str">
        <f>IF('P20'!$F46="nt","",'P20'!$F46)</f>
        <v/>
      </c>
      <c r="W36" s="151" t="str">
        <f>IF('P21'!$F46="nt","",'P21'!$F46)</f>
        <v/>
      </c>
      <c r="X36" s="151" t="str">
        <f>IF('P22'!$F46="nt","",'P22'!$F46)</f>
        <v/>
      </c>
      <c r="Y36" s="151" t="str">
        <f>IF('P23'!$F46="nt","",'P23'!$F46)</f>
        <v/>
      </c>
      <c r="Z36" s="151" t="str">
        <f>IF('P24'!$F46="nt","",'P24'!$F46)</f>
        <v/>
      </c>
      <c r="AA36" s="151" t="str">
        <f>IF('P25'!$F46="nt","",'P25'!$F46)</f>
        <v/>
      </c>
    </row>
    <row r="37">
      <c r="A37" s="153" t="s">
        <v>121</v>
      </c>
      <c r="B37" s="153" t="s">
        <v>116</v>
      </c>
      <c r="C37" s="151" t="str">
        <f>IF('P01'!$F47="nt","",'P01'!$F47)</f>
        <v>c</v>
      </c>
      <c r="D37" s="151" t="str">
        <f>IF('P02'!$F47="nt","",'P02'!$F47)</f>
        <v>c</v>
      </c>
      <c r="E37" s="151" t="str">
        <f>IF('P03'!$F47="nt","",'P03'!$F47)</f>
        <v>c</v>
      </c>
      <c r="F37" s="151" t="str">
        <f>IF('P04'!$F47="nt","",'P04'!$F47)</f>
        <v>c</v>
      </c>
      <c r="G37" s="151" t="str">
        <f>IF('P05'!$F47="nt","",'P05'!$F47)</f>
        <v>c</v>
      </c>
      <c r="H37" s="151" t="str">
        <f>IF('P06'!$F47="nt","",'P06'!$F47)</f>
        <v>c</v>
      </c>
      <c r="I37" s="151" t="str">
        <f>IF('P07'!$F47="nt","",'P07'!$F47)</f>
        <v>na</v>
      </c>
      <c r="J37" s="151" t="str">
        <f>IF('P08'!$F47="nt","",'P08'!$F47)</f>
        <v>c</v>
      </c>
      <c r="K37" s="151" t="str">
        <f>IF('P09'!$F47="nt","",'P09'!$F47)</f>
        <v>c</v>
      </c>
      <c r="L37" s="151" t="str">
        <f>IF('P10'!$F47="nt","",'P10'!$F47)</f>
        <v>c</v>
      </c>
      <c r="M37" s="151" t="str">
        <f>IF('P11'!$F47="nt","",'P11'!$F47)</f>
        <v>c</v>
      </c>
      <c r="N37" s="151" t="str">
        <f>IF('P12'!$F47="nt","",'P12'!$F47)</f>
        <v>c</v>
      </c>
      <c r="O37" s="151" t="str">
        <f>IF('P13'!$F47="nt","",'P13'!$F47)</f>
        <v>c</v>
      </c>
      <c r="P37" s="151" t="str">
        <f>IF('P14'!$F47="nt","",'P14'!$F47)</f>
        <v/>
      </c>
      <c r="Q37" s="151" t="str">
        <f>IF('P15'!$F47="nt","",'P15'!$F47)</f>
        <v/>
      </c>
      <c r="R37" s="151" t="str">
        <f>IF('P16'!$F47="nt","",'P16'!$F47)</f>
        <v/>
      </c>
      <c r="S37" s="151" t="str">
        <f>IF('P17'!$F47="nt","",'P17'!$F47)</f>
        <v/>
      </c>
      <c r="T37" s="151" t="str">
        <f>IF('P18'!$F47="nt","",'P18'!$F47)</f>
        <v/>
      </c>
      <c r="U37" s="151" t="str">
        <f>IF('P19'!$F47="nt","",'P19'!$F47)</f>
        <v/>
      </c>
      <c r="V37" s="151" t="str">
        <f>IF('P20'!$F47="nt","",'P20'!$F47)</f>
        <v/>
      </c>
      <c r="W37" s="151" t="str">
        <f>IF('P21'!$F47="nt","",'P21'!$F47)</f>
        <v/>
      </c>
      <c r="X37" s="151" t="str">
        <f>IF('P22'!$F47="nt","",'P22'!$F47)</f>
        <v/>
      </c>
      <c r="Y37" s="151" t="str">
        <f>IF('P23'!$F47="nt","",'P23'!$F47)</f>
        <v/>
      </c>
      <c r="Z37" s="151" t="str">
        <f>IF('P24'!$F47="nt","",'P24'!$F47)</f>
        <v/>
      </c>
      <c r="AA37" s="151" t="str">
        <f>IF('P25'!$F47="nt","",'P25'!$F47)</f>
        <v/>
      </c>
    </row>
    <row r="38">
      <c r="A38" s="153" t="s">
        <v>121</v>
      </c>
      <c r="B38" s="153" t="s">
        <v>117</v>
      </c>
      <c r="C38" s="151" t="str">
        <f>IF('P01'!$F48="nt","",'P01'!$F48)</f>
        <v>c</v>
      </c>
      <c r="D38" s="151" t="str">
        <f>IF('P02'!$F48="nt","",'P02'!$F48)</f>
        <v>na</v>
      </c>
      <c r="E38" s="151" t="str">
        <f>IF('P03'!$F48="nt","",'P03'!$F48)</f>
        <v>na</v>
      </c>
      <c r="F38" s="151" t="str">
        <f>IF('P04'!$F48="nt","",'P04'!$F48)</f>
        <v>na</v>
      </c>
      <c r="G38" s="151" t="str">
        <f>IF('P05'!$F48="nt","",'P05'!$F48)</f>
        <v>na</v>
      </c>
      <c r="H38" s="151" t="str">
        <f>IF('P06'!$F48="nt","",'P06'!$F48)</f>
        <v>na</v>
      </c>
      <c r="I38" s="151" t="str">
        <f>IF('P07'!$F48="nt","",'P07'!$F48)</f>
        <v>na</v>
      </c>
      <c r="J38" s="151" t="str">
        <f>IF('P08'!$F48="nt","",'P08'!$F48)</f>
        <v>na</v>
      </c>
      <c r="K38" s="151" t="str">
        <f>IF('P09'!$F48="nt","",'P09'!$F48)</f>
        <v>na</v>
      </c>
      <c r="L38" s="151" t="str">
        <f>IF('P10'!$F48="nt","",'P10'!$F48)</f>
        <v>na</v>
      </c>
      <c r="M38" s="151" t="str">
        <f>IF('P11'!$F48="nt","",'P11'!$F48)</f>
        <v>na</v>
      </c>
      <c r="N38" s="151" t="str">
        <f>IF('P12'!$F48="nt","",'P12'!$F48)</f>
        <v>na</v>
      </c>
      <c r="O38" s="151" t="str">
        <f>IF('P13'!$F48="nt","",'P13'!$F48)</f>
        <v>na</v>
      </c>
      <c r="P38" s="151" t="str">
        <f>IF('P14'!$F48="nt","",'P14'!$F48)</f>
        <v/>
      </c>
      <c r="Q38" s="151" t="str">
        <f>IF('P15'!$F48="nt","",'P15'!$F48)</f>
        <v/>
      </c>
      <c r="R38" s="151" t="str">
        <f>IF('P16'!$F48="nt","",'P16'!$F48)</f>
        <v/>
      </c>
      <c r="S38" s="151" t="str">
        <f>IF('P17'!$F48="nt","",'P17'!$F48)</f>
        <v/>
      </c>
      <c r="T38" s="151" t="str">
        <f>IF('P18'!$F48="nt","",'P18'!$F48)</f>
        <v/>
      </c>
      <c r="U38" s="151" t="str">
        <f>IF('P19'!$F48="nt","",'P19'!$F48)</f>
        <v/>
      </c>
      <c r="V38" s="151" t="str">
        <f>IF('P20'!$F48="nt","",'P20'!$F48)</f>
        <v/>
      </c>
      <c r="W38" s="151" t="str">
        <f>IF('P21'!$F48="nt","",'P21'!$F48)</f>
        <v/>
      </c>
      <c r="X38" s="151" t="str">
        <f>IF('P22'!$F48="nt","",'P22'!$F48)</f>
        <v/>
      </c>
      <c r="Y38" s="151" t="str">
        <f>IF('P23'!$F48="nt","",'P23'!$F48)</f>
        <v/>
      </c>
      <c r="Z38" s="151" t="str">
        <f>IF('P24'!$F48="nt","",'P24'!$F48)</f>
        <v/>
      </c>
      <c r="AA38" s="151" t="str">
        <f>IF('P25'!$F48="nt","",'P25'!$F48)</f>
        <v/>
      </c>
    </row>
    <row r="39">
      <c r="A39" s="153" t="s">
        <v>122</v>
      </c>
      <c r="B39" s="153" t="s">
        <v>116</v>
      </c>
      <c r="C39" s="151" t="str">
        <f>IF('P01'!$F49="nt","",'P01'!$F49)</f>
        <v>nc</v>
      </c>
      <c r="D39" s="151" t="str">
        <f>IF('P02'!$F49="nt","",'P02'!$F49)</f>
        <v>na</v>
      </c>
      <c r="E39" s="151" t="str">
        <f>IF('P03'!$F49="nt","",'P03'!$F49)</f>
        <v>na</v>
      </c>
      <c r="F39" s="151" t="str">
        <f>IF('P04'!$F49="nt","",'P04'!$F49)</f>
        <v>na</v>
      </c>
      <c r="G39" s="151" t="str">
        <f>IF('P05'!$F49="nt","",'P05'!$F49)</f>
        <v>na</v>
      </c>
      <c r="H39" s="151" t="str">
        <f>IF('P06'!$F49="nt","",'P06'!$F49)</f>
        <v>nc</v>
      </c>
      <c r="I39" s="151" t="str">
        <f>IF('P07'!$F49="nt","",'P07'!$F49)</f>
        <v>na</v>
      </c>
      <c r="J39" s="151" t="str">
        <f>IF('P08'!$F49="nt","",'P08'!$F49)</f>
        <v>na</v>
      </c>
      <c r="K39" s="151" t="str">
        <f>IF('P09'!$F49="nt","",'P09'!$F49)</f>
        <v>nc</v>
      </c>
      <c r="L39" s="151" t="str">
        <f>IF('P10'!$F49="nt","",'P10'!$F49)</f>
        <v>na</v>
      </c>
      <c r="M39" s="151" t="str">
        <f>IF('P11'!$F49="nt","",'P11'!$F49)</f>
        <v>nc</v>
      </c>
      <c r="N39" s="151" t="str">
        <f>IF('P12'!$F49="nt","",'P12'!$F49)</f>
        <v>na</v>
      </c>
      <c r="O39" s="151" t="str">
        <f>IF('P13'!$F49="nt","",'P13'!$F49)</f>
        <v>na</v>
      </c>
      <c r="P39" s="151" t="str">
        <f>IF('P14'!$F49="nt","",'P14'!$F49)</f>
        <v/>
      </c>
      <c r="Q39" s="151" t="str">
        <f>IF('P15'!$F49="nt","",'P15'!$F49)</f>
        <v/>
      </c>
      <c r="R39" s="151" t="str">
        <f>IF('P16'!$F49="nt","",'P16'!$F49)</f>
        <v/>
      </c>
      <c r="S39" s="151" t="str">
        <f>IF('P17'!$F49="nt","",'P17'!$F49)</f>
        <v/>
      </c>
      <c r="T39" s="151" t="str">
        <f>IF('P18'!$F49="nt","",'P18'!$F49)</f>
        <v/>
      </c>
      <c r="U39" s="151" t="str">
        <f>IF('P19'!$F49="nt","",'P19'!$F49)</f>
        <v/>
      </c>
      <c r="V39" s="151" t="str">
        <f>IF('P20'!$F49="nt","",'P20'!$F49)</f>
        <v/>
      </c>
      <c r="W39" s="151" t="str">
        <f>IF('P21'!$F49="nt","",'P21'!$F49)</f>
        <v/>
      </c>
      <c r="X39" s="151" t="str">
        <f>IF('P22'!$F49="nt","",'P22'!$F49)</f>
        <v/>
      </c>
      <c r="Y39" s="151" t="str">
        <f>IF('P23'!$F49="nt","",'P23'!$F49)</f>
        <v/>
      </c>
      <c r="Z39" s="151" t="str">
        <f>IF('P24'!$F49="nt","",'P24'!$F49)</f>
        <v/>
      </c>
      <c r="AA39" s="151" t="str">
        <f>IF('P25'!$F49="nt","",'P25'!$F49)</f>
        <v/>
      </c>
    </row>
    <row r="40">
      <c r="A40" s="153" t="s">
        <v>122</v>
      </c>
      <c r="B40" s="153" t="s">
        <v>117</v>
      </c>
      <c r="C40" s="151" t="str">
        <f>IF('P01'!$F50="nt","",'P01'!$F50)</f>
        <v>na</v>
      </c>
      <c r="D40" s="151" t="str">
        <f>IF('P02'!$F50="nt","",'P02'!$F50)</f>
        <v>na</v>
      </c>
      <c r="E40" s="151" t="str">
        <f>IF('P03'!$F50="nt","",'P03'!$F50)</f>
        <v>na</v>
      </c>
      <c r="F40" s="151" t="str">
        <f>IF('P04'!$F50="nt","",'P04'!$F50)</f>
        <v>na</v>
      </c>
      <c r="G40" s="151" t="str">
        <f>IF('P05'!$F50="nt","",'P05'!$F50)</f>
        <v>na</v>
      </c>
      <c r="H40" s="151" t="str">
        <f>IF('P06'!$F50="nt","",'P06'!$F50)</f>
        <v>na</v>
      </c>
      <c r="I40" s="151" t="str">
        <f>IF('P07'!$F50="nt","",'P07'!$F50)</f>
        <v>na</v>
      </c>
      <c r="J40" s="151" t="str">
        <f>IF('P08'!$F50="nt","",'P08'!$F50)</f>
        <v>na</v>
      </c>
      <c r="K40" s="151" t="str">
        <f>IF('P09'!$F50="nt","",'P09'!$F50)</f>
        <v>na</v>
      </c>
      <c r="L40" s="151" t="str">
        <f>IF('P10'!$F50="nt","",'P10'!$F50)</f>
        <v>na</v>
      </c>
      <c r="M40" s="151" t="str">
        <f>IF('P11'!$F50="nt","",'P11'!$F50)</f>
        <v>na</v>
      </c>
      <c r="N40" s="151" t="str">
        <f>IF('P12'!$F50="nt","",'P12'!$F50)</f>
        <v>na</v>
      </c>
      <c r="O40" s="151" t="str">
        <f>IF('P13'!$F50="nt","",'P13'!$F50)</f>
        <v>na</v>
      </c>
      <c r="P40" s="151" t="str">
        <f>IF('P14'!$F50="nt","",'P14'!$F50)</f>
        <v/>
      </c>
      <c r="Q40" s="151" t="str">
        <f>IF('P15'!$F50="nt","",'P15'!$F50)</f>
        <v/>
      </c>
      <c r="R40" s="151" t="str">
        <f>IF('P16'!$F50="nt","",'P16'!$F50)</f>
        <v/>
      </c>
      <c r="S40" s="151" t="str">
        <f>IF('P17'!$F50="nt","",'P17'!$F50)</f>
        <v/>
      </c>
      <c r="T40" s="151" t="str">
        <f>IF('P18'!$F50="nt","",'P18'!$F50)</f>
        <v/>
      </c>
      <c r="U40" s="151" t="str">
        <f>IF('P19'!$F50="nt","",'P19'!$F50)</f>
        <v/>
      </c>
      <c r="V40" s="151" t="str">
        <f>IF('P20'!$F50="nt","",'P20'!$F50)</f>
        <v/>
      </c>
      <c r="W40" s="151" t="str">
        <f>IF('P21'!$F50="nt","",'P21'!$F50)</f>
        <v/>
      </c>
      <c r="X40" s="151" t="str">
        <f>IF('P22'!$F50="nt","",'P22'!$F50)</f>
        <v/>
      </c>
      <c r="Y40" s="151" t="str">
        <f>IF('P23'!$F50="nt","",'P23'!$F50)</f>
        <v/>
      </c>
      <c r="Z40" s="151" t="str">
        <f>IF('P24'!$F50="nt","",'P24'!$F50)</f>
        <v/>
      </c>
      <c r="AA40" s="151" t="str">
        <f>IF('P25'!$F50="nt","",'P25'!$F50)</f>
        <v/>
      </c>
    </row>
    <row r="41">
      <c r="A41" s="153" t="s">
        <v>122</v>
      </c>
      <c r="B41" s="153" t="s">
        <v>118</v>
      </c>
      <c r="C41" s="151" t="str">
        <f>IF('P01'!$F51="nt","",'P01'!$F51)</f>
        <v>c</v>
      </c>
      <c r="D41" s="151" t="str">
        <f>IF('P02'!$F51="nt","",'P02'!$F51)</f>
        <v>c</v>
      </c>
      <c r="E41" s="151" t="str">
        <f>IF('P03'!$F51="nt","",'P03'!$F51)</f>
        <v>c</v>
      </c>
      <c r="F41" s="151" t="str">
        <f>IF('P04'!$F51="nt","",'P04'!$F51)</f>
        <v>c</v>
      </c>
      <c r="G41" s="151" t="str">
        <f>IF('P05'!$F51="nt","",'P05'!$F51)</f>
        <v>c</v>
      </c>
      <c r="H41" s="151" t="str">
        <f>IF('P06'!$F51="nt","",'P06'!$F51)</f>
        <v>c</v>
      </c>
      <c r="I41" s="151" t="str">
        <f>IF('P07'!$F51="nt","",'P07'!$F51)</f>
        <v>c</v>
      </c>
      <c r="J41" s="151" t="str">
        <f>IF('P08'!$F51="nt","",'P08'!$F51)</f>
        <v>c</v>
      </c>
      <c r="K41" s="151" t="str">
        <f>IF('P09'!$F51="nt","",'P09'!$F51)</f>
        <v>c</v>
      </c>
      <c r="L41" s="151" t="str">
        <f>IF('P10'!$F51="nt","",'P10'!$F51)</f>
        <v>c</v>
      </c>
      <c r="M41" s="151" t="str">
        <f>IF('P11'!$F51="nt","",'P11'!$F51)</f>
        <v>c</v>
      </c>
      <c r="N41" s="151" t="str">
        <f>IF('P12'!$F51="nt","",'P12'!$F51)</f>
        <v>c</v>
      </c>
      <c r="O41" s="151" t="str">
        <f>IF('P13'!$F51="nt","",'P13'!$F51)</f>
        <v>c</v>
      </c>
      <c r="P41" s="151" t="str">
        <f>IF('P14'!$F51="nt","",'P14'!$F51)</f>
        <v/>
      </c>
      <c r="Q41" s="151" t="str">
        <f>IF('P15'!$F51="nt","",'P15'!$F51)</f>
        <v/>
      </c>
      <c r="R41" s="151" t="str">
        <f>IF('P16'!$F51="nt","",'P16'!$F51)</f>
        <v/>
      </c>
      <c r="S41" s="151" t="str">
        <f>IF('P17'!$F51="nt","",'P17'!$F51)</f>
        <v/>
      </c>
      <c r="T41" s="151" t="str">
        <f>IF('P18'!$F51="nt","",'P18'!$F51)</f>
        <v/>
      </c>
      <c r="U41" s="151" t="str">
        <f>IF('P19'!$F51="nt","",'P19'!$F51)</f>
        <v/>
      </c>
      <c r="V41" s="151" t="str">
        <f>IF('P20'!$F51="nt","",'P20'!$F51)</f>
        <v/>
      </c>
      <c r="W41" s="151" t="str">
        <f>IF('P21'!$F51="nt","",'P21'!$F51)</f>
        <v/>
      </c>
      <c r="X41" s="151" t="str">
        <f>IF('P22'!$F51="nt","",'P22'!$F51)</f>
        <v/>
      </c>
      <c r="Y41" s="151" t="str">
        <f>IF('P23'!$F51="nt","",'P23'!$F51)</f>
        <v/>
      </c>
      <c r="Z41" s="151" t="str">
        <f>IF('P24'!$F51="nt","",'P24'!$F51)</f>
        <v/>
      </c>
      <c r="AA41" s="151" t="str">
        <f>IF('P25'!$F51="nt","",'P25'!$F51)</f>
        <v/>
      </c>
    </row>
    <row r="42">
      <c r="A42" s="153" t="s">
        <v>122</v>
      </c>
      <c r="B42" s="153" t="s">
        <v>119</v>
      </c>
      <c r="C42" s="151" t="str">
        <f>IF('P01'!$F52="nt","",'P01'!$F52)</f>
        <v>c</v>
      </c>
      <c r="D42" s="151" t="str">
        <f>IF('P02'!$F52="nt","",'P02'!$F52)</f>
        <v>c</v>
      </c>
      <c r="E42" s="151" t="str">
        <f>IF('P03'!$F52="nt","",'P03'!$F52)</f>
        <v>c</v>
      </c>
      <c r="F42" s="151" t="str">
        <f>IF('P04'!$F52="nt","",'P04'!$F52)</f>
        <v>c</v>
      </c>
      <c r="G42" s="151" t="str">
        <f>IF('P05'!$F52="nt","",'P05'!$F52)</f>
        <v>c</v>
      </c>
      <c r="H42" s="151" t="str">
        <f>IF('P06'!$F52="nt","",'P06'!$F52)</f>
        <v>c</v>
      </c>
      <c r="I42" s="151" t="str">
        <f>IF('P07'!$F52="nt","",'P07'!$F52)</f>
        <v>c</v>
      </c>
      <c r="J42" s="151" t="str">
        <f>IF('P08'!$F52="nt","",'P08'!$F52)</f>
        <v>na</v>
      </c>
      <c r="K42" s="151" t="str">
        <f>IF('P09'!$F52="nt","",'P09'!$F52)</f>
        <v>na</v>
      </c>
      <c r="L42" s="151" t="str">
        <f>IF('P10'!$F52="nt","",'P10'!$F52)</f>
        <v>c</v>
      </c>
      <c r="M42" s="151" t="str">
        <f>IF('P11'!$F52="nt","",'P11'!$F52)</f>
        <v>c</v>
      </c>
      <c r="N42" s="151" t="str">
        <f>IF('P12'!$F52="nt","",'P12'!$F52)</f>
        <v>c</v>
      </c>
      <c r="O42" s="151" t="str">
        <f>IF('P13'!$F52="nt","",'P13'!$F52)</f>
        <v>na</v>
      </c>
      <c r="P42" s="151" t="str">
        <f>IF('P14'!$F52="nt","",'P14'!$F52)</f>
        <v/>
      </c>
      <c r="Q42" s="151" t="str">
        <f>IF('P15'!$F52="nt","",'P15'!$F52)</f>
        <v/>
      </c>
      <c r="R42" s="151" t="str">
        <f>IF('P16'!$F52="nt","",'P16'!$F52)</f>
        <v/>
      </c>
      <c r="S42" s="151" t="str">
        <f>IF('P17'!$F52="nt","",'P17'!$F52)</f>
        <v/>
      </c>
      <c r="T42" s="151" t="str">
        <f>IF('P18'!$F52="nt","",'P18'!$F52)</f>
        <v/>
      </c>
      <c r="U42" s="151" t="str">
        <f>IF('P19'!$F52="nt","",'P19'!$F52)</f>
        <v/>
      </c>
      <c r="V42" s="151" t="str">
        <f>IF('P20'!$F52="nt","",'P20'!$F52)</f>
        <v/>
      </c>
      <c r="W42" s="151" t="str">
        <f>IF('P21'!$F52="nt","",'P21'!$F52)</f>
        <v/>
      </c>
      <c r="X42" s="151" t="str">
        <f>IF('P22'!$F52="nt","",'P22'!$F52)</f>
        <v/>
      </c>
      <c r="Y42" s="151" t="str">
        <f>IF('P23'!$F52="nt","",'P23'!$F52)</f>
        <v/>
      </c>
      <c r="Z42" s="151" t="str">
        <f>IF('P24'!$F52="nt","",'P24'!$F52)</f>
        <v/>
      </c>
      <c r="AA42" s="151" t="str">
        <f>IF('P25'!$F52="nt","",'P25'!$F52)</f>
        <v/>
      </c>
    </row>
    <row r="43">
      <c r="A43" s="153" t="s">
        <v>122</v>
      </c>
      <c r="B43" s="153" t="s">
        <v>120</v>
      </c>
      <c r="C43" s="151" t="str">
        <f>IF('P01'!$F53="nt","",'P01'!$F53)</f>
        <v>na</v>
      </c>
      <c r="D43" s="151" t="str">
        <f>IF('P02'!$F53="nt","",'P02'!$F53)</f>
        <v>na</v>
      </c>
      <c r="E43" s="151" t="str">
        <f>IF('P03'!$F53="nt","",'P03'!$F53)</f>
        <v>na</v>
      </c>
      <c r="F43" s="151" t="str">
        <f>IF('P04'!$F53="nt","",'P04'!$F53)</f>
        <v>na</v>
      </c>
      <c r="G43" s="151" t="str">
        <f>IF('P05'!$F53="nt","",'P05'!$F53)</f>
        <v>c</v>
      </c>
      <c r="H43" s="151" t="str">
        <f>IF('P06'!$F53="nt","",'P06'!$F53)</f>
        <v>na</v>
      </c>
      <c r="I43" s="151" t="str">
        <f>IF('P07'!$F53="nt","",'P07'!$F53)</f>
        <v>na</v>
      </c>
      <c r="J43" s="151" t="str">
        <f>IF('P08'!$F53="nt","",'P08'!$F53)</f>
        <v>na</v>
      </c>
      <c r="K43" s="151" t="str">
        <f>IF('P09'!$F53="nt","",'P09'!$F53)</f>
        <v>na</v>
      </c>
      <c r="L43" s="151" t="str">
        <f>IF('P10'!$F53="nt","",'P10'!$F53)</f>
        <v>na</v>
      </c>
      <c r="M43" s="151" t="str">
        <f>IF('P11'!$F53="nt","",'P11'!$F53)</f>
        <v>c</v>
      </c>
      <c r="N43" s="151" t="str">
        <f>IF('P12'!$F53="nt","",'P12'!$F53)</f>
        <v>na</v>
      </c>
      <c r="O43" s="151" t="str">
        <f>IF('P13'!$F53="nt","",'P13'!$F53)</f>
        <v>na</v>
      </c>
      <c r="P43" s="151" t="str">
        <f>IF('P14'!$F53="nt","",'P14'!$F53)</f>
        <v/>
      </c>
      <c r="Q43" s="151" t="str">
        <f>IF('P15'!$F53="nt","",'P15'!$F53)</f>
        <v/>
      </c>
      <c r="R43" s="151" t="str">
        <f>IF('P16'!$F53="nt","",'P16'!$F53)</f>
        <v/>
      </c>
      <c r="S43" s="151" t="str">
        <f>IF('P17'!$F53="nt","",'P17'!$F53)</f>
        <v/>
      </c>
      <c r="T43" s="151" t="str">
        <f>IF('P18'!$F53="nt","",'P18'!$F53)</f>
        <v/>
      </c>
      <c r="U43" s="151" t="str">
        <f>IF('P19'!$F53="nt","",'P19'!$F53)</f>
        <v/>
      </c>
      <c r="V43" s="151" t="str">
        <f>IF('P20'!$F53="nt","",'P20'!$F53)</f>
        <v/>
      </c>
      <c r="W43" s="151" t="str">
        <f>IF('P21'!$F53="nt","",'P21'!$F53)</f>
        <v/>
      </c>
      <c r="X43" s="151" t="str">
        <f>IF('P22'!$F53="nt","",'P22'!$F53)</f>
        <v/>
      </c>
      <c r="Y43" s="151" t="str">
        <f>IF('P23'!$F53="nt","",'P23'!$F53)</f>
        <v/>
      </c>
      <c r="Z43" s="151" t="str">
        <f>IF('P24'!$F53="nt","",'P24'!$F53)</f>
        <v/>
      </c>
      <c r="AA43" s="151" t="str">
        <f>IF('P25'!$F53="nt","",'P25'!$F53)</f>
        <v/>
      </c>
    </row>
    <row r="44">
      <c r="A44" s="153" t="s">
        <v>123</v>
      </c>
      <c r="B44" s="153" t="s">
        <v>116</v>
      </c>
      <c r="C44" s="151" t="str">
        <f>IF('P01'!$F54="nt","",'P01'!$F54)</f>
        <v>c</v>
      </c>
      <c r="D44" s="151" t="str">
        <f>IF('P02'!$F54="nt","",'P02'!$F54)</f>
        <v>c</v>
      </c>
      <c r="E44" s="151" t="str">
        <f>IF('P03'!$F54="nt","",'P03'!$F54)</f>
        <v>c</v>
      </c>
      <c r="F44" s="151" t="str">
        <f>IF('P04'!$F54="nt","",'P04'!$F54)</f>
        <v>c</v>
      </c>
      <c r="G44" s="151" t="str">
        <f>IF('P05'!$F54="nt","",'P05'!$F54)</f>
        <v>c</v>
      </c>
      <c r="H44" s="151" t="str">
        <f>IF('P06'!$F54="nt","",'P06'!$F54)</f>
        <v>c</v>
      </c>
      <c r="I44" s="151" t="str">
        <f>IF('P07'!$F54="nt","",'P07'!$F54)</f>
        <v>c</v>
      </c>
      <c r="J44" s="151" t="str">
        <f>IF('P08'!$F54="nt","",'P08'!$F54)</f>
        <v>c</v>
      </c>
      <c r="K44" s="151" t="str">
        <f>IF('P09'!$F54="nt","",'P09'!$F54)</f>
        <v>c</v>
      </c>
      <c r="L44" s="151" t="str">
        <f>IF('P10'!$F54="nt","",'P10'!$F54)</f>
        <v>c</v>
      </c>
      <c r="M44" s="151" t="str">
        <f>IF('P11'!$F54="nt","",'P11'!$F54)</f>
        <v>c</v>
      </c>
      <c r="N44" s="151" t="str">
        <f>IF('P12'!$F54="nt","",'P12'!$F54)</f>
        <v>c</v>
      </c>
      <c r="O44" s="151" t="str">
        <f>IF('P13'!$F54="nt","",'P13'!$F54)</f>
        <v>c</v>
      </c>
      <c r="P44" s="151" t="str">
        <f>IF('P14'!$F54="nt","",'P14'!$F54)</f>
        <v/>
      </c>
      <c r="Q44" s="151" t="str">
        <f>IF('P15'!$F54="nt","",'P15'!$F54)</f>
        <v/>
      </c>
      <c r="R44" s="151" t="str">
        <f>IF('P16'!$F54="nt","",'P16'!$F54)</f>
        <v/>
      </c>
      <c r="S44" s="151" t="str">
        <f>IF('P17'!$F54="nt","",'P17'!$F54)</f>
        <v/>
      </c>
      <c r="T44" s="151" t="str">
        <f>IF('P18'!$F54="nt","",'P18'!$F54)</f>
        <v/>
      </c>
      <c r="U44" s="151" t="str">
        <f>IF('P19'!$F54="nt","",'P19'!$F54)</f>
        <v/>
      </c>
      <c r="V44" s="151" t="str">
        <f>IF('P20'!$F54="nt","",'P20'!$F54)</f>
        <v/>
      </c>
      <c r="W44" s="151" t="str">
        <f>IF('P21'!$F54="nt","",'P21'!$F54)</f>
        <v/>
      </c>
      <c r="X44" s="151" t="str">
        <f>IF('P22'!$F54="nt","",'P22'!$F54)</f>
        <v/>
      </c>
      <c r="Y44" s="151" t="str">
        <f>IF('P23'!$F54="nt","",'P23'!$F54)</f>
        <v/>
      </c>
      <c r="Z44" s="151" t="str">
        <f>IF('P24'!$F54="nt","",'P24'!$F54)</f>
        <v/>
      </c>
      <c r="AA44" s="151" t="str">
        <f>IF('P25'!$F54="nt","",'P25'!$F54)</f>
        <v/>
      </c>
    </row>
    <row r="45">
      <c r="A45" s="153" t="s">
        <v>123</v>
      </c>
      <c r="B45" s="153" t="s">
        <v>117</v>
      </c>
      <c r="C45" s="151" t="str">
        <f>IF('P01'!$F55="nt","",'P01'!$F55)</f>
        <v>na</v>
      </c>
      <c r="D45" s="151" t="str">
        <f>IF('P02'!$F55="nt","",'P02'!$F55)</f>
        <v>na</v>
      </c>
      <c r="E45" s="151" t="str">
        <f>IF('P03'!$F55="nt","",'P03'!$F55)</f>
        <v>na</v>
      </c>
      <c r="F45" s="151" t="str">
        <f>IF('P04'!$F55="nt","",'P04'!$F55)</f>
        <v>na</v>
      </c>
      <c r="G45" s="151" t="str">
        <f>IF('P05'!$F55="nt","",'P05'!$F55)</f>
        <v>na</v>
      </c>
      <c r="H45" s="151" t="str">
        <f>IF('P06'!$F55="nt","",'P06'!$F55)</f>
        <v>na</v>
      </c>
      <c r="I45" s="151" t="str">
        <f>IF('P07'!$F55="nt","",'P07'!$F55)</f>
        <v>na</v>
      </c>
      <c r="J45" s="151" t="str">
        <f>IF('P08'!$F55="nt","",'P08'!$F55)</f>
        <v>na</v>
      </c>
      <c r="K45" s="151" t="str">
        <f>IF('P09'!$F55="nt","",'P09'!$F55)</f>
        <v>na</v>
      </c>
      <c r="L45" s="151" t="str">
        <f>IF('P10'!$F55="nt","",'P10'!$F55)</f>
        <v>na</v>
      </c>
      <c r="M45" s="151" t="str">
        <f>IF('P11'!$F55="nt","",'P11'!$F55)</f>
        <v>na</v>
      </c>
      <c r="N45" s="151" t="str">
        <f>IF('P12'!$F55="nt","",'P12'!$F55)</f>
        <v>na</v>
      </c>
      <c r="O45" s="151" t="str">
        <f>IF('P13'!$F55="nt","",'P13'!$F55)</f>
        <v>na</v>
      </c>
      <c r="P45" s="151" t="str">
        <f>IF('P14'!$F55="nt","",'P14'!$F55)</f>
        <v/>
      </c>
      <c r="Q45" s="151" t="str">
        <f>IF('P15'!$F55="nt","",'P15'!$F55)</f>
        <v/>
      </c>
      <c r="R45" s="151" t="str">
        <f>IF('P16'!$F55="nt","",'P16'!$F55)</f>
        <v/>
      </c>
      <c r="S45" s="151" t="str">
        <f>IF('P17'!$F55="nt","",'P17'!$F55)</f>
        <v/>
      </c>
      <c r="T45" s="151" t="str">
        <f>IF('P18'!$F55="nt","",'P18'!$F55)</f>
        <v/>
      </c>
      <c r="U45" s="151" t="str">
        <f>IF('P19'!$F55="nt","",'P19'!$F55)</f>
        <v/>
      </c>
      <c r="V45" s="151" t="str">
        <f>IF('P20'!$F55="nt","",'P20'!$F55)</f>
        <v/>
      </c>
      <c r="W45" s="151" t="str">
        <f>IF('P21'!$F55="nt","",'P21'!$F55)</f>
        <v/>
      </c>
      <c r="X45" s="151" t="str">
        <f>IF('P22'!$F55="nt","",'P22'!$F55)</f>
        <v/>
      </c>
      <c r="Y45" s="151" t="str">
        <f>IF('P23'!$F55="nt","",'P23'!$F55)</f>
        <v/>
      </c>
      <c r="Z45" s="151" t="str">
        <f>IF('P24'!$F55="nt","",'P24'!$F55)</f>
        <v/>
      </c>
      <c r="AA45" s="151" t="str">
        <f>IF('P25'!$F55="nt","",'P25'!$F55)</f>
        <v/>
      </c>
    </row>
    <row r="46">
      <c r="A46" s="153" t="s">
        <v>123</v>
      </c>
      <c r="B46" s="153" t="s">
        <v>118</v>
      </c>
      <c r="C46" s="151" t="str">
        <f>IF('P01'!$F56="nt","",'P01'!$F56)</f>
        <v>c</v>
      </c>
      <c r="D46" s="151" t="str">
        <f>IF('P02'!$F56="nt","",'P02'!$F56)</f>
        <v>c</v>
      </c>
      <c r="E46" s="151" t="str">
        <f>IF('P03'!$F56="nt","",'P03'!$F56)</f>
        <v>c</v>
      </c>
      <c r="F46" s="151" t="str">
        <f>IF('P04'!$F56="nt","",'P04'!$F56)</f>
        <v>c</v>
      </c>
      <c r="G46" s="151" t="str">
        <f>IF('P05'!$F56="nt","",'P05'!$F56)</f>
        <v>c</v>
      </c>
      <c r="H46" s="151" t="str">
        <f>IF('P06'!$F56="nt","",'P06'!$F56)</f>
        <v>c</v>
      </c>
      <c r="I46" s="151" t="str">
        <f>IF('P07'!$F56="nt","",'P07'!$F56)</f>
        <v>c</v>
      </c>
      <c r="J46" s="151" t="str">
        <f>IF('P08'!$F56="nt","",'P08'!$F56)</f>
        <v>c</v>
      </c>
      <c r="K46" s="151" t="str">
        <f>IF('P09'!$F56="nt","",'P09'!$F56)</f>
        <v>c</v>
      </c>
      <c r="L46" s="151" t="str">
        <f>IF('P10'!$F56="nt","",'P10'!$F56)</f>
        <v>c</v>
      </c>
      <c r="M46" s="151" t="str">
        <f>IF('P11'!$F56="nt","",'P11'!$F56)</f>
        <v>c</v>
      </c>
      <c r="N46" s="151" t="str">
        <f>IF('P12'!$F56="nt","",'P12'!$F56)</f>
        <v>c</v>
      </c>
      <c r="O46" s="151" t="str">
        <f>IF('P13'!$F56="nt","",'P13'!$F56)</f>
        <v>c</v>
      </c>
      <c r="P46" s="151" t="str">
        <f>IF('P14'!$F56="nt","",'P14'!$F56)</f>
        <v/>
      </c>
      <c r="Q46" s="151" t="str">
        <f>IF('P15'!$F56="nt","",'P15'!$F56)</f>
        <v/>
      </c>
      <c r="R46" s="151" t="str">
        <f>IF('P16'!$F56="nt","",'P16'!$F56)</f>
        <v/>
      </c>
      <c r="S46" s="151" t="str">
        <f>IF('P17'!$F56="nt","",'P17'!$F56)</f>
        <v/>
      </c>
      <c r="T46" s="151" t="str">
        <f>IF('P18'!$F56="nt","",'P18'!$F56)</f>
        <v/>
      </c>
      <c r="U46" s="151" t="str">
        <f>IF('P19'!$F56="nt","",'P19'!$F56)</f>
        <v/>
      </c>
      <c r="V46" s="151" t="str">
        <f>IF('P20'!$F56="nt","",'P20'!$F56)</f>
        <v/>
      </c>
      <c r="W46" s="151" t="str">
        <f>IF('P21'!$F56="nt","",'P21'!$F56)</f>
        <v/>
      </c>
      <c r="X46" s="151" t="str">
        <f>IF('P22'!$F56="nt","",'P22'!$F56)</f>
        <v/>
      </c>
      <c r="Y46" s="151" t="str">
        <f>IF('P23'!$F56="nt","",'P23'!$F56)</f>
        <v/>
      </c>
      <c r="Z46" s="151" t="str">
        <f>IF('P24'!$F56="nt","",'P24'!$F56)</f>
        <v/>
      </c>
      <c r="AA46" s="151" t="str">
        <f>IF('P25'!$F56="nt","",'P25'!$F56)</f>
        <v/>
      </c>
    </row>
    <row r="47">
      <c r="A47" s="153" t="s">
        <v>123</v>
      </c>
      <c r="B47" s="153" t="s">
        <v>119</v>
      </c>
      <c r="C47" s="151" t="str">
        <f>IF('P01'!$F57="nt","",'P01'!$F57)</f>
        <v>c</v>
      </c>
      <c r="D47" s="151" t="str">
        <f>IF('P02'!$F57="nt","",'P02'!$F57)</f>
        <v>c</v>
      </c>
      <c r="E47" s="151" t="str">
        <f>IF('P03'!$F57="nt","",'P03'!$F57)</f>
        <v>c</v>
      </c>
      <c r="F47" s="151" t="str">
        <f>IF('P04'!$F57="nt","",'P04'!$F57)</f>
        <v>c</v>
      </c>
      <c r="G47" s="151" t="str">
        <f>IF('P05'!$F57="nt","",'P05'!$F57)</f>
        <v>c</v>
      </c>
      <c r="H47" s="151" t="str">
        <f>IF('P06'!$F57="nt","",'P06'!$F57)</f>
        <v>c</v>
      </c>
      <c r="I47" s="151" t="str">
        <f>IF('P07'!$F57="nt","",'P07'!$F57)</f>
        <v>c</v>
      </c>
      <c r="J47" s="151" t="str">
        <f>IF('P08'!$F57="nt","",'P08'!$F57)</f>
        <v>c</v>
      </c>
      <c r="K47" s="151" t="str">
        <f>IF('P09'!$F57="nt","",'P09'!$F57)</f>
        <v>c</v>
      </c>
      <c r="L47" s="151" t="str">
        <f>IF('P10'!$F57="nt","",'P10'!$F57)</f>
        <v>c</v>
      </c>
      <c r="M47" s="151" t="str">
        <f>IF('P11'!$F57="nt","",'P11'!$F57)</f>
        <v>c</v>
      </c>
      <c r="N47" s="151" t="str">
        <f>IF('P12'!$F57="nt","",'P12'!$F57)</f>
        <v>c</v>
      </c>
      <c r="O47" s="151" t="str">
        <f>IF('P13'!$F57="nt","",'P13'!$F57)</f>
        <v>c</v>
      </c>
      <c r="P47" s="151" t="str">
        <f>IF('P14'!$F57="nt","",'P14'!$F57)</f>
        <v/>
      </c>
      <c r="Q47" s="151" t="str">
        <f>IF('P15'!$F57="nt","",'P15'!$F57)</f>
        <v/>
      </c>
      <c r="R47" s="151" t="str">
        <f>IF('P16'!$F57="nt","",'P16'!$F57)</f>
        <v/>
      </c>
      <c r="S47" s="151" t="str">
        <f>IF('P17'!$F57="nt","",'P17'!$F57)</f>
        <v/>
      </c>
      <c r="T47" s="151" t="str">
        <f>IF('P18'!$F57="nt","",'P18'!$F57)</f>
        <v/>
      </c>
      <c r="U47" s="151" t="str">
        <f>IF('P19'!$F57="nt","",'P19'!$F57)</f>
        <v/>
      </c>
      <c r="V47" s="151" t="str">
        <f>IF('P20'!$F57="nt","",'P20'!$F57)</f>
        <v/>
      </c>
      <c r="W47" s="151" t="str">
        <f>IF('P21'!$F57="nt","",'P21'!$F57)</f>
        <v/>
      </c>
      <c r="X47" s="151" t="str">
        <f>IF('P22'!$F57="nt","",'P22'!$F57)</f>
        <v/>
      </c>
      <c r="Y47" s="151" t="str">
        <f>IF('P23'!$F57="nt","",'P23'!$F57)</f>
        <v/>
      </c>
      <c r="Z47" s="151" t="str">
        <f>IF('P24'!$F57="nt","",'P24'!$F57)</f>
        <v/>
      </c>
      <c r="AA47" s="151" t="str">
        <f>IF('P25'!$F57="nt","",'P25'!$F57)</f>
        <v/>
      </c>
    </row>
    <row r="48">
      <c r="A48" s="153" t="s">
        <v>123</v>
      </c>
      <c r="B48" s="153" t="s">
        <v>120</v>
      </c>
      <c r="C48" s="151" t="str">
        <f>IF('P01'!$F58="nt","",'P01'!$F58)</f>
        <v>c</v>
      </c>
      <c r="D48" s="151" t="str">
        <f>IF('P02'!$F58="nt","",'P02'!$F58)</f>
        <v>c</v>
      </c>
      <c r="E48" s="151" t="str">
        <f>IF('P03'!$F58="nt","",'P03'!$F58)</f>
        <v>c</v>
      </c>
      <c r="F48" s="151" t="str">
        <f>IF('P04'!$F58="nt","",'P04'!$F58)</f>
        <v>c</v>
      </c>
      <c r="G48" s="151" t="str">
        <f>IF('P05'!$F58="nt","",'P05'!$F58)</f>
        <v>c</v>
      </c>
      <c r="H48" s="151" t="str">
        <f>IF('P06'!$F58="nt","",'P06'!$F58)</f>
        <v>c</v>
      </c>
      <c r="I48" s="151" t="str">
        <f>IF('P07'!$F58="nt","",'P07'!$F58)</f>
        <v>c</v>
      </c>
      <c r="J48" s="151" t="str">
        <f>IF('P08'!$F58="nt","",'P08'!$F58)</f>
        <v>c</v>
      </c>
      <c r="K48" s="151" t="str">
        <f>IF('P09'!$F58="nt","",'P09'!$F58)</f>
        <v>c</v>
      </c>
      <c r="L48" s="151" t="str">
        <f>IF('P10'!$F58="nt","",'P10'!$F58)</f>
        <v>c</v>
      </c>
      <c r="M48" s="151" t="str">
        <f>IF('P11'!$F58="nt","",'P11'!$F58)</f>
        <v>c</v>
      </c>
      <c r="N48" s="151" t="str">
        <f>IF('P12'!$F58="nt","",'P12'!$F58)</f>
        <v>c</v>
      </c>
      <c r="O48" s="151" t="str">
        <f>IF('P13'!$F58="nt","",'P13'!$F58)</f>
        <v>c</v>
      </c>
      <c r="P48" s="151" t="str">
        <f>IF('P14'!$F58="nt","",'P14'!$F58)</f>
        <v/>
      </c>
      <c r="Q48" s="151" t="str">
        <f>IF('P15'!$F58="nt","",'P15'!$F58)</f>
        <v/>
      </c>
      <c r="R48" s="151" t="str">
        <f>IF('P16'!$F58="nt","",'P16'!$F58)</f>
        <v/>
      </c>
      <c r="S48" s="151" t="str">
        <f>IF('P17'!$F58="nt","",'P17'!$F58)</f>
        <v/>
      </c>
      <c r="T48" s="151" t="str">
        <f>IF('P18'!$F58="nt","",'P18'!$F58)</f>
        <v/>
      </c>
      <c r="U48" s="151" t="str">
        <f>IF('P19'!$F58="nt","",'P19'!$F58)</f>
        <v/>
      </c>
      <c r="V48" s="151" t="str">
        <f>IF('P20'!$F58="nt","",'P20'!$F58)</f>
        <v/>
      </c>
      <c r="W48" s="151" t="str">
        <f>IF('P21'!$F58="nt","",'P21'!$F58)</f>
        <v/>
      </c>
      <c r="X48" s="151" t="str">
        <f>IF('P22'!$F58="nt","",'P22'!$F58)</f>
        <v/>
      </c>
      <c r="Y48" s="151" t="str">
        <f>IF('P23'!$F58="nt","",'P23'!$F58)</f>
        <v/>
      </c>
      <c r="Z48" s="151" t="str">
        <f>IF('P24'!$F58="nt","",'P24'!$F58)</f>
        <v/>
      </c>
      <c r="AA48" s="151" t="str">
        <f>IF('P25'!$F58="nt","",'P25'!$F58)</f>
        <v/>
      </c>
    </row>
    <row r="49">
      <c r="A49" s="153" t="s">
        <v>123</v>
      </c>
      <c r="B49" s="153" t="s">
        <v>121</v>
      </c>
      <c r="C49" s="151" t="str">
        <f>IF('P01'!$F59="nt","",'P01'!$F59)</f>
        <v>c</v>
      </c>
      <c r="D49" s="151" t="str">
        <f>IF('P02'!$F59="nt","",'P02'!$F59)</f>
        <v>na</v>
      </c>
      <c r="E49" s="151" t="str">
        <f>IF('P03'!$F59="nt","",'P03'!$F59)</f>
        <v>na</v>
      </c>
      <c r="F49" s="151" t="str">
        <f>IF('P04'!$F59="nt","",'P04'!$F59)</f>
        <v>na</v>
      </c>
      <c r="G49" s="151" t="str">
        <f>IF('P05'!$F59="nt","",'P05'!$F59)</f>
        <v>na</v>
      </c>
      <c r="H49" s="151" t="str">
        <f>IF('P06'!$F59="nt","",'P06'!$F59)</f>
        <v>c</v>
      </c>
      <c r="I49" s="151" t="str">
        <f>IF('P07'!$F59="nt","",'P07'!$F59)</f>
        <v>c</v>
      </c>
      <c r="J49" s="151" t="str">
        <f>IF('P08'!$F59="nt","",'P08'!$F59)</f>
        <v>c</v>
      </c>
      <c r="K49" s="151" t="str">
        <f>IF('P09'!$F59="nt","",'P09'!$F59)</f>
        <v>c</v>
      </c>
      <c r="L49" s="151" t="str">
        <f>IF('P10'!$F59="nt","",'P10'!$F59)</f>
        <v>c</v>
      </c>
      <c r="M49" s="151" t="str">
        <f>IF('P11'!$F59="nt","",'P11'!$F59)</f>
        <v>c</v>
      </c>
      <c r="N49" s="151" t="str">
        <f>IF('P12'!$F59="nt","",'P12'!$F59)</f>
        <v>c</v>
      </c>
      <c r="O49" s="151" t="str">
        <f>IF('P13'!$F59="nt","",'P13'!$F59)</f>
        <v>c</v>
      </c>
      <c r="P49" s="151" t="str">
        <f>IF('P14'!$F59="nt","",'P14'!$F59)</f>
        <v/>
      </c>
      <c r="Q49" s="151" t="str">
        <f>IF('P15'!$F59="nt","",'P15'!$F59)</f>
        <v/>
      </c>
      <c r="R49" s="151" t="str">
        <f>IF('P16'!$F59="nt","",'P16'!$F59)</f>
        <v/>
      </c>
      <c r="S49" s="151" t="str">
        <f>IF('P17'!$F59="nt","",'P17'!$F59)</f>
        <v/>
      </c>
      <c r="T49" s="151" t="str">
        <f>IF('P18'!$F59="nt","",'P18'!$F59)</f>
        <v/>
      </c>
      <c r="U49" s="151" t="str">
        <f>IF('P19'!$F59="nt","",'P19'!$F59)</f>
        <v/>
      </c>
      <c r="V49" s="151" t="str">
        <f>IF('P20'!$F59="nt","",'P20'!$F59)</f>
        <v/>
      </c>
      <c r="W49" s="151" t="str">
        <f>IF('P21'!$F59="nt","",'P21'!$F59)</f>
        <v/>
      </c>
      <c r="X49" s="151" t="str">
        <f>IF('P22'!$F59="nt","",'P22'!$F59)</f>
        <v/>
      </c>
      <c r="Y49" s="151" t="str">
        <f>IF('P23'!$F59="nt","",'P23'!$F59)</f>
        <v/>
      </c>
      <c r="Z49" s="151" t="str">
        <f>IF('P24'!$F59="nt","",'P24'!$F59)</f>
        <v/>
      </c>
      <c r="AA49" s="151" t="str">
        <f>IF('P25'!$F59="nt","",'P25'!$F59)</f>
        <v/>
      </c>
    </row>
    <row r="50">
      <c r="A50" s="153" t="s">
        <v>123</v>
      </c>
      <c r="B50" s="153" t="s">
        <v>122</v>
      </c>
      <c r="C50" s="151" t="str">
        <f>IF('P01'!$F60="nt","",'P01'!$F60)</f>
        <v>na</v>
      </c>
      <c r="D50" s="151" t="str">
        <f>IF('P02'!$F60="nt","",'P02'!$F60)</f>
        <v>na</v>
      </c>
      <c r="E50" s="151" t="str">
        <f>IF('P03'!$F60="nt","",'P03'!$F60)</f>
        <v>na</v>
      </c>
      <c r="F50" s="151" t="str">
        <f>IF('P04'!$F60="nt","",'P04'!$F60)</f>
        <v>na</v>
      </c>
      <c r="G50" s="151" t="str">
        <f>IF('P05'!$F60="nt","",'P05'!$F60)</f>
        <v>na</v>
      </c>
      <c r="H50" s="151" t="str">
        <f>IF('P06'!$F60="nt","",'P06'!$F60)</f>
        <v>na</v>
      </c>
      <c r="I50" s="151" t="str">
        <f>IF('P07'!$F60="nt","",'P07'!$F60)</f>
        <v>na</v>
      </c>
      <c r="J50" s="151" t="str">
        <f>IF('P08'!$F60="nt","",'P08'!$F60)</f>
        <v>na</v>
      </c>
      <c r="K50" s="151" t="str">
        <f>IF('P09'!$F60="nt","",'P09'!$F60)</f>
        <v>na</v>
      </c>
      <c r="L50" s="151" t="str">
        <f>IF('P10'!$F60="nt","",'P10'!$F60)</f>
        <v>na</v>
      </c>
      <c r="M50" s="151" t="str">
        <f>IF('P11'!$F60="nt","",'P11'!$F60)</f>
        <v>na</v>
      </c>
      <c r="N50" s="151" t="str">
        <f>IF('P12'!$F60="nt","",'P12'!$F60)</f>
        <v>na</v>
      </c>
      <c r="O50" s="151" t="str">
        <f>IF('P13'!$F60="nt","",'P13'!$F60)</f>
        <v>na</v>
      </c>
      <c r="P50" s="151" t="str">
        <f>IF('P14'!$F60="nt","",'P14'!$F60)</f>
        <v/>
      </c>
      <c r="Q50" s="151" t="str">
        <f>IF('P15'!$F60="nt","",'P15'!$F60)</f>
        <v/>
      </c>
      <c r="R50" s="151" t="str">
        <f>IF('P16'!$F60="nt","",'P16'!$F60)</f>
        <v/>
      </c>
      <c r="S50" s="151" t="str">
        <f>IF('P17'!$F60="nt","",'P17'!$F60)</f>
        <v/>
      </c>
      <c r="T50" s="151" t="str">
        <f>IF('P18'!$F60="nt","",'P18'!$F60)</f>
        <v/>
      </c>
      <c r="U50" s="151" t="str">
        <f>IF('P19'!$F60="nt","",'P19'!$F60)</f>
        <v/>
      </c>
      <c r="V50" s="151" t="str">
        <f>IF('P20'!$F60="nt","",'P20'!$F60)</f>
        <v/>
      </c>
      <c r="W50" s="151" t="str">
        <f>IF('P21'!$F60="nt","",'P21'!$F60)</f>
        <v/>
      </c>
      <c r="X50" s="151" t="str">
        <f>IF('P22'!$F60="nt","",'P22'!$F60)</f>
        <v/>
      </c>
      <c r="Y50" s="151" t="str">
        <f>IF('P23'!$F60="nt","",'P23'!$F60)</f>
        <v/>
      </c>
      <c r="Z50" s="151" t="str">
        <f>IF('P24'!$F60="nt","",'P24'!$F60)</f>
        <v/>
      </c>
      <c r="AA50" s="151" t="str">
        <f>IF('P25'!$F60="nt","",'P25'!$F60)</f>
        <v/>
      </c>
    </row>
    <row r="51">
      <c r="A51" s="153" t="s">
        <v>123</v>
      </c>
      <c r="B51" s="153" t="s">
        <v>123</v>
      </c>
      <c r="C51" s="151" t="str">
        <f>IF('P01'!$F61="nt","",'P01'!$F61)</f>
        <v>na</v>
      </c>
      <c r="D51" s="151" t="str">
        <f>IF('P02'!$F61="nt","",'P02'!$F61)</f>
        <v>na</v>
      </c>
      <c r="E51" s="151" t="str">
        <f>IF('P03'!$F61="nt","",'P03'!$F61)</f>
        <v>na</v>
      </c>
      <c r="F51" s="151" t="str">
        <f>IF('P04'!$F61="nt","",'P04'!$F61)</f>
        <v>na</v>
      </c>
      <c r="G51" s="151" t="str">
        <f>IF('P05'!$F61="nt","",'P05'!$F61)</f>
        <v>na</v>
      </c>
      <c r="H51" s="151" t="str">
        <f>IF('P06'!$F61="nt","",'P06'!$F61)</f>
        <v>na</v>
      </c>
      <c r="I51" s="151" t="str">
        <f>IF('P07'!$F61="nt","",'P07'!$F61)</f>
        <v>na</v>
      </c>
      <c r="J51" s="151" t="str">
        <f>IF('P08'!$F61="nt","",'P08'!$F61)</f>
        <v>na</v>
      </c>
      <c r="K51" s="151" t="str">
        <f>IF('P09'!$F61="nt","",'P09'!$F61)</f>
        <v>na</v>
      </c>
      <c r="L51" s="151" t="str">
        <f>IF('P10'!$F61="nt","",'P10'!$F61)</f>
        <v>na</v>
      </c>
      <c r="M51" s="151" t="str">
        <f>IF('P11'!$F61="nt","",'P11'!$F61)</f>
        <v>na</v>
      </c>
      <c r="N51" s="151" t="str">
        <f>IF('P12'!$F61="nt","",'P12'!$F61)</f>
        <v>na</v>
      </c>
      <c r="O51" s="151" t="str">
        <f>IF('P13'!$F61="nt","",'P13'!$F61)</f>
        <v>na</v>
      </c>
      <c r="P51" s="151" t="str">
        <f>IF('P14'!$F61="nt","",'P14'!$F61)</f>
        <v/>
      </c>
      <c r="Q51" s="151" t="str">
        <f>IF('P15'!$F61="nt","",'P15'!$F61)</f>
        <v/>
      </c>
      <c r="R51" s="151" t="str">
        <f>IF('P16'!$F61="nt","",'P16'!$F61)</f>
        <v/>
      </c>
      <c r="S51" s="151" t="str">
        <f>IF('P17'!$F61="nt","",'P17'!$F61)</f>
        <v/>
      </c>
      <c r="T51" s="151" t="str">
        <f>IF('P18'!$F61="nt","",'P18'!$F61)</f>
        <v/>
      </c>
      <c r="U51" s="151" t="str">
        <f>IF('P19'!$F61="nt","",'P19'!$F61)</f>
        <v/>
      </c>
      <c r="V51" s="151" t="str">
        <f>IF('P20'!$F61="nt","",'P20'!$F61)</f>
        <v/>
      </c>
      <c r="W51" s="151" t="str">
        <f>IF('P21'!$F61="nt","",'P21'!$F61)</f>
        <v/>
      </c>
      <c r="X51" s="151" t="str">
        <f>IF('P22'!$F61="nt","",'P22'!$F61)</f>
        <v/>
      </c>
      <c r="Y51" s="151" t="str">
        <f>IF('P23'!$F61="nt","",'P23'!$F61)</f>
        <v/>
      </c>
      <c r="Z51" s="151" t="str">
        <f>IF('P24'!$F61="nt","",'P24'!$F61)</f>
        <v/>
      </c>
      <c r="AA51" s="151" t="str">
        <f>IF('P25'!$F61="nt","",'P25'!$F61)</f>
        <v/>
      </c>
    </row>
    <row r="52">
      <c r="A52" s="153" t="s">
        <v>123</v>
      </c>
      <c r="B52" s="153" t="s">
        <v>124</v>
      </c>
      <c r="C52" s="151" t="str">
        <f>IF('P01'!$F62="nt","",'P01'!$F62)</f>
        <v>c</v>
      </c>
      <c r="D52" s="151" t="str">
        <f>IF('P02'!$F62="nt","",'P02'!$F62)</f>
        <v>c</v>
      </c>
      <c r="E52" s="151" t="str">
        <f>IF('P03'!$F62="nt","",'P03'!$F62)</f>
        <v>c</v>
      </c>
      <c r="F52" s="151" t="str">
        <f>IF('P04'!$F62="nt","",'P04'!$F62)</f>
        <v>c</v>
      </c>
      <c r="G52" s="151" t="str">
        <f>IF('P05'!$F62="nt","",'P05'!$F62)</f>
        <v>c</v>
      </c>
      <c r="H52" s="151" t="str">
        <f>IF('P06'!$F62="nt","",'P06'!$F62)</f>
        <v>c</v>
      </c>
      <c r="I52" s="151" t="str">
        <f>IF('P07'!$F62="nt","",'P07'!$F62)</f>
        <v>c</v>
      </c>
      <c r="J52" s="151" t="str">
        <f>IF('P08'!$F62="nt","",'P08'!$F62)</f>
        <v>c</v>
      </c>
      <c r="K52" s="151" t="str">
        <f>IF('P09'!$F62="nt","",'P09'!$F62)</f>
        <v>na</v>
      </c>
      <c r="L52" s="151" t="str">
        <f>IF('P10'!$F62="nt","",'P10'!$F62)</f>
        <v>c</v>
      </c>
      <c r="M52" s="151" t="str">
        <f>IF('P11'!$F62="nt","",'P11'!$F62)</f>
        <v>nc</v>
      </c>
      <c r="N52" s="151" t="str">
        <f>IF('P12'!$F62="nt","",'P12'!$F62)</f>
        <v>na</v>
      </c>
      <c r="O52" s="151" t="str">
        <f>IF('P13'!$F62="nt","",'P13'!$F62)</f>
        <v>na</v>
      </c>
      <c r="P52" s="151" t="str">
        <f>IF('P14'!$F62="nt","",'P14'!$F62)</f>
        <v/>
      </c>
      <c r="Q52" s="151" t="str">
        <f>IF('P15'!$F62="nt","",'P15'!$F62)</f>
        <v/>
      </c>
      <c r="R52" s="151" t="str">
        <f>IF('P16'!$F62="nt","",'P16'!$F62)</f>
        <v/>
      </c>
      <c r="S52" s="151" t="str">
        <f>IF('P17'!$F62="nt","",'P17'!$F62)</f>
        <v/>
      </c>
      <c r="T52" s="151" t="str">
        <f>IF('P18'!$F62="nt","",'P18'!$F62)</f>
        <v/>
      </c>
      <c r="U52" s="151" t="str">
        <f>IF('P19'!$F62="nt","",'P19'!$F62)</f>
        <v/>
      </c>
      <c r="V52" s="151" t="str">
        <f>IF('P20'!$F62="nt","",'P20'!$F62)</f>
        <v/>
      </c>
      <c r="W52" s="151" t="str">
        <f>IF('P21'!$F62="nt","",'P21'!$F62)</f>
        <v/>
      </c>
      <c r="X52" s="151" t="str">
        <f>IF('P22'!$F62="nt","",'P22'!$F62)</f>
        <v/>
      </c>
      <c r="Y52" s="151" t="str">
        <f>IF('P23'!$F62="nt","",'P23'!$F62)</f>
        <v/>
      </c>
      <c r="Z52" s="151" t="str">
        <f>IF('P24'!$F62="nt","",'P24'!$F62)</f>
        <v/>
      </c>
      <c r="AA52" s="151" t="str">
        <f>IF('P25'!$F62="nt","",'P25'!$F62)</f>
        <v/>
      </c>
    </row>
    <row r="53">
      <c r="A53" s="153" t="s">
        <v>123</v>
      </c>
      <c r="B53" s="153" t="s">
        <v>125</v>
      </c>
      <c r="C53" s="151" t="str">
        <f>IF('P01'!$F63="nt","",'P01'!$F63)</f>
        <v>na</v>
      </c>
      <c r="D53" s="151" t="str">
        <f>IF('P02'!$F63="nt","",'P02'!$F63)</f>
        <v>na</v>
      </c>
      <c r="E53" s="151" t="str">
        <f>IF('P03'!$F63="nt","",'P03'!$F63)</f>
        <v>na</v>
      </c>
      <c r="F53" s="151" t="str">
        <f>IF('P04'!$F63="nt","",'P04'!$F63)</f>
        <v>na</v>
      </c>
      <c r="G53" s="151" t="str">
        <f>IF('P05'!$F63="nt","",'P05'!$F63)</f>
        <v>na</v>
      </c>
      <c r="H53" s="151" t="str">
        <f>IF('P06'!$F63="nt","",'P06'!$F63)</f>
        <v>na</v>
      </c>
      <c r="I53" s="151" t="str">
        <f>IF('P07'!$F63="nt","",'P07'!$F63)</f>
        <v>na</v>
      </c>
      <c r="J53" s="151" t="str">
        <f>IF('P08'!$F63="nt","",'P08'!$F63)</f>
        <v>na</v>
      </c>
      <c r="K53" s="151" t="str">
        <f>IF('P09'!$F63="nt","",'P09'!$F63)</f>
        <v>na</v>
      </c>
      <c r="L53" s="151" t="str">
        <f>IF('P10'!$F63="nt","",'P10'!$F63)</f>
        <v>na</v>
      </c>
      <c r="M53" s="151" t="str">
        <f>IF('P11'!$F63="nt","",'P11'!$F63)</f>
        <v>na</v>
      </c>
      <c r="N53" s="151" t="str">
        <f>IF('P12'!$F63="nt","",'P12'!$F63)</f>
        <v>na</v>
      </c>
      <c r="O53" s="151" t="str">
        <f>IF('P13'!$F63="nt","",'P13'!$F63)</f>
        <v>na</v>
      </c>
      <c r="P53" s="151" t="str">
        <f>IF('P14'!$F63="nt","",'P14'!$F63)</f>
        <v/>
      </c>
      <c r="Q53" s="151" t="str">
        <f>IF('P15'!$F63="nt","",'P15'!$F63)</f>
        <v/>
      </c>
      <c r="R53" s="151" t="str">
        <f>IF('P16'!$F63="nt","",'P16'!$F63)</f>
        <v/>
      </c>
      <c r="S53" s="151" t="str">
        <f>IF('P17'!$F63="nt","",'P17'!$F63)</f>
        <v/>
      </c>
      <c r="T53" s="151" t="str">
        <f>IF('P18'!$F63="nt","",'P18'!$F63)</f>
        <v/>
      </c>
      <c r="U53" s="151" t="str">
        <f>IF('P19'!$F63="nt","",'P19'!$F63)</f>
        <v/>
      </c>
      <c r="V53" s="151" t="str">
        <f>IF('P20'!$F63="nt","",'P20'!$F63)</f>
        <v/>
      </c>
      <c r="W53" s="151" t="str">
        <f>IF('P21'!$F63="nt","",'P21'!$F63)</f>
        <v/>
      </c>
      <c r="X53" s="151" t="str">
        <f>IF('P22'!$F63="nt","",'P22'!$F63)</f>
        <v/>
      </c>
      <c r="Y53" s="151" t="str">
        <f>IF('P23'!$F63="nt","",'P23'!$F63)</f>
        <v/>
      </c>
      <c r="Z53" s="151" t="str">
        <f>IF('P24'!$F63="nt","",'P24'!$F63)</f>
        <v/>
      </c>
      <c r="AA53" s="151" t="str">
        <f>IF('P25'!$F63="nt","",'P25'!$F63)</f>
        <v/>
      </c>
    </row>
    <row r="54">
      <c r="A54" s="153" t="s">
        <v>124</v>
      </c>
      <c r="B54" s="153" t="s">
        <v>116</v>
      </c>
      <c r="C54" s="151" t="str">
        <f>IF('P01'!$F64="nt","",'P01'!$F64)</f>
        <v>nc</v>
      </c>
      <c r="D54" s="151" t="str">
        <f>IF('P02'!$F64="nt","",'P02'!$F64)</f>
        <v>c</v>
      </c>
      <c r="E54" s="151" t="str">
        <f>IF('P03'!$F64="nt","",'P03'!$F64)</f>
        <v>c</v>
      </c>
      <c r="F54" s="151" t="str">
        <f>IF('P04'!$F64="nt","",'P04'!$F64)</f>
        <v>c</v>
      </c>
      <c r="G54" s="151" t="str">
        <f>IF('P05'!$F64="nt","",'P05'!$F64)</f>
        <v>c</v>
      </c>
      <c r="H54" s="151" t="str">
        <f>IF('P06'!$F64="nt","",'P06'!$F64)</f>
        <v>nc</v>
      </c>
      <c r="I54" s="151" t="str">
        <f>IF('P07'!$F64="nt","",'P07'!$F64)</f>
        <v>c</v>
      </c>
      <c r="J54" s="151" t="str">
        <f>IF('P08'!$F64="nt","",'P08'!$F64)</f>
        <v>c</v>
      </c>
      <c r="K54" s="151" t="str">
        <f>IF('P09'!$F64="nt","",'P09'!$F64)</f>
        <v>c</v>
      </c>
      <c r="L54" s="151" t="str">
        <f>IF('P10'!$F64="nt","",'P10'!$F64)</f>
        <v>c</v>
      </c>
      <c r="M54" s="151" t="str">
        <f>IF('P11'!$F64="nt","",'P11'!$F64)</f>
        <v>c</v>
      </c>
      <c r="N54" s="151" t="str">
        <f>IF('P12'!$F64="nt","",'P12'!$F64)</f>
        <v>c</v>
      </c>
      <c r="O54" s="151" t="str">
        <f>IF('P13'!$F64="nt","",'P13'!$F64)</f>
        <v>na</v>
      </c>
      <c r="P54" s="151" t="str">
        <f>IF('P14'!$F64="nt","",'P14'!$F64)</f>
        <v/>
      </c>
      <c r="Q54" s="151" t="str">
        <f>IF('P15'!$F64="nt","",'P15'!$F64)</f>
        <v/>
      </c>
      <c r="R54" s="151" t="str">
        <f>IF('P16'!$F64="nt","",'P16'!$F64)</f>
        <v/>
      </c>
      <c r="S54" s="151" t="str">
        <f>IF('P17'!$F64="nt","",'P17'!$F64)</f>
        <v/>
      </c>
      <c r="T54" s="151" t="str">
        <f>IF('P18'!$F64="nt","",'P18'!$F64)</f>
        <v/>
      </c>
      <c r="U54" s="151" t="str">
        <f>IF('P19'!$F64="nt","",'P19'!$F64)</f>
        <v/>
      </c>
      <c r="V54" s="151" t="str">
        <f>IF('P20'!$F64="nt","",'P20'!$F64)</f>
        <v/>
      </c>
      <c r="W54" s="151" t="str">
        <f>IF('P21'!$F64="nt","",'P21'!$F64)</f>
        <v/>
      </c>
      <c r="X54" s="151" t="str">
        <f>IF('P22'!$F64="nt","",'P22'!$F64)</f>
        <v/>
      </c>
      <c r="Y54" s="151" t="str">
        <f>IF('P23'!$F64="nt","",'P23'!$F64)</f>
        <v/>
      </c>
      <c r="Z54" s="151" t="str">
        <f>IF('P24'!$F64="nt","",'P24'!$F64)</f>
        <v/>
      </c>
      <c r="AA54" s="151" t="str">
        <f>IF('P25'!$F64="nt","",'P25'!$F64)</f>
        <v/>
      </c>
    </row>
    <row r="55">
      <c r="A55" s="153" t="s">
        <v>124</v>
      </c>
      <c r="B55" s="153" t="s">
        <v>117</v>
      </c>
      <c r="C55" s="151" t="str">
        <f>IF('P01'!$F65="nt","",'P01'!$F65)</f>
        <v>c</v>
      </c>
      <c r="D55" s="151" t="str">
        <f>IF('P02'!$F65="nt","",'P02'!$F65)</f>
        <v>c</v>
      </c>
      <c r="E55" s="151" t="str">
        <f>IF('P03'!$F65="nt","",'P03'!$F65)</f>
        <v>c</v>
      </c>
      <c r="F55" s="151" t="str">
        <f>IF('P04'!$F65="nt","",'P04'!$F65)</f>
        <v>c</v>
      </c>
      <c r="G55" s="151" t="str">
        <f>IF('P05'!$F65="nt","",'P05'!$F65)</f>
        <v>c</v>
      </c>
      <c r="H55" s="151" t="str">
        <f>IF('P06'!$F65="nt","",'P06'!$F65)</f>
        <v>c</v>
      </c>
      <c r="I55" s="151" t="str">
        <f>IF('P07'!$F65="nt","",'P07'!$F65)</f>
        <v>c</v>
      </c>
      <c r="J55" s="151" t="str">
        <f>IF('P08'!$F65="nt","",'P08'!$F65)</f>
        <v>c</v>
      </c>
      <c r="K55" s="151" t="str">
        <f>IF('P09'!$F65="nt","",'P09'!$F65)</f>
        <v>c</v>
      </c>
      <c r="L55" s="151" t="str">
        <f>IF('P10'!$F65="nt","",'P10'!$F65)</f>
        <v>c</v>
      </c>
      <c r="M55" s="151" t="str">
        <f>IF('P11'!$F65="nt","",'P11'!$F65)</f>
        <v>c</v>
      </c>
      <c r="N55" s="151" t="str">
        <f>IF('P12'!$F65="nt","",'P12'!$F65)</f>
        <v>c</v>
      </c>
      <c r="O55" s="151" t="str">
        <f>IF('P13'!$F65="nt","",'P13'!$F65)</f>
        <v>c</v>
      </c>
      <c r="P55" s="151" t="str">
        <f>IF('P14'!$F65="nt","",'P14'!$F65)</f>
        <v/>
      </c>
      <c r="Q55" s="151" t="str">
        <f>IF('P15'!$F65="nt","",'P15'!$F65)</f>
        <v/>
      </c>
      <c r="R55" s="151" t="str">
        <f>IF('P16'!$F65="nt","",'P16'!$F65)</f>
        <v/>
      </c>
      <c r="S55" s="151" t="str">
        <f>IF('P17'!$F65="nt","",'P17'!$F65)</f>
        <v/>
      </c>
      <c r="T55" s="151" t="str">
        <f>IF('P18'!$F65="nt","",'P18'!$F65)</f>
        <v/>
      </c>
      <c r="U55" s="151" t="str">
        <f>IF('P19'!$F65="nt","",'P19'!$F65)</f>
        <v/>
      </c>
      <c r="V55" s="151" t="str">
        <f>IF('P20'!$F65="nt","",'P20'!$F65)</f>
        <v/>
      </c>
      <c r="W55" s="151" t="str">
        <f>IF('P21'!$F65="nt","",'P21'!$F65)</f>
        <v/>
      </c>
      <c r="X55" s="151" t="str">
        <f>IF('P22'!$F65="nt","",'P22'!$F65)</f>
        <v/>
      </c>
      <c r="Y55" s="151" t="str">
        <f>IF('P23'!$F65="nt","",'P23'!$F65)</f>
        <v/>
      </c>
      <c r="Z55" s="151" t="str">
        <f>IF('P24'!$F65="nt","",'P24'!$F65)</f>
        <v/>
      </c>
      <c r="AA55" s="151" t="str">
        <f>IF('P25'!$F65="nt","",'P25'!$F65)</f>
        <v/>
      </c>
    </row>
    <row r="56">
      <c r="A56" s="153" t="s">
        <v>124</v>
      </c>
      <c r="B56" s="153" t="s">
        <v>118</v>
      </c>
      <c r="C56" s="151" t="str">
        <f>IF('P01'!$F66="nt","",'P01'!$F66)</f>
        <v>c</v>
      </c>
      <c r="D56" s="151" t="str">
        <f>IF('P02'!$F66="nt","",'P02'!$F66)</f>
        <v>c</v>
      </c>
      <c r="E56" s="151" t="str">
        <f>IF('P03'!$F66="nt","",'P03'!$F66)</f>
        <v>c</v>
      </c>
      <c r="F56" s="151" t="str">
        <f>IF('P04'!$F66="nt","",'P04'!$F66)</f>
        <v>c</v>
      </c>
      <c r="G56" s="151" t="str">
        <f>IF('P05'!$F66="nt","",'P05'!$F66)</f>
        <v>c</v>
      </c>
      <c r="H56" s="151" t="str">
        <f>IF('P06'!$F66="nt","",'P06'!$F66)</f>
        <v>c</v>
      </c>
      <c r="I56" s="151" t="str">
        <f>IF('P07'!$F66="nt","",'P07'!$F66)</f>
        <v>c</v>
      </c>
      <c r="J56" s="151" t="str">
        <f>IF('P08'!$F66="nt","",'P08'!$F66)</f>
        <v>c</v>
      </c>
      <c r="K56" s="151" t="str">
        <f>IF('P09'!$F66="nt","",'P09'!$F66)</f>
        <v>nc</v>
      </c>
      <c r="L56" s="151" t="str">
        <f>IF('P10'!$F66="nt","",'P10'!$F66)</f>
        <v>c</v>
      </c>
      <c r="M56" s="151" t="str">
        <f>IF('P11'!$F66="nt","",'P11'!$F66)</f>
        <v>nc</v>
      </c>
      <c r="N56" s="151" t="str">
        <f>IF('P12'!$F66="nt","",'P12'!$F66)</f>
        <v>nc</v>
      </c>
      <c r="O56" s="151" t="str">
        <f>IF('P13'!$F66="nt","",'P13'!$F66)</f>
        <v>na</v>
      </c>
      <c r="P56" s="151" t="str">
        <f>IF('P14'!$F66="nt","",'P14'!$F66)</f>
        <v/>
      </c>
      <c r="Q56" s="151" t="str">
        <f>IF('P15'!$F66="nt","",'P15'!$F66)</f>
        <v/>
      </c>
      <c r="R56" s="151" t="str">
        <f>IF('P16'!$F66="nt","",'P16'!$F66)</f>
        <v/>
      </c>
      <c r="S56" s="151" t="str">
        <f>IF('P17'!$F66="nt","",'P17'!$F66)</f>
        <v/>
      </c>
      <c r="T56" s="151" t="str">
        <f>IF('P18'!$F66="nt","",'P18'!$F66)</f>
        <v/>
      </c>
      <c r="U56" s="151" t="str">
        <f>IF('P19'!$F66="nt","",'P19'!$F66)</f>
        <v/>
      </c>
      <c r="V56" s="151" t="str">
        <f>IF('P20'!$F66="nt","",'P20'!$F66)</f>
        <v/>
      </c>
      <c r="W56" s="151" t="str">
        <f>IF('P21'!$F66="nt","",'P21'!$F66)</f>
        <v/>
      </c>
      <c r="X56" s="151" t="str">
        <f>IF('P22'!$F66="nt","",'P22'!$F66)</f>
        <v/>
      </c>
      <c r="Y56" s="151" t="str">
        <f>IF('P23'!$F66="nt","",'P23'!$F66)</f>
        <v/>
      </c>
      <c r="Z56" s="151" t="str">
        <f>IF('P24'!$F66="nt","",'P24'!$F66)</f>
        <v/>
      </c>
      <c r="AA56" s="151" t="str">
        <f>IF('P25'!$F66="nt","",'P25'!$F66)</f>
        <v/>
      </c>
    </row>
    <row r="57">
      <c r="A57" s="153" t="s">
        <v>124</v>
      </c>
      <c r="B57" s="153" t="s">
        <v>119</v>
      </c>
      <c r="C57" s="151" t="str">
        <f>IF('P01'!$F67="nt","",'P01'!$F67)</f>
        <v>na</v>
      </c>
      <c r="D57" s="151" t="str">
        <f>IF('P02'!$F67="nt","",'P02'!$F67)</f>
        <v>na</v>
      </c>
      <c r="E57" s="151" t="str">
        <f>IF('P03'!$F67="nt","",'P03'!$F67)</f>
        <v>na</v>
      </c>
      <c r="F57" s="151" t="str">
        <f>IF('P04'!$F67="nt","",'P04'!$F67)</f>
        <v>na</v>
      </c>
      <c r="G57" s="151" t="str">
        <f>IF('P05'!$F67="nt","",'P05'!$F67)</f>
        <v>na</v>
      </c>
      <c r="H57" s="151" t="str">
        <f>IF('P06'!$F67="nt","",'P06'!$F67)</f>
        <v>na</v>
      </c>
      <c r="I57" s="151" t="str">
        <f>IF('P07'!$F67="nt","",'P07'!$F67)</f>
        <v>na</v>
      </c>
      <c r="J57" s="151" t="str">
        <f>IF('P08'!$F67="nt","",'P08'!$F67)</f>
        <v>na</v>
      </c>
      <c r="K57" s="151" t="str">
        <f>IF('P09'!$F67="nt","",'P09'!$F67)</f>
        <v>na</v>
      </c>
      <c r="L57" s="151" t="str">
        <f>IF('P10'!$F67="nt","",'P10'!$F67)</f>
        <v>na</v>
      </c>
      <c r="M57" s="151" t="str">
        <f>IF('P11'!$F67="nt","",'P11'!$F67)</f>
        <v>na</v>
      </c>
      <c r="N57" s="151" t="str">
        <f>IF('P12'!$F67="nt","",'P12'!$F67)</f>
        <v>na</v>
      </c>
      <c r="O57" s="151" t="str">
        <f>IF('P13'!$F67="nt","",'P13'!$F67)</f>
        <v>na</v>
      </c>
      <c r="P57" s="151" t="str">
        <f>IF('P14'!$F67="nt","",'P14'!$F67)</f>
        <v/>
      </c>
      <c r="Q57" s="151" t="str">
        <f>IF('P15'!$F67="nt","",'P15'!$F67)</f>
        <v/>
      </c>
      <c r="R57" s="151" t="str">
        <f>IF('P16'!$F67="nt","",'P16'!$F67)</f>
        <v/>
      </c>
      <c r="S57" s="151" t="str">
        <f>IF('P17'!$F67="nt","",'P17'!$F67)</f>
        <v/>
      </c>
      <c r="T57" s="151" t="str">
        <f>IF('P18'!$F67="nt","",'P18'!$F67)</f>
        <v/>
      </c>
      <c r="U57" s="151" t="str">
        <f>IF('P19'!$F67="nt","",'P19'!$F67)</f>
        <v/>
      </c>
      <c r="V57" s="151" t="str">
        <f>IF('P20'!$F67="nt","",'P20'!$F67)</f>
        <v/>
      </c>
      <c r="W57" s="151" t="str">
        <f>IF('P21'!$F67="nt","",'P21'!$F67)</f>
        <v/>
      </c>
      <c r="X57" s="151" t="str">
        <f>IF('P22'!$F67="nt","",'P22'!$F67)</f>
        <v/>
      </c>
      <c r="Y57" s="151" t="str">
        <f>IF('P23'!$F67="nt","",'P23'!$F67)</f>
        <v/>
      </c>
      <c r="Z57" s="151" t="str">
        <f>IF('P24'!$F67="nt","",'P24'!$F67)</f>
        <v/>
      </c>
      <c r="AA57" s="151" t="str">
        <f>IF('P25'!$F67="nt","",'P25'!$F67)</f>
        <v/>
      </c>
    </row>
    <row r="58">
      <c r="A58" s="153" t="s">
        <v>125</v>
      </c>
      <c r="B58" s="153" t="s">
        <v>116</v>
      </c>
      <c r="C58" s="151" t="str">
        <f>IF('P01'!$F68="nt","",'P01'!$F68)</f>
        <v>c</v>
      </c>
      <c r="D58" s="151" t="str">
        <f>IF('P02'!$F68="nt","",'P02'!$F68)</f>
        <v>c</v>
      </c>
      <c r="E58" s="151" t="str">
        <f>IF('P03'!$F68="nt","",'P03'!$F68)</f>
        <v>c</v>
      </c>
      <c r="F58" s="151" t="str">
        <f>IF('P04'!$F68="nt","",'P04'!$F68)</f>
        <v>c</v>
      </c>
      <c r="G58" s="151" t="str">
        <f>IF('P05'!$F68="nt","",'P05'!$F68)</f>
        <v>c</v>
      </c>
      <c r="H58" s="151" t="str">
        <f>IF('P06'!$F68="nt","",'P06'!$F68)</f>
        <v>c</v>
      </c>
      <c r="I58" s="151" t="str">
        <f>IF('P07'!$F68="nt","",'P07'!$F68)</f>
        <v>c</v>
      </c>
      <c r="J58" s="151" t="str">
        <f>IF('P08'!$F68="nt","",'P08'!$F68)</f>
        <v>c</v>
      </c>
      <c r="K58" s="151" t="str">
        <f>IF('P09'!$F68="nt","",'P09'!$F68)</f>
        <v>c</v>
      </c>
      <c r="L58" s="151" t="str">
        <f>IF('P10'!$F68="nt","",'P10'!$F68)</f>
        <v>c</v>
      </c>
      <c r="M58" s="151" t="str">
        <f>IF('P11'!$F68="nt","",'P11'!$F68)</f>
        <v>c</v>
      </c>
      <c r="N58" s="151" t="str">
        <f>IF('P12'!$F68="nt","",'P12'!$F68)</f>
        <v>c</v>
      </c>
      <c r="O58" s="151" t="str">
        <f>IF('P13'!$F68="nt","",'P13'!$F68)</f>
        <v>c</v>
      </c>
      <c r="P58" s="151" t="str">
        <f>IF('P14'!$F68="nt","",'P14'!$F68)</f>
        <v/>
      </c>
      <c r="Q58" s="151" t="str">
        <f>IF('P15'!$F68="nt","",'P15'!$F68)</f>
        <v/>
      </c>
      <c r="R58" s="151" t="str">
        <f>IF('P16'!$F68="nt","",'P16'!$F68)</f>
        <v/>
      </c>
      <c r="S58" s="151" t="str">
        <f>IF('P17'!$F68="nt","",'P17'!$F68)</f>
        <v/>
      </c>
      <c r="T58" s="151" t="str">
        <f>IF('P18'!$F68="nt","",'P18'!$F68)</f>
        <v/>
      </c>
      <c r="U58" s="151" t="str">
        <f>IF('P19'!$F68="nt","",'P19'!$F68)</f>
        <v/>
      </c>
      <c r="V58" s="151" t="str">
        <f>IF('P20'!$F68="nt","",'P20'!$F68)</f>
        <v/>
      </c>
      <c r="W58" s="151" t="str">
        <f>IF('P21'!$F68="nt","",'P21'!$F68)</f>
        <v/>
      </c>
      <c r="X58" s="151" t="str">
        <f>IF('P22'!$F68="nt","",'P22'!$F68)</f>
        <v/>
      </c>
      <c r="Y58" s="151" t="str">
        <f>IF('P23'!$F68="nt","",'P23'!$F68)</f>
        <v/>
      </c>
      <c r="Z58" s="151" t="str">
        <f>IF('P24'!$F68="nt","",'P24'!$F68)</f>
        <v/>
      </c>
      <c r="AA58" s="151" t="str">
        <f>IF('P25'!$F68="nt","",'P25'!$F68)</f>
        <v/>
      </c>
    </row>
    <row r="59">
      <c r="A59" s="153" t="s">
        <v>125</v>
      </c>
      <c r="B59" s="153" t="s">
        <v>117</v>
      </c>
      <c r="C59" s="151" t="str">
        <f>IF('P01'!$F69="nt","",'P01'!$F69)</f>
        <v>c</v>
      </c>
      <c r="D59" s="151" t="str">
        <f>IF('P02'!$F69="nt","",'P02'!$F69)</f>
        <v>c</v>
      </c>
      <c r="E59" s="151" t="str">
        <f>IF('P03'!$F69="nt","",'P03'!$F69)</f>
        <v>c</v>
      </c>
      <c r="F59" s="151" t="str">
        <f>IF('P04'!$F69="nt","",'P04'!$F69)</f>
        <v>c</v>
      </c>
      <c r="G59" s="151" t="str">
        <f>IF('P05'!$F69="nt","",'P05'!$F69)</f>
        <v>c</v>
      </c>
      <c r="H59" s="151" t="str">
        <f>IF('P06'!$F69="nt","",'P06'!$F69)</f>
        <v>c</v>
      </c>
      <c r="I59" s="151" t="str">
        <f>IF('P07'!$F69="nt","",'P07'!$F69)</f>
        <v>c</v>
      </c>
      <c r="J59" s="151" t="str">
        <f>IF('P08'!$F69="nt","",'P08'!$F69)</f>
        <v>c</v>
      </c>
      <c r="K59" s="151" t="str">
        <f>IF('P09'!$F69="nt","",'P09'!$F69)</f>
        <v>c</v>
      </c>
      <c r="L59" s="151" t="str">
        <f>IF('P10'!$F69="nt","",'P10'!$F69)</f>
        <v>c</v>
      </c>
      <c r="M59" s="151" t="str">
        <f>IF('P11'!$F69="nt","",'P11'!$F69)</f>
        <v>c</v>
      </c>
      <c r="N59" s="151" t="str">
        <f>IF('P12'!$F69="nt","",'P12'!$F69)</f>
        <v>c</v>
      </c>
      <c r="O59" s="151" t="str">
        <f>IF('P13'!$F69="nt","",'P13'!$F69)</f>
        <v>c</v>
      </c>
      <c r="P59" s="151" t="str">
        <f>IF('P14'!$F69="nt","",'P14'!$F69)</f>
        <v/>
      </c>
      <c r="Q59" s="151" t="str">
        <f>IF('P15'!$F69="nt","",'P15'!$F69)</f>
        <v/>
      </c>
      <c r="R59" s="151" t="str">
        <f>IF('P16'!$F69="nt","",'P16'!$F69)</f>
        <v/>
      </c>
      <c r="S59" s="151" t="str">
        <f>IF('P17'!$F69="nt","",'P17'!$F69)</f>
        <v/>
      </c>
      <c r="T59" s="151" t="str">
        <f>IF('P18'!$F69="nt","",'P18'!$F69)</f>
        <v/>
      </c>
      <c r="U59" s="151" t="str">
        <f>IF('P19'!$F69="nt","",'P19'!$F69)</f>
        <v/>
      </c>
      <c r="V59" s="151" t="str">
        <f>IF('P20'!$F69="nt","",'P20'!$F69)</f>
        <v/>
      </c>
      <c r="W59" s="151" t="str">
        <f>IF('P21'!$F69="nt","",'P21'!$F69)</f>
        <v/>
      </c>
      <c r="X59" s="151" t="str">
        <f>IF('P22'!$F69="nt","",'P22'!$F69)</f>
        <v/>
      </c>
      <c r="Y59" s="151" t="str">
        <f>IF('P23'!$F69="nt","",'P23'!$F69)</f>
        <v/>
      </c>
      <c r="Z59" s="151" t="str">
        <f>IF('P24'!$F69="nt","",'P24'!$F69)</f>
        <v/>
      </c>
      <c r="AA59" s="151" t="str">
        <f>IF('P25'!$F69="nt","",'P25'!$F69)</f>
        <v/>
      </c>
    </row>
    <row r="60">
      <c r="A60" s="153" t="s">
        <v>125</v>
      </c>
      <c r="B60" s="153" t="s">
        <v>118</v>
      </c>
      <c r="C60" s="151" t="str">
        <f>IF('P01'!$F70="nt","",'P01'!$F70)</f>
        <v>c</v>
      </c>
      <c r="D60" s="151" t="str">
        <f>IF('P02'!$F70="nt","",'P02'!$F70)</f>
        <v>c</v>
      </c>
      <c r="E60" s="151" t="str">
        <f>IF('P03'!$F70="nt","",'P03'!$F70)</f>
        <v>c</v>
      </c>
      <c r="F60" s="151" t="str">
        <f>IF('P04'!$F70="nt","",'P04'!$F70)</f>
        <v>c</v>
      </c>
      <c r="G60" s="151" t="str">
        <f>IF('P05'!$F70="nt","",'P05'!$F70)</f>
        <v>c</v>
      </c>
      <c r="H60" s="151" t="str">
        <f>IF('P06'!$F70="nt","",'P06'!$F70)</f>
        <v>c</v>
      </c>
      <c r="I60" s="151" t="str">
        <f>IF('P07'!$F70="nt","",'P07'!$F70)</f>
        <v>c</v>
      </c>
      <c r="J60" s="151" t="str">
        <f>IF('P08'!$F70="nt","",'P08'!$F70)</f>
        <v>c</v>
      </c>
      <c r="K60" s="151" t="str">
        <f>IF('P09'!$F70="nt","",'P09'!$F70)</f>
        <v>c</v>
      </c>
      <c r="L60" s="151" t="str">
        <f>IF('P10'!$F70="nt","",'P10'!$F70)</f>
        <v>c</v>
      </c>
      <c r="M60" s="151" t="str">
        <f>IF('P11'!$F70="nt","",'P11'!$F70)</f>
        <v>c</v>
      </c>
      <c r="N60" s="151" t="str">
        <f>IF('P12'!$F70="nt","",'P12'!$F70)</f>
        <v>c</v>
      </c>
      <c r="O60" s="151" t="str">
        <f>IF('P13'!$F70="nt","",'P13'!$F70)</f>
        <v>c</v>
      </c>
      <c r="P60" s="151" t="str">
        <f>IF('P14'!$F70="nt","",'P14'!$F70)</f>
        <v/>
      </c>
      <c r="Q60" s="151" t="str">
        <f>IF('P15'!$F70="nt","",'P15'!$F70)</f>
        <v/>
      </c>
      <c r="R60" s="151" t="str">
        <f>IF('P16'!$F70="nt","",'P16'!$F70)</f>
        <v/>
      </c>
      <c r="S60" s="151" t="str">
        <f>IF('P17'!$F70="nt","",'P17'!$F70)</f>
        <v/>
      </c>
      <c r="T60" s="151" t="str">
        <f>IF('P18'!$F70="nt","",'P18'!$F70)</f>
        <v/>
      </c>
      <c r="U60" s="151" t="str">
        <f>IF('P19'!$F70="nt","",'P19'!$F70)</f>
        <v/>
      </c>
      <c r="V60" s="151" t="str">
        <f>IF('P20'!$F70="nt","",'P20'!$F70)</f>
        <v/>
      </c>
      <c r="W60" s="151" t="str">
        <f>IF('P21'!$F70="nt","",'P21'!$F70)</f>
        <v/>
      </c>
      <c r="X60" s="151" t="str">
        <f>IF('P22'!$F70="nt","",'P22'!$F70)</f>
        <v/>
      </c>
      <c r="Y60" s="151" t="str">
        <f>IF('P23'!$F70="nt","",'P23'!$F70)</f>
        <v/>
      </c>
      <c r="Z60" s="151" t="str">
        <f>IF('P24'!$F70="nt","",'P24'!$F70)</f>
        <v/>
      </c>
      <c r="AA60" s="151" t="str">
        <f>IF('P25'!$F70="nt","",'P25'!$F70)</f>
        <v/>
      </c>
    </row>
    <row r="61">
      <c r="A61" s="153" t="s">
        <v>125</v>
      </c>
      <c r="B61" s="153" t="s">
        <v>119</v>
      </c>
      <c r="C61" s="151" t="str">
        <f>IF('P01'!$F71="nt","",'P01'!$F71)</f>
        <v>c</v>
      </c>
      <c r="D61" s="151" t="str">
        <f>IF('P02'!$F71="nt","",'P02'!$F71)</f>
        <v>c</v>
      </c>
      <c r="E61" s="151" t="str">
        <f>IF('P03'!$F71="nt","",'P03'!$F71)</f>
        <v>c</v>
      </c>
      <c r="F61" s="151" t="str">
        <f>IF('P04'!$F71="nt","",'P04'!$F71)</f>
        <v>c</v>
      </c>
      <c r="G61" s="151" t="str">
        <f>IF('P05'!$F71="nt","",'P05'!$F71)</f>
        <v>c</v>
      </c>
      <c r="H61" s="151" t="str">
        <f>IF('P06'!$F71="nt","",'P06'!$F71)</f>
        <v>c</v>
      </c>
      <c r="I61" s="151" t="str">
        <f>IF('P07'!$F71="nt","",'P07'!$F71)</f>
        <v>c</v>
      </c>
      <c r="J61" s="151" t="str">
        <f>IF('P08'!$F71="nt","",'P08'!$F71)</f>
        <v>c</v>
      </c>
      <c r="K61" s="151" t="str">
        <f>IF('P09'!$F71="nt","",'P09'!$F71)</f>
        <v>c</v>
      </c>
      <c r="L61" s="151" t="str">
        <f>IF('P10'!$F71="nt","",'P10'!$F71)</f>
        <v>c</v>
      </c>
      <c r="M61" s="151" t="str">
        <f>IF('P11'!$F71="nt","",'P11'!$F71)</f>
        <v>c</v>
      </c>
      <c r="N61" s="151" t="str">
        <f>IF('P12'!$F71="nt","",'P12'!$F71)</f>
        <v>c</v>
      </c>
      <c r="O61" s="151" t="str">
        <f>IF('P13'!$F71="nt","",'P13'!$F71)</f>
        <v>c</v>
      </c>
      <c r="P61" s="151" t="str">
        <f>IF('P14'!$F71="nt","",'P14'!$F71)</f>
        <v/>
      </c>
      <c r="Q61" s="151" t="str">
        <f>IF('P15'!$F71="nt","",'P15'!$F71)</f>
        <v/>
      </c>
      <c r="R61" s="151" t="str">
        <f>IF('P16'!$F71="nt","",'P16'!$F71)</f>
        <v/>
      </c>
      <c r="S61" s="151" t="str">
        <f>IF('P17'!$F71="nt","",'P17'!$F71)</f>
        <v/>
      </c>
      <c r="T61" s="151" t="str">
        <f>IF('P18'!$F71="nt","",'P18'!$F71)</f>
        <v/>
      </c>
      <c r="U61" s="151" t="str">
        <f>IF('P19'!$F71="nt","",'P19'!$F71)</f>
        <v/>
      </c>
      <c r="V61" s="151" t="str">
        <f>IF('P20'!$F71="nt","",'P20'!$F71)</f>
        <v/>
      </c>
      <c r="W61" s="151" t="str">
        <f>IF('P21'!$F71="nt","",'P21'!$F71)</f>
        <v/>
      </c>
      <c r="X61" s="151" t="str">
        <f>IF('P22'!$F71="nt","",'P22'!$F71)</f>
        <v/>
      </c>
      <c r="Y61" s="151" t="str">
        <f>IF('P23'!$F71="nt","",'P23'!$F71)</f>
        <v/>
      </c>
      <c r="Z61" s="151" t="str">
        <f>IF('P24'!$F71="nt","",'P24'!$F71)</f>
        <v/>
      </c>
      <c r="AA61" s="151" t="str">
        <f>IF('P25'!$F71="nt","",'P25'!$F71)</f>
        <v/>
      </c>
    </row>
    <row r="62">
      <c r="A62" s="153" t="s">
        <v>125</v>
      </c>
      <c r="B62" s="153" t="s">
        <v>120</v>
      </c>
      <c r="C62" s="151" t="str">
        <f>IF('P01'!$F72="nt","",'P01'!$F72)</f>
        <v>c</v>
      </c>
      <c r="D62" s="151" t="str">
        <f>IF('P02'!$F72="nt","",'P02'!$F72)</f>
        <v>c</v>
      </c>
      <c r="E62" s="151" t="str">
        <f>IF('P03'!$F72="nt","",'P03'!$F72)</f>
        <v>c</v>
      </c>
      <c r="F62" s="151" t="str">
        <f>IF('P04'!$F72="nt","",'P04'!$F72)</f>
        <v>c</v>
      </c>
      <c r="G62" s="151" t="str">
        <f>IF('P05'!$F72="nt","",'P05'!$F72)</f>
        <v>c</v>
      </c>
      <c r="H62" s="151" t="str">
        <f>IF('P06'!$F72="nt","",'P06'!$F72)</f>
        <v>c</v>
      </c>
      <c r="I62" s="151" t="str">
        <f>IF('P07'!$F72="nt","",'P07'!$F72)</f>
        <v>c</v>
      </c>
      <c r="J62" s="151" t="str">
        <f>IF('P08'!$F72="nt","",'P08'!$F72)</f>
        <v>c</v>
      </c>
      <c r="K62" s="151" t="str">
        <f>IF('P09'!$F72="nt","",'P09'!$F72)</f>
        <v>c</v>
      </c>
      <c r="L62" s="151" t="str">
        <f>IF('P10'!$F72="nt","",'P10'!$F72)</f>
        <v>c</v>
      </c>
      <c r="M62" s="151" t="str">
        <f>IF('P11'!$F72="nt","",'P11'!$F72)</f>
        <v>c</v>
      </c>
      <c r="N62" s="151" t="str">
        <f>IF('P12'!$F72="nt","",'P12'!$F72)</f>
        <v>c</v>
      </c>
      <c r="O62" s="151" t="str">
        <f>IF('P13'!$F72="nt","",'P13'!$F72)</f>
        <v>c</v>
      </c>
      <c r="P62" s="151" t="str">
        <f>IF('P14'!$F72="nt","",'P14'!$F72)</f>
        <v/>
      </c>
      <c r="Q62" s="151" t="str">
        <f>IF('P15'!$F72="nt","",'P15'!$F72)</f>
        <v/>
      </c>
      <c r="R62" s="151" t="str">
        <f>IF('P16'!$F72="nt","",'P16'!$F72)</f>
        <v/>
      </c>
      <c r="S62" s="151" t="str">
        <f>IF('P17'!$F72="nt","",'P17'!$F72)</f>
        <v/>
      </c>
      <c r="T62" s="151" t="str">
        <f>IF('P18'!$F72="nt","",'P18'!$F72)</f>
        <v/>
      </c>
      <c r="U62" s="151" t="str">
        <f>IF('P19'!$F72="nt","",'P19'!$F72)</f>
        <v/>
      </c>
      <c r="V62" s="151" t="str">
        <f>IF('P20'!$F72="nt","",'P20'!$F72)</f>
        <v/>
      </c>
      <c r="W62" s="151" t="str">
        <f>IF('P21'!$F72="nt","",'P21'!$F72)</f>
        <v/>
      </c>
      <c r="X62" s="151" t="str">
        <f>IF('P22'!$F72="nt","",'P22'!$F72)</f>
        <v/>
      </c>
      <c r="Y62" s="151" t="str">
        <f>IF('P23'!$F72="nt","",'P23'!$F72)</f>
        <v/>
      </c>
      <c r="Z62" s="151" t="str">
        <f>IF('P24'!$F72="nt","",'P24'!$F72)</f>
        <v/>
      </c>
      <c r="AA62" s="151" t="str">
        <f>IF('P25'!$F72="nt","",'P25'!$F72)</f>
        <v/>
      </c>
    </row>
    <row r="63">
      <c r="A63" s="153" t="s">
        <v>125</v>
      </c>
      <c r="B63" s="153" t="s">
        <v>121</v>
      </c>
      <c r="C63" s="151" t="str">
        <f>IF('P01'!$F73="nt","",'P01'!$F73)</f>
        <v>na</v>
      </c>
      <c r="D63" s="151" t="str">
        <f>IF('P02'!$F73="nt","",'P02'!$F73)</f>
        <v>c</v>
      </c>
      <c r="E63" s="151" t="str">
        <f>IF('P03'!$F73="nt","",'P03'!$F73)</f>
        <v>na</v>
      </c>
      <c r="F63" s="151" t="str">
        <f>IF('P04'!$F73="nt","",'P04'!$F73)</f>
        <v>na</v>
      </c>
      <c r="G63" s="151" t="str">
        <f>IF('P05'!$F73="nt","",'P05'!$F73)</f>
        <v>na</v>
      </c>
      <c r="H63" s="151" t="str">
        <f>IF('P06'!$F73="nt","",'P06'!$F73)</f>
        <v>na</v>
      </c>
      <c r="I63" s="151" t="str">
        <f>IF('P07'!$F73="nt","",'P07'!$F73)</f>
        <v>na</v>
      </c>
      <c r="J63" s="151" t="str">
        <f>IF('P08'!$F73="nt","",'P08'!$F73)</f>
        <v>na</v>
      </c>
      <c r="K63" s="151" t="str">
        <f>IF('P09'!$F73="nt","",'P09'!$F73)</f>
        <v>na</v>
      </c>
      <c r="L63" s="151" t="str">
        <f>IF('P10'!$F73="nt","",'P10'!$F73)</f>
        <v>na</v>
      </c>
      <c r="M63" s="151" t="str">
        <f>IF('P11'!$F73="nt","",'P11'!$F73)</f>
        <v>na</v>
      </c>
      <c r="N63" s="151" t="str">
        <f>IF('P12'!$F73="nt","",'P12'!$F73)</f>
        <v>na</v>
      </c>
      <c r="O63" s="151" t="str">
        <f>IF('P13'!$F73="nt","",'P13'!$F73)</f>
        <v>na</v>
      </c>
      <c r="P63" s="151" t="str">
        <f>IF('P14'!$F73="nt","",'P14'!$F73)</f>
        <v/>
      </c>
      <c r="Q63" s="151" t="str">
        <f>IF('P15'!$F73="nt","",'P15'!$F73)</f>
        <v/>
      </c>
      <c r="R63" s="151" t="str">
        <f>IF('P16'!$F73="nt","",'P16'!$F73)</f>
        <v/>
      </c>
      <c r="S63" s="151" t="str">
        <f>IF('P17'!$F73="nt","",'P17'!$F73)</f>
        <v/>
      </c>
      <c r="T63" s="151" t="str">
        <f>IF('P18'!$F73="nt","",'P18'!$F73)</f>
        <v/>
      </c>
      <c r="U63" s="151" t="str">
        <f>IF('P19'!$F73="nt","",'P19'!$F73)</f>
        <v/>
      </c>
      <c r="V63" s="151" t="str">
        <f>IF('P20'!$F73="nt","",'P20'!$F73)</f>
        <v/>
      </c>
      <c r="W63" s="151" t="str">
        <f>IF('P21'!$F73="nt","",'P21'!$F73)</f>
        <v/>
      </c>
      <c r="X63" s="151" t="str">
        <f>IF('P22'!$F73="nt","",'P22'!$F73)</f>
        <v/>
      </c>
      <c r="Y63" s="151" t="str">
        <f>IF('P23'!$F73="nt","",'P23'!$F73)</f>
        <v/>
      </c>
      <c r="Z63" s="151" t="str">
        <f>IF('P24'!$F73="nt","",'P24'!$F73)</f>
        <v/>
      </c>
      <c r="AA63" s="151" t="str">
        <f>IF('P25'!$F73="nt","",'P25'!$F73)</f>
        <v/>
      </c>
    </row>
    <row r="64">
      <c r="A64" s="153" t="s">
        <v>125</v>
      </c>
      <c r="B64" s="153" t="s">
        <v>122</v>
      </c>
      <c r="C64" s="151" t="str">
        <f>IF('P01'!$F74="nt","",'P01'!$F74)</f>
        <v>c</v>
      </c>
      <c r="D64" s="151" t="str">
        <f>IF('P02'!$F74="nt","",'P02'!$F74)</f>
        <v>c</v>
      </c>
      <c r="E64" s="151" t="str">
        <f>IF('P03'!$F74="nt","",'P03'!$F74)</f>
        <v>c</v>
      </c>
      <c r="F64" s="151" t="str">
        <f>IF('P04'!$F74="nt","",'P04'!$F74)</f>
        <v>c</v>
      </c>
      <c r="G64" s="151" t="str">
        <f>IF('P05'!$F74="nt","",'P05'!$F74)</f>
        <v>c</v>
      </c>
      <c r="H64" s="151" t="str">
        <f>IF('P06'!$F74="nt","",'P06'!$F74)</f>
        <v>c</v>
      </c>
      <c r="I64" s="151" t="str">
        <f>IF('P07'!$F74="nt","",'P07'!$F74)</f>
        <v>c</v>
      </c>
      <c r="J64" s="151" t="str">
        <f>IF('P08'!$F74="nt","",'P08'!$F74)</f>
        <v>c</v>
      </c>
      <c r="K64" s="151" t="str">
        <f>IF('P09'!$F74="nt","",'P09'!$F74)</f>
        <v>c</v>
      </c>
      <c r="L64" s="151" t="str">
        <f>IF('P10'!$F74="nt","",'P10'!$F74)</f>
        <v>c</v>
      </c>
      <c r="M64" s="151" t="str">
        <f>IF('P11'!$F74="nt","",'P11'!$F74)</f>
        <v>c</v>
      </c>
      <c r="N64" s="151" t="str">
        <f>IF('P12'!$F74="nt","",'P12'!$F74)</f>
        <v>c</v>
      </c>
      <c r="O64" s="151" t="str">
        <f>IF('P13'!$F74="nt","",'P13'!$F74)</f>
        <v>c</v>
      </c>
      <c r="P64" s="151" t="str">
        <f>IF('P14'!$F74="nt","",'P14'!$F74)</f>
        <v/>
      </c>
      <c r="Q64" s="151" t="str">
        <f>IF('P15'!$F74="nt","",'P15'!$F74)</f>
        <v/>
      </c>
      <c r="R64" s="151" t="str">
        <f>IF('P16'!$F74="nt","",'P16'!$F74)</f>
        <v/>
      </c>
      <c r="S64" s="151" t="str">
        <f>IF('P17'!$F74="nt","",'P17'!$F74)</f>
        <v/>
      </c>
      <c r="T64" s="151" t="str">
        <f>IF('P18'!$F74="nt","",'P18'!$F74)</f>
        <v/>
      </c>
      <c r="U64" s="151" t="str">
        <f>IF('P19'!$F74="nt","",'P19'!$F74)</f>
        <v/>
      </c>
      <c r="V64" s="151" t="str">
        <f>IF('P20'!$F74="nt","",'P20'!$F74)</f>
        <v/>
      </c>
      <c r="W64" s="151" t="str">
        <f>IF('P21'!$F74="nt","",'P21'!$F74)</f>
        <v/>
      </c>
      <c r="X64" s="151" t="str">
        <f>IF('P22'!$F74="nt","",'P22'!$F74)</f>
        <v/>
      </c>
      <c r="Y64" s="151" t="str">
        <f>IF('P23'!$F74="nt","",'P23'!$F74)</f>
        <v/>
      </c>
      <c r="Z64" s="151" t="str">
        <f>IF('P24'!$F74="nt","",'P24'!$F74)</f>
        <v/>
      </c>
      <c r="AA64" s="151" t="str">
        <f>IF('P25'!$F74="nt","",'P25'!$F74)</f>
        <v/>
      </c>
    </row>
    <row r="65">
      <c r="A65" s="153" t="s">
        <v>125</v>
      </c>
      <c r="B65" s="153" t="s">
        <v>123</v>
      </c>
      <c r="C65" s="151" t="str">
        <f>IF('P01'!$F75="nt","",'P01'!$F75)</f>
        <v>c</v>
      </c>
      <c r="D65" s="151" t="str">
        <f>IF('P02'!$F75="nt","",'P02'!$F75)</f>
        <v>c</v>
      </c>
      <c r="E65" s="151" t="str">
        <f>IF('P03'!$F75="nt","",'P03'!$F75)</f>
        <v>c</v>
      </c>
      <c r="F65" s="151" t="str">
        <f>IF('P04'!$F75="nt","",'P04'!$F75)</f>
        <v>c</v>
      </c>
      <c r="G65" s="151" t="str">
        <f>IF('P05'!$F75="nt","",'P05'!$F75)</f>
        <v>c</v>
      </c>
      <c r="H65" s="151" t="str">
        <f>IF('P06'!$F75="nt","",'P06'!$F75)</f>
        <v>c</v>
      </c>
      <c r="I65" s="151" t="str">
        <f>IF('P07'!$F75="nt","",'P07'!$F75)</f>
        <v>c</v>
      </c>
      <c r="J65" s="151" t="str">
        <f>IF('P08'!$F75="nt","",'P08'!$F75)</f>
        <v>c</v>
      </c>
      <c r="K65" s="151" t="str">
        <f>IF('P09'!$F75="nt","",'P09'!$F75)</f>
        <v>nc</v>
      </c>
      <c r="L65" s="151" t="str">
        <f>IF('P10'!$F75="nt","",'P10'!$F75)</f>
        <v>c</v>
      </c>
      <c r="M65" s="151" t="str">
        <f>IF('P11'!$F75="nt","",'P11'!$F75)</f>
        <v>nc</v>
      </c>
      <c r="N65" s="151" t="str">
        <f>IF('P12'!$F75="nt","",'P12'!$F75)</f>
        <v>c</v>
      </c>
      <c r="O65" s="151" t="str">
        <f>IF('P13'!$F75="nt","",'P13'!$F75)</f>
        <v>c</v>
      </c>
      <c r="P65" s="151" t="str">
        <f>IF('P14'!$F75="nt","",'P14'!$F75)</f>
        <v/>
      </c>
      <c r="Q65" s="151" t="str">
        <f>IF('P15'!$F75="nt","",'P15'!$F75)</f>
        <v/>
      </c>
      <c r="R65" s="151" t="str">
        <f>IF('P16'!$F75="nt","",'P16'!$F75)</f>
        <v/>
      </c>
      <c r="S65" s="151" t="str">
        <f>IF('P17'!$F75="nt","",'P17'!$F75)</f>
        <v/>
      </c>
      <c r="T65" s="151" t="str">
        <f>IF('P18'!$F75="nt","",'P18'!$F75)</f>
        <v/>
      </c>
      <c r="U65" s="151" t="str">
        <f>IF('P19'!$F75="nt","",'P19'!$F75)</f>
        <v/>
      </c>
      <c r="V65" s="151" t="str">
        <f>IF('P20'!$F75="nt","",'P20'!$F75)</f>
        <v/>
      </c>
      <c r="W65" s="151" t="str">
        <f>IF('P21'!$F75="nt","",'P21'!$F75)</f>
        <v/>
      </c>
      <c r="X65" s="151" t="str">
        <f>IF('P22'!$F75="nt","",'P22'!$F75)</f>
        <v/>
      </c>
      <c r="Y65" s="151" t="str">
        <f>IF('P23'!$F75="nt","",'P23'!$F75)</f>
        <v/>
      </c>
      <c r="Z65" s="151" t="str">
        <f>IF('P24'!$F75="nt","",'P24'!$F75)</f>
        <v/>
      </c>
      <c r="AA65" s="151" t="str">
        <f>IF('P25'!$F75="nt","",'P25'!$F75)</f>
        <v/>
      </c>
    </row>
    <row r="66">
      <c r="A66" s="153" t="s">
        <v>125</v>
      </c>
      <c r="B66" s="153" t="s">
        <v>124</v>
      </c>
      <c r="C66" s="151" t="str">
        <f>IF('P01'!$F76="nt","",'P01'!$F76)</f>
        <v>c</v>
      </c>
      <c r="D66" s="151" t="str">
        <f>IF('P02'!$F76="nt","",'P02'!$F76)</f>
        <v>c</v>
      </c>
      <c r="E66" s="151" t="str">
        <f>IF('P03'!$F76="nt","",'P03'!$F76)</f>
        <v>c</v>
      </c>
      <c r="F66" s="151" t="str">
        <f>IF('P04'!$F76="nt","",'P04'!$F76)</f>
        <v>c</v>
      </c>
      <c r="G66" s="151" t="str">
        <f>IF('P05'!$F76="nt","",'P05'!$F76)</f>
        <v>c</v>
      </c>
      <c r="H66" s="151" t="str">
        <f>IF('P06'!$F76="nt","",'P06'!$F76)</f>
        <v>c</v>
      </c>
      <c r="I66" s="151" t="str">
        <f>IF('P07'!$F76="nt","",'P07'!$F76)</f>
        <v>c</v>
      </c>
      <c r="J66" s="151" t="str">
        <f>IF('P08'!$F76="nt","",'P08'!$F76)</f>
        <v>c</v>
      </c>
      <c r="K66" s="151" t="str">
        <f>IF('P09'!$F76="nt","",'P09'!$F76)</f>
        <v>c</v>
      </c>
      <c r="L66" s="151" t="str">
        <f>IF('P10'!$F76="nt","",'P10'!$F76)</f>
        <v>c</v>
      </c>
      <c r="M66" s="151" t="str">
        <f>IF('P11'!$F76="nt","",'P11'!$F76)</f>
        <v>c</v>
      </c>
      <c r="N66" s="151" t="str">
        <f>IF('P12'!$F76="nt","",'P12'!$F76)</f>
        <v>c</v>
      </c>
      <c r="O66" s="151" t="str">
        <f>IF('P13'!$F76="nt","",'P13'!$F76)</f>
        <v>c</v>
      </c>
      <c r="P66" s="151" t="str">
        <f>IF('P14'!$F76="nt","",'P14'!$F76)</f>
        <v/>
      </c>
      <c r="Q66" s="151" t="str">
        <f>IF('P15'!$F76="nt","",'P15'!$F76)</f>
        <v/>
      </c>
      <c r="R66" s="151" t="str">
        <f>IF('P16'!$F76="nt","",'P16'!$F76)</f>
        <v/>
      </c>
      <c r="S66" s="151" t="str">
        <f>IF('P17'!$F76="nt","",'P17'!$F76)</f>
        <v/>
      </c>
      <c r="T66" s="151" t="str">
        <f>IF('P18'!$F76="nt","",'P18'!$F76)</f>
        <v/>
      </c>
      <c r="U66" s="151" t="str">
        <f>IF('P19'!$F76="nt","",'P19'!$F76)</f>
        <v/>
      </c>
      <c r="V66" s="151" t="str">
        <f>IF('P20'!$F76="nt","",'P20'!$F76)</f>
        <v/>
      </c>
      <c r="W66" s="151" t="str">
        <f>IF('P21'!$F76="nt","",'P21'!$F76)</f>
        <v/>
      </c>
      <c r="X66" s="151" t="str">
        <f>IF('P22'!$F76="nt","",'P22'!$F76)</f>
        <v/>
      </c>
      <c r="Y66" s="151" t="str">
        <f>IF('P23'!$F76="nt","",'P23'!$F76)</f>
        <v/>
      </c>
      <c r="Z66" s="151" t="str">
        <f>IF('P24'!$F76="nt","",'P24'!$F76)</f>
        <v/>
      </c>
      <c r="AA66" s="151" t="str">
        <f>IF('P25'!$F76="nt","",'P25'!$F76)</f>
        <v/>
      </c>
    </row>
    <row r="67">
      <c r="A67" s="153" t="s">
        <v>125</v>
      </c>
      <c r="B67" s="153" t="s">
        <v>125</v>
      </c>
      <c r="C67" s="151" t="str">
        <f>IF('P01'!$F77="nt","",'P01'!$F77)</f>
        <v>c</v>
      </c>
      <c r="D67" s="151" t="str">
        <f>IF('P02'!$F77="nt","",'P02'!$F77)</f>
        <v>c</v>
      </c>
      <c r="E67" s="151" t="str">
        <f>IF('P03'!$F77="nt","",'P03'!$F77)</f>
        <v>c</v>
      </c>
      <c r="F67" s="151" t="str">
        <f>IF('P04'!$F77="nt","",'P04'!$F77)</f>
        <v>c</v>
      </c>
      <c r="G67" s="151" t="str">
        <f>IF('P05'!$F77="nt","",'P05'!$F77)</f>
        <v>c</v>
      </c>
      <c r="H67" s="151" t="str">
        <f>IF('P06'!$F77="nt","",'P06'!$F77)</f>
        <v>c</v>
      </c>
      <c r="I67" s="151" t="str">
        <f>IF('P07'!$F77="nt","",'P07'!$F77)</f>
        <v>c</v>
      </c>
      <c r="J67" s="151" t="str">
        <f>IF('P08'!$F77="nt","",'P08'!$F77)</f>
        <v>c</v>
      </c>
      <c r="K67" s="151" t="str">
        <f>IF('P09'!$F77="nt","",'P09'!$F77)</f>
        <v>c</v>
      </c>
      <c r="L67" s="151" t="str">
        <f>IF('P10'!$F77="nt","",'P10'!$F77)</f>
        <v>c</v>
      </c>
      <c r="M67" s="151" t="str">
        <f>IF('P11'!$F77="nt","",'P11'!$F77)</f>
        <v>c</v>
      </c>
      <c r="N67" s="151" t="str">
        <f>IF('P12'!$F77="nt","",'P12'!$F77)</f>
        <v>c</v>
      </c>
      <c r="O67" s="151" t="str">
        <f>IF('P13'!$F77="nt","",'P13'!$F77)</f>
        <v>c</v>
      </c>
      <c r="P67" s="151" t="str">
        <f>IF('P14'!$F77="nt","",'P14'!$F77)</f>
        <v/>
      </c>
      <c r="Q67" s="151" t="str">
        <f>IF('P15'!$F77="nt","",'P15'!$F77)</f>
        <v/>
      </c>
      <c r="R67" s="151" t="str">
        <f>IF('P16'!$F77="nt","",'P16'!$F77)</f>
        <v/>
      </c>
      <c r="S67" s="151" t="str">
        <f>IF('P17'!$F77="nt","",'P17'!$F77)</f>
        <v/>
      </c>
      <c r="T67" s="151" t="str">
        <f>IF('P18'!$F77="nt","",'P18'!$F77)</f>
        <v/>
      </c>
      <c r="U67" s="151" t="str">
        <f>IF('P19'!$F77="nt","",'P19'!$F77)</f>
        <v/>
      </c>
      <c r="V67" s="151" t="str">
        <f>IF('P20'!$F77="nt","",'P20'!$F77)</f>
        <v/>
      </c>
      <c r="W67" s="151" t="str">
        <f>IF('P21'!$F77="nt","",'P21'!$F77)</f>
        <v/>
      </c>
      <c r="X67" s="151" t="str">
        <f>IF('P22'!$F77="nt","",'P22'!$F77)</f>
        <v/>
      </c>
      <c r="Y67" s="151" t="str">
        <f>IF('P23'!$F77="nt","",'P23'!$F77)</f>
        <v/>
      </c>
      <c r="Z67" s="151" t="str">
        <f>IF('P24'!$F77="nt","",'P24'!$F77)</f>
        <v/>
      </c>
      <c r="AA67" s="151" t="str">
        <f>IF('P25'!$F77="nt","",'P25'!$F77)</f>
        <v/>
      </c>
    </row>
    <row r="68">
      <c r="A68" s="153" t="s">
        <v>125</v>
      </c>
      <c r="B68" s="153" t="s">
        <v>126</v>
      </c>
      <c r="C68" s="151" t="str">
        <f>IF('P01'!$F78="nt","",'P01'!$F78)</f>
        <v>c</v>
      </c>
      <c r="D68" s="151" t="str">
        <f>IF('P02'!$F78="nt","",'P02'!$F78)</f>
        <v>c</v>
      </c>
      <c r="E68" s="151" t="str">
        <f>IF('P03'!$F78="nt","",'P03'!$F78)</f>
        <v>c</v>
      </c>
      <c r="F68" s="151" t="str">
        <f>IF('P04'!$F78="nt","",'P04'!$F78)</f>
        <v>c</v>
      </c>
      <c r="G68" s="151" t="str">
        <f>IF('P05'!$F78="nt","",'P05'!$F78)</f>
        <v>c</v>
      </c>
      <c r="H68" s="151" t="str">
        <f>IF('P06'!$F78="nt","",'P06'!$F78)</f>
        <v>c</v>
      </c>
      <c r="I68" s="151" t="str">
        <f>IF('P07'!$F78="nt","",'P07'!$F78)</f>
        <v>c</v>
      </c>
      <c r="J68" s="151" t="str">
        <f>IF('P08'!$F78="nt","",'P08'!$F78)</f>
        <v>c</v>
      </c>
      <c r="K68" s="151" t="str">
        <f>IF('P09'!$F78="nt","",'P09'!$F78)</f>
        <v>c</v>
      </c>
      <c r="L68" s="151" t="str">
        <f>IF('P10'!$F78="nt","",'P10'!$F78)</f>
        <v>c</v>
      </c>
      <c r="M68" s="151" t="str">
        <f>IF('P11'!$F78="nt","",'P11'!$F78)</f>
        <v>c</v>
      </c>
      <c r="N68" s="151" t="str">
        <f>IF('P12'!$F78="nt","",'P12'!$F78)</f>
        <v>c</v>
      </c>
      <c r="O68" s="151" t="str">
        <f>IF('P13'!$F78="nt","",'P13'!$F78)</f>
        <v>c</v>
      </c>
      <c r="P68" s="151" t="str">
        <f>IF('P14'!$F78="nt","",'P14'!$F78)</f>
        <v/>
      </c>
      <c r="Q68" s="151" t="str">
        <f>IF('P15'!$F78="nt","",'P15'!$F78)</f>
        <v/>
      </c>
      <c r="R68" s="151" t="str">
        <f>IF('P16'!$F78="nt","",'P16'!$F78)</f>
        <v/>
      </c>
      <c r="S68" s="151" t="str">
        <f>IF('P17'!$F78="nt","",'P17'!$F78)</f>
        <v/>
      </c>
      <c r="T68" s="151" t="str">
        <f>IF('P18'!$F78="nt","",'P18'!$F78)</f>
        <v/>
      </c>
      <c r="U68" s="151" t="str">
        <f>IF('P19'!$F78="nt","",'P19'!$F78)</f>
        <v/>
      </c>
      <c r="V68" s="151" t="str">
        <f>IF('P20'!$F78="nt","",'P20'!$F78)</f>
        <v/>
      </c>
      <c r="W68" s="151" t="str">
        <f>IF('P21'!$F78="nt","",'P21'!$F78)</f>
        <v/>
      </c>
      <c r="X68" s="151" t="str">
        <f>IF('P22'!$F78="nt","",'P22'!$F78)</f>
        <v/>
      </c>
      <c r="Y68" s="151" t="str">
        <f>IF('P23'!$F78="nt","",'P23'!$F78)</f>
        <v/>
      </c>
      <c r="Z68" s="151" t="str">
        <f>IF('P24'!$F78="nt","",'P24'!$F78)</f>
        <v/>
      </c>
      <c r="AA68" s="151" t="str">
        <f>IF('P25'!$F78="nt","",'P25'!$F78)</f>
        <v/>
      </c>
    </row>
    <row r="69">
      <c r="A69" s="153" t="s">
        <v>125</v>
      </c>
      <c r="B69" s="153" t="s">
        <v>127</v>
      </c>
      <c r="C69" s="151" t="str">
        <f>IF('P01'!$F79="nt","",'P01'!$F79)</f>
        <v>c</v>
      </c>
      <c r="D69" s="151" t="str">
        <f>IF('P02'!$F79="nt","",'P02'!$F79)</f>
        <v>c</v>
      </c>
      <c r="E69" s="151" t="str">
        <f>IF('P03'!$F79="nt","",'P03'!$F79)</f>
        <v>c</v>
      </c>
      <c r="F69" s="151" t="str">
        <f>IF('P04'!$F79="nt","",'P04'!$F79)</f>
        <v>c</v>
      </c>
      <c r="G69" s="151" t="str">
        <f>IF('P05'!$F79="nt","",'P05'!$F79)</f>
        <v>c</v>
      </c>
      <c r="H69" s="151" t="str">
        <f>IF('P06'!$F79="nt","",'P06'!$F79)</f>
        <v>c</v>
      </c>
      <c r="I69" s="151" t="str">
        <f>IF('P07'!$F79="nt","",'P07'!$F79)</f>
        <v>c</v>
      </c>
      <c r="J69" s="151" t="str">
        <f>IF('P08'!$F79="nt","",'P08'!$F79)</f>
        <v>c</v>
      </c>
      <c r="K69" s="151" t="str">
        <f>IF('P09'!$F79="nt","",'P09'!$F79)</f>
        <v>c</v>
      </c>
      <c r="L69" s="151" t="str">
        <f>IF('P10'!$F79="nt","",'P10'!$F79)</f>
        <v>c</v>
      </c>
      <c r="M69" s="151" t="str">
        <f>IF('P11'!$F79="nt","",'P11'!$F79)</f>
        <v>c</v>
      </c>
      <c r="N69" s="151" t="str">
        <f>IF('P12'!$F79="nt","",'P12'!$F79)</f>
        <v>c</v>
      </c>
      <c r="O69" s="151" t="str">
        <f>IF('P13'!$F79="nt","",'P13'!$F79)</f>
        <v>c</v>
      </c>
      <c r="P69" s="151" t="str">
        <f>IF('P14'!$F79="nt","",'P14'!$F79)</f>
        <v/>
      </c>
      <c r="Q69" s="151" t="str">
        <f>IF('P15'!$F79="nt","",'P15'!$F79)</f>
        <v/>
      </c>
      <c r="R69" s="151" t="str">
        <f>IF('P16'!$F79="nt","",'P16'!$F79)</f>
        <v/>
      </c>
      <c r="S69" s="151" t="str">
        <f>IF('P17'!$F79="nt","",'P17'!$F79)</f>
        <v/>
      </c>
      <c r="T69" s="151" t="str">
        <f>IF('P18'!$F79="nt","",'P18'!$F79)</f>
        <v/>
      </c>
      <c r="U69" s="151" t="str">
        <f>IF('P19'!$F79="nt","",'P19'!$F79)</f>
        <v/>
      </c>
      <c r="V69" s="151" t="str">
        <f>IF('P20'!$F79="nt","",'P20'!$F79)</f>
        <v/>
      </c>
      <c r="W69" s="151" t="str">
        <f>IF('P21'!$F79="nt","",'P21'!$F79)</f>
        <v/>
      </c>
      <c r="X69" s="151" t="str">
        <f>IF('P22'!$F79="nt","",'P22'!$F79)</f>
        <v/>
      </c>
      <c r="Y69" s="151" t="str">
        <f>IF('P23'!$F79="nt","",'P23'!$F79)</f>
        <v/>
      </c>
      <c r="Z69" s="151" t="str">
        <f>IF('P24'!$F79="nt","",'P24'!$F79)</f>
        <v/>
      </c>
      <c r="AA69" s="151" t="str">
        <f>IF('P25'!$F79="nt","",'P25'!$F79)</f>
        <v/>
      </c>
    </row>
    <row r="70">
      <c r="A70" s="153" t="s">
        <v>125</v>
      </c>
      <c r="B70" s="153" t="s">
        <v>128</v>
      </c>
      <c r="C70" s="151" t="str">
        <f>IF('P01'!$F80="nt","",'P01'!$F80)</f>
        <v>c</v>
      </c>
      <c r="D70" s="151" t="str">
        <f>IF('P02'!$F80="nt","",'P02'!$F80)</f>
        <v>c</v>
      </c>
      <c r="E70" s="151" t="str">
        <f>IF('P03'!$F80="nt","",'P03'!$F80)</f>
        <v>c</v>
      </c>
      <c r="F70" s="151" t="str">
        <f>IF('P04'!$F80="nt","",'P04'!$F80)</f>
        <v>c</v>
      </c>
      <c r="G70" s="151" t="str">
        <f>IF('P05'!$F80="nt","",'P05'!$F80)</f>
        <v>c</v>
      </c>
      <c r="H70" s="151" t="str">
        <f>IF('P06'!$F80="nt","",'P06'!$F80)</f>
        <v>c</v>
      </c>
      <c r="I70" s="151" t="str">
        <f>IF('P07'!$F80="nt","",'P07'!$F80)</f>
        <v>c</v>
      </c>
      <c r="J70" s="151" t="str">
        <f>IF('P08'!$F80="nt","",'P08'!$F80)</f>
        <v>c</v>
      </c>
      <c r="K70" s="151" t="str">
        <f>IF('P09'!$F80="nt","",'P09'!$F80)</f>
        <v>c</v>
      </c>
      <c r="L70" s="151" t="str">
        <f>IF('P10'!$F80="nt","",'P10'!$F80)</f>
        <v>c</v>
      </c>
      <c r="M70" s="151" t="str">
        <f>IF('P11'!$F80="nt","",'P11'!$F80)</f>
        <v>c</v>
      </c>
      <c r="N70" s="151" t="str">
        <f>IF('P12'!$F80="nt","",'P12'!$F80)</f>
        <v>c</v>
      </c>
      <c r="O70" s="151" t="str">
        <f>IF('P13'!$F80="nt","",'P13'!$F80)</f>
        <v>c</v>
      </c>
      <c r="P70" s="151" t="str">
        <f>IF('P14'!$F80="nt","",'P14'!$F80)</f>
        <v/>
      </c>
      <c r="Q70" s="151" t="str">
        <f>IF('P15'!$F80="nt","",'P15'!$F80)</f>
        <v/>
      </c>
      <c r="R70" s="151" t="str">
        <f>IF('P16'!$F80="nt","",'P16'!$F80)</f>
        <v/>
      </c>
      <c r="S70" s="151" t="str">
        <f>IF('P17'!$F80="nt","",'P17'!$F80)</f>
        <v/>
      </c>
      <c r="T70" s="151" t="str">
        <f>IF('P18'!$F80="nt","",'P18'!$F80)</f>
        <v/>
      </c>
      <c r="U70" s="151" t="str">
        <f>IF('P19'!$F80="nt","",'P19'!$F80)</f>
        <v/>
      </c>
      <c r="V70" s="151" t="str">
        <f>IF('P20'!$F80="nt","",'P20'!$F80)</f>
        <v/>
      </c>
      <c r="W70" s="151" t="str">
        <f>IF('P21'!$F80="nt","",'P21'!$F80)</f>
        <v/>
      </c>
      <c r="X70" s="151" t="str">
        <f>IF('P22'!$F80="nt","",'P22'!$F80)</f>
        <v/>
      </c>
      <c r="Y70" s="151" t="str">
        <f>IF('P23'!$F80="nt","",'P23'!$F80)</f>
        <v/>
      </c>
      <c r="Z70" s="151" t="str">
        <f>IF('P24'!$F80="nt","",'P24'!$F80)</f>
        <v/>
      </c>
      <c r="AA70" s="151" t="str">
        <f>IF('P25'!$F80="nt","",'P25'!$F80)</f>
        <v/>
      </c>
    </row>
    <row r="71">
      <c r="A71" s="153" t="s">
        <v>125</v>
      </c>
      <c r="B71" s="153" t="s">
        <v>129</v>
      </c>
      <c r="C71" s="151" t="str">
        <f>IF('P01'!$F81="nt","",'P01'!$F81)</f>
        <v>c</v>
      </c>
      <c r="D71" s="151" t="str">
        <f>IF('P02'!$F81="nt","",'P02'!$F81)</f>
        <v>c</v>
      </c>
      <c r="E71" s="151" t="str">
        <f>IF('P03'!$F81="nt","",'P03'!$F81)</f>
        <v>c</v>
      </c>
      <c r="F71" s="151" t="str">
        <f>IF('P04'!$F81="nt","",'P04'!$F81)</f>
        <v>c</v>
      </c>
      <c r="G71" s="151" t="str">
        <f>IF('P05'!$F81="nt","",'P05'!$F81)</f>
        <v>c</v>
      </c>
      <c r="H71" s="151" t="str">
        <f>IF('P06'!$F81="nt","",'P06'!$F81)</f>
        <v>c</v>
      </c>
      <c r="I71" s="151" t="str">
        <f>IF('P07'!$F81="nt","",'P07'!$F81)</f>
        <v>c</v>
      </c>
      <c r="J71" s="151" t="str">
        <f>IF('P08'!$F81="nt","",'P08'!$F81)</f>
        <v>na</v>
      </c>
      <c r="K71" s="151" t="str">
        <f>IF('P09'!$F81="nt","",'P09'!$F81)</f>
        <v>c</v>
      </c>
      <c r="L71" s="151" t="str">
        <f>IF('P10'!$F81="nt","",'P10'!$F81)</f>
        <v>c</v>
      </c>
      <c r="M71" s="151" t="str">
        <f>IF('P11'!$F81="nt","",'P11'!$F81)</f>
        <v>c</v>
      </c>
      <c r="N71" s="151" t="str">
        <f>IF('P12'!$F81="nt","",'P12'!$F81)</f>
        <v>c</v>
      </c>
      <c r="O71" s="151" t="str">
        <f>IF('P13'!$F81="nt","",'P13'!$F81)</f>
        <v>c</v>
      </c>
      <c r="P71" s="151" t="str">
        <f>IF('P14'!$F81="nt","",'P14'!$F81)</f>
        <v/>
      </c>
      <c r="Q71" s="151" t="str">
        <f>IF('P15'!$F81="nt","",'P15'!$F81)</f>
        <v/>
      </c>
      <c r="R71" s="151" t="str">
        <f>IF('P16'!$F81="nt","",'P16'!$F81)</f>
        <v/>
      </c>
      <c r="S71" s="151" t="str">
        <f>IF('P17'!$F81="nt","",'P17'!$F81)</f>
        <v/>
      </c>
      <c r="T71" s="151" t="str">
        <f>IF('P18'!$F81="nt","",'P18'!$F81)</f>
        <v/>
      </c>
      <c r="U71" s="151" t="str">
        <f>IF('P19'!$F81="nt","",'P19'!$F81)</f>
        <v/>
      </c>
      <c r="V71" s="151" t="str">
        <f>IF('P20'!$F81="nt","",'P20'!$F81)</f>
        <v/>
      </c>
      <c r="W71" s="151" t="str">
        <f>IF('P21'!$F81="nt","",'P21'!$F81)</f>
        <v/>
      </c>
      <c r="X71" s="151" t="str">
        <f>IF('P22'!$F81="nt","",'P22'!$F81)</f>
        <v/>
      </c>
      <c r="Y71" s="151" t="str">
        <f>IF('P23'!$F81="nt","",'P23'!$F81)</f>
        <v/>
      </c>
      <c r="Z71" s="151" t="str">
        <f>IF('P24'!$F81="nt","",'P24'!$F81)</f>
        <v/>
      </c>
      <c r="AA71" s="151" t="str">
        <f>IF('P25'!$F81="nt","",'P25'!$F81)</f>
        <v/>
      </c>
    </row>
    <row r="72">
      <c r="A72" s="153" t="s">
        <v>126</v>
      </c>
      <c r="B72" s="153" t="s">
        <v>116</v>
      </c>
      <c r="C72" s="151" t="str">
        <f>IF('P01'!$F82="nt","",'P01'!$F82)</f>
        <v>c</v>
      </c>
      <c r="D72" s="151" t="str">
        <f>IF('P02'!$F82="nt","",'P02'!$F82)</f>
        <v>na</v>
      </c>
      <c r="E72" s="151" t="str">
        <f>IF('P03'!$F82="nt","",'P03'!$F82)</f>
        <v>na</v>
      </c>
      <c r="F72" s="151" t="str">
        <f>IF('P04'!$F82="nt","",'P04'!$F82)</f>
        <v>na</v>
      </c>
      <c r="G72" s="151" t="str">
        <f>IF('P05'!$F82="nt","",'P05'!$F82)</f>
        <v>c</v>
      </c>
      <c r="H72" s="151" t="str">
        <f>IF('P06'!$F82="nt","",'P06'!$F82)</f>
        <v>c</v>
      </c>
      <c r="I72" s="151" t="str">
        <f>IF('P07'!$F82="nt","",'P07'!$F82)</f>
        <v>na</v>
      </c>
      <c r="J72" s="151" t="str">
        <f>IF('P08'!$F82="nt","",'P08'!$F82)</f>
        <v>na</v>
      </c>
      <c r="K72" s="151" t="str">
        <f>IF('P09'!$F82="nt","",'P09'!$F82)</f>
        <v>c</v>
      </c>
      <c r="L72" s="151" t="str">
        <f>IF('P10'!$F82="nt","",'P10'!$F82)</f>
        <v>na</v>
      </c>
      <c r="M72" s="151" t="str">
        <f>IF('P11'!$F82="nt","",'P11'!$F82)</f>
        <v>c</v>
      </c>
      <c r="N72" s="151" t="str">
        <f>IF('P12'!$F82="nt","",'P12'!$F82)</f>
        <v>na</v>
      </c>
      <c r="O72" s="151" t="str">
        <f>IF('P13'!$F82="nt","",'P13'!$F82)</f>
        <v>c</v>
      </c>
      <c r="P72" s="151" t="str">
        <f>IF('P14'!$F82="nt","",'P14'!$F82)</f>
        <v/>
      </c>
      <c r="Q72" s="151" t="str">
        <f>IF('P15'!$F82="nt","",'P15'!$F82)</f>
        <v/>
      </c>
      <c r="R72" s="151" t="str">
        <f>IF('P16'!$F82="nt","",'P16'!$F82)</f>
        <v/>
      </c>
      <c r="S72" s="151" t="str">
        <f>IF('P17'!$F82="nt","",'P17'!$F82)</f>
        <v/>
      </c>
      <c r="T72" s="151" t="str">
        <f>IF('P18'!$F82="nt","",'P18'!$F82)</f>
        <v/>
      </c>
      <c r="U72" s="151" t="str">
        <f>IF('P19'!$F82="nt","",'P19'!$F82)</f>
        <v/>
      </c>
      <c r="V72" s="151" t="str">
        <f>IF('P20'!$F82="nt","",'P20'!$F82)</f>
        <v/>
      </c>
      <c r="W72" s="151" t="str">
        <f>IF('P21'!$F82="nt","",'P21'!$F82)</f>
        <v/>
      </c>
      <c r="X72" s="151" t="str">
        <f>IF('P22'!$F82="nt","",'P22'!$F82)</f>
        <v/>
      </c>
      <c r="Y72" s="151" t="str">
        <f>IF('P23'!$F82="nt","",'P23'!$F82)</f>
        <v/>
      </c>
      <c r="Z72" s="151" t="str">
        <f>IF('P24'!$F82="nt","",'P24'!$F82)</f>
        <v/>
      </c>
      <c r="AA72" s="151" t="str">
        <f>IF('P25'!$F82="nt","",'P25'!$F82)</f>
        <v/>
      </c>
    </row>
    <row r="73">
      <c r="A73" s="153" t="s">
        <v>126</v>
      </c>
      <c r="B73" s="153" t="s">
        <v>117</v>
      </c>
      <c r="C73" s="151" t="str">
        <f>IF('P01'!$F83="nt","",'P01'!$F83)</f>
        <v>c</v>
      </c>
      <c r="D73" s="151" t="str">
        <f>IF('P02'!$F83="nt","",'P02'!$F83)</f>
        <v>na</v>
      </c>
      <c r="E73" s="151" t="str">
        <f>IF('P03'!$F83="nt","",'P03'!$F83)</f>
        <v>na</v>
      </c>
      <c r="F73" s="151" t="str">
        <f>IF('P04'!$F83="nt","",'P04'!$F83)</f>
        <v>na</v>
      </c>
      <c r="G73" s="151" t="str">
        <f>IF('P05'!$F83="nt","",'P05'!$F83)</f>
        <v>c</v>
      </c>
      <c r="H73" s="151" t="str">
        <f>IF('P06'!$F83="nt","",'P06'!$F83)</f>
        <v>c</v>
      </c>
      <c r="I73" s="151" t="str">
        <f>IF('P07'!$F83="nt","",'P07'!$F83)</f>
        <v>na</v>
      </c>
      <c r="J73" s="151" t="str">
        <f>IF('P08'!$F83="nt","",'P08'!$F83)</f>
        <v>na</v>
      </c>
      <c r="K73" s="151" t="str">
        <f>IF('P09'!$F83="nt","",'P09'!$F83)</f>
        <v>c</v>
      </c>
      <c r="L73" s="151" t="str">
        <f>IF('P10'!$F83="nt","",'P10'!$F83)</f>
        <v>na</v>
      </c>
      <c r="M73" s="151" t="str">
        <f>IF('P11'!$F83="nt","",'P11'!$F83)</f>
        <v>c</v>
      </c>
      <c r="N73" s="151" t="str">
        <f>IF('P12'!$F83="nt","",'P12'!$F83)</f>
        <v>na</v>
      </c>
      <c r="O73" s="151" t="str">
        <f>IF('P13'!$F83="nt","",'P13'!$F83)</f>
        <v>c</v>
      </c>
      <c r="P73" s="151" t="str">
        <f>IF('P14'!$F83="nt","",'P14'!$F83)</f>
        <v/>
      </c>
      <c r="Q73" s="151" t="str">
        <f>IF('P15'!$F83="nt","",'P15'!$F83)</f>
        <v/>
      </c>
      <c r="R73" s="151" t="str">
        <f>IF('P16'!$F83="nt","",'P16'!$F83)</f>
        <v/>
      </c>
      <c r="S73" s="151" t="str">
        <f>IF('P17'!$F83="nt","",'P17'!$F83)</f>
        <v/>
      </c>
      <c r="T73" s="151" t="str">
        <f>IF('P18'!$F83="nt","",'P18'!$F83)</f>
        <v/>
      </c>
      <c r="U73" s="151" t="str">
        <f>IF('P19'!$F83="nt","",'P19'!$F83)</f>
        <v/>
      </c>
      <c r="V73" s="151" t="str">
        <f>IF('P20'!$F83="nt","",'P20'!$F83)</f>
        <v/>
      </c>
      <c r="W73" s="151" t="str">
        <f>IF('P21'!$F83="nt","",'P21'!$F83)</f>
        <v/>
      </c>
      <c r="X73" s="151" t="str">
        <f>IF('P22'!$F83="nt","",'P22'!$F83)</f>
        <v/>
      </c>
      <c r="Y73" s="151" t="str">
        <f>IF('P23'!$F83="nt","",'P23'!$F83)</f>
        <v/>
      </c>
      <c r="Z73" s="151" t="str">
        <f>IF('P24'!$F83="nt","",'P24'!$F83)</f>
        <v/>
      </c>
      <c r="AA73" s="151" t="str">
        <f>IF('P25'!$F83="nt","",'P25'!$F83)</f>
        <v/>
      </c>
    </row>
    <row r="74">
      <c r="A74" s="153" t="s">
        <v>126</v>
      </c>
      <c r="B74" s="153" t="s">
        <v>118</v>
      </c>
      <c r="C74" s="151" t="str">
        <f>IF('P01'!$F84="nt","",'P01'!$F84)</f>
        <v>na</v>
      </c>
      <c r="D74" s="151" t="str">
        <f>IF('P02'!$F84="nt","",'P02'!$F84)</f>
        <v>na</v>
      </c>
      <c r="E74" s="151" t="str">
        <f>IF('P03'!$F84="nt","",'P03'!$F84)</f>
        <v>na</v>
      </c>
      <c r="F74" s="151" t="str">
        <f>IF('P04'!$F84="nt","",'P04'!$F84)</f>
        <v>na</v>
      </c>
      <c r="G74" s="151" t="str">
        <f>IF('P05'!$F84="nt","",'P05'!$F84)</f>
        <v>na</v>
      </c>
      <c r="H74" s="151" t="str">
        <f>IF('P06'!$F84="nt","",'P06'!$F84)</f>
        <v>na</v>
      </c>
      <c r="I74" s="151" t="str">
        <f>IF('P07'!$F84="nt","",'P07'!$F84)</f>
        <v>na</v>
      </c>
      <c r="J74" s="151" t="str">
        <f>IF('P08'!$F84="nt","",'P08'!$F84)</f>
        <v>na</v>
      </c>
      <c r="K74" s="151" t="str">
        <f>IF('P09'!$F84="nt","",'P09'!$F84)</f>
        <v>na</v>
      </c>
      <c r="L74" s="151" t="str">
        <f>IF('P10'!$F84="nt","",'P10'!$F84)</f>
        <v>na</v>
      </c>
      <c r="M74" s="151" t="str">
        <f>IF('P11'!$F84="nt","",'P11'!$F84)</f>
        <v>na</v>
      </c>
      <c r="N74" s="151" t="str">
        <f>IF('P12'!$F84="nt","",'P12'!$F84)</f>
        <v>na</v>
      </c>
      <c r="O74" s="151" t="str">
        <f>IF('P13'!$F84="nt","",'P13'!$F84)</f>
        <v>na</v>
      </c>
      <c r="P74" s="151" t="str">
        <f>IF('P14'!$F84="nt","",'P14'!$F84)</f>
        <v/>
      </c>
      <c r="Q74" s="151" t="str">
        <f>IF('P15'!$F84="nt","",'P15'!$F84)</f>
        <v/>
      </c>
      <c r="R74" s="151" t="str">
        <f>IF('P16'!$F84="nt","",'P16'!$F84)</f>
        <v/>
      </c>
      <c r="S74" s="151" t="str">
        <f>IF('P17'!$F84="nt","",'P17'!$F84)</f>
        <v/>
      </c>
      <c r="T74" s="151" t="str">
        <f>IF('P18'!$F84="nt","",'P18'!$F84)</f>
        <v/>
      </c>
      <c r="U74" s="151" t="str">
        <f>IF('P19'!$F84="nt","",'P19'!$F84)</f>
        <v/>
      </c>
      <c r="V74" s="151" t="str">
        <f>IF('P20'!$F84="nt","",'P20'!$F84)</f>
        <v/>
      </c>
      <c r="W74" s="151" t="str">
        <f>IF('P21'!$F84="nt","",'P21'!$F84)</f>
        <v/>
      </c>
      <c r="X74" s="151" t="str">
        <f>IF('P22'!$F84="nt","",'P22'!$F84)</f>
        <v/>
      </c>
      <c r="Y74" s="151" t="str">
        <f>IF('P23'!$F84="nt","",'P23'!$F84)</f>
        <v/>
      </c>
      <c r="Z74" s="151" t="str">
        <f>IF('P24'!$F84="nt","",'P24'!$F84)</f>
        <v/>
      </c>
      <c r="AA74" s="151" t="str">
        <f>IF('P25'!$F84="nt","",'P25'!$F84)</f>
        <v/>
      </c>
    </row>
    <row r="75">
      <c r="A75" s="153" t="s">
        <v>126</v>
      </c>
      <c r="B75" s="153" t="s">
        <v>119</v>
      </c>
      <c r="C75" s="151" t="str">
        <f>IF('P01'!$F85="nt","",'P01'!$F85)</f>
        <v>c</v>
      </c>
      <c r="D75" s="151" t="str">
        <f>IF('P02'!$F85="nt","",'P02'!$F85)</f>
        <v>na</v>
      </c>
      <c r="E75" s="151" t="str">
        <f>IF('P03'!$F85="nt","",'P03'!$F85)</f>
        <v>na</v>
      </c>
      <c r="F75" s="151" t="str">
        <f>IF('P04'!$F85="nt","",'P04'!$F85)</f>
        <v>na</v>
      </c>
      <c r="G75" s="151" t="str">
        <f>IF('P05'!$F85="nt","",'P05'!$F85)</f>
        <v>c</v>
      </c>
      <c r="H75" s="151" t="str">
        <f>IF('P06'!$F85="nt","",'P06'!$F85)</f>
        <v>c</v>
      </c>
      <c r="I75" s="151" t="str">
        <f>IF('P07'!$F85="nt","",'P07'!$F85)</f>
        <v>na</v>
      </c>
      <c r="J75" s="151" t="str">
        <f>IF('P08'!$F85="nt","",'P08'!$F85)</f>
        <v>na</v>
      </c>
      <c r="K75" s="151" t="str">
        <f>IF('P09'!$F85="nt","",'P09'!$F85)</f>
        <v>c</v>
      </c>
      <c r="L75" s="151" t="str">
        <f>IF('P10'!$F85="nt","",'P10'!$F85)</f>
        <v>na</v>
      </c>
      <c r="M75" s="151" t="str">
        <f>IF('P11'!$F85="nt","",'P11'!$F85)</f>
        <v>c</v>
      </c>
      <c r="N75" s="151" t="str">
        <f>IF('P12'!$F85="nt","",'P12'!$F85)</f>
        <v>na</v>
      </c>
      <c r="O75" s="151" t="str">
        <f>IF('P13'!$F85="nt","",'P13'!$F85)</f>
        <v>c</v>
      </c>
      <c r="P75" s="151" t="str">
        <f>IF('P14'!$F85="nt","",'P14'!$F85)</f>
        <v/>
      </c>
      <c r="Q75" s="151" t="str">
        <f>IF('P15'!$F85="nt","",'P15'!$F85)</f>
        <v/>
      </c>
      <c r="R75" s="151" t="str">
        <f>IF('P16'!$F85="nt","",'P16'!$F85)</f>
        <v/>
      </c>
      <c r="S75" s="151" t="str">
        <f>IF('P17'!$F85="nt","",'P17'!$F85)</f>
        <v/>
      </c>
      <c r="T75" s="151" t="str">
        <f>IF('P18'!$F85="nt","",'P18'!$F85)</f>
        <v/>
      </c>
      <c r="U75" s="151" t="str">
        <f>IF('P19'!$F85="nt","",'P19'!$F85)</f>
        <v/>
      </c>
      <c r="V75" s="151" t="str">
        <f>IF('P20'!$F85="nt","",'P20'!$F85)</f>
        <v/>
      </c>
      <c r="W75" s="151" t="str">
        <f>IF('P21'!$F85="nt","",'P21'!$F85)</f>
        <v/>
      </c>
      <c r="X75" s="151" t="str">
        <f>IF('P22'!$F85="nt","",'P22'!$F85)</f>
        <v/>
      </c>
      <c r="Y75" s="151" t="str">
        <f>IF('P23'!$F85="nt","",'P23'!$F85)</f>
        <v/>
      </c>
      <c r="Z75" s="151" t="str">
        <f>IF('P24'!$F85="nt","",'P24'!$F85)</f>
        <v/>
      </c>
      <c r="AA75" s="151" t="str">
        <f>IF('P25'!$F85="nt","",'P25'!$F85)</f>
        <v/>
      </c>
    </row>
    <row r="76">
      <c r="A76" s="153" t="s">
        <v>126</v>
      </c>
      <c r="B76" s="153" t="s">
        <v>120</v>
      </c>
      <c r="C76" s="151" t="str">
        <f>IF('P01'!$F86="nt","",'P01'!$F86)</f>
        <v>na</v>
      </c>
      <c r="D76" s="151" t="str">
        <f>IF('P02'!$F86="nt","",'P02'!$F86)</f>
        <v>na</v>
      </c>
      <c r="E76" s="151" t="str">
        <f>IF('P03'!$F86="nt","",'P03'!$F86)</f>
        <v>na</v>
      </c>
      <c r="F76" s="151" t="str">
        <f>IF('P04'!$F86="nt","",'P04'!$F86)</f>
        <v>na</v>
      </c>
      <c r="G76" s="151" t="str">
        <f>IF('P05'!$F86="nt","",'P05'!$F86)</f>
        <v>na</v>
      </c>
      <c r="H76" s="151" t="str">
        <f>IF('P06'!$F86="nt","",'P06'!$F86)</f>
        <v>na</v>
      </c>
      <c r="I76" s="151" t="str">
        <f>IF('P07'!$F86="nt","",'P07'!$F86)</f>
        <v>na</v>
      </c>
      <c r="J76" s="151" t="str">
        <f>IF('P08'!$F86="nt","",'P08'!$F86)</f>
        <v>na</v>
      </c>
      <c r="K76" s="151" t="str">
        <f>IF('P09'!$F86="nt","",'P09'!$F86)</f>
        <v>nc</v>
      </c>
      <c r="L76" s="151" t="str">
        <f>IF('P10'!$F86="nt","",'P10'!$F86)</f>
        <v>na</v>
      </c>
      <c r="M76" s="151" t="str">
        <f>IF('P11'!$F86="nt","",'P11'!$F86)</f>
        <v>nc</v>
      </c>
      <c r="N76" s="151" t="str">
        <f>IF('P12'!$F86="nt","",'P12'!$F86)</f>
        <v>na</v>
      </c>
      <c r="O76" s="151" t="str">
        <f>IF('P13'!$F86="nt","",'P13'!$F86)</f>
        <v>na</v>
      </c>
      <c r="P76" s="151" t="str">
        <f>IF('P14'!$F86="nt","",'P14'!$F86)</f>
        <v/>
      </c>
      <c r="Q76" s="151" t="str">
        <f>IF('P15'!$F86="nt","",'P15'!$F86)</f>
        <v/>
      </c>
      <c r="R76" s="151" t="str">
        <f>IF('P16'!$F86="nt","",'P16'!$F86)</f>
        <v/>
      </c>
      <c r="S76" s="151" t="str">
        <f>IF('P17'!$F86="nt","",'P17'!$F86)</f>
        <v/>
      </c>
      <c r="T76" s="151" t="str">
        <f>IF('P18'!$F86="nt","",'P18'!$F86)</f>
        <v/>
      </c>
      <c r="U76" s="151" t="str">
        <f>IF('P19'!$F86="nt","",'P19'!$F86)</f>
        <v/>
      </c>
      <c r="V76" s="151" t="str">
        <f>IF('P20'!$F86="nt","",'P20'!$F86)</f>
        <v/>
      </c>
      <c r="W76" s="151" t="str">
        <f>IF('P21'!$F86="nt","",'P21'!$F86)</f>
        <v/>
      </c>
      <c r="X76" s="151" t="str">
        <f>IF('P22'!$F86="nt","",'P22'!$F86)</f>
        <v/>
      </c>
      <c r="Y76" s="151" t="str">
        <f>IF('P23'!$F86="nt","",'P23'!$F86)</f>
        <v/>
      </c>
      <c r="Z76" s="151" t="str">
        <f>IF('P24'!$F86="nt","",'P24'!$F86)</f>
        <v/>
      </c>
      <c r="AA76" s="151" t="str">
        <f>IF('P25'!$F86="nt","",'P25'!$F86)</f>
        <v/>
      </c>
    </row>
    <row r="77">
      <c r="A77" s="153" t="s">
        <v>126</v>
      </c>
      <c r="B77" s="153" t="s">
        <v>121</v>
      </c>
      <c r="C77" s="151" t="str">
        <f>IF('P01'!$F87="nt","",'P01'!$F87)</f>
        <v>na</v>
      </c>
      <c r="D77" s="151" t="str">
        <f>IF('P02'!$F87="nt","",'P02'!$F87)</f>
        <v>na</v>
      </c>
      <c r="E77" s="151" t="str">
        <f>IF('P03'!$F87="nt","",'P03'!$F87)</f>
        <v>na</v>
      </c>
      <c r="F77" s="151" t="str">
        <f>IF('P04'!$F87="nt","",'P04'!$F87)</f>
        <v>na</v>
      </c>
      <c r="G77" s="151" t="str">
        <f>IF('P05'!$F87="nt","",'P05'!$F87)</f>
        <v>na</v>
      </c>
      <c r="H77" s="151" t="str">
        <f>IF('P06'!$F87="nt","",'P06'!$F87)</f>
        <v>na</v>
      </c>
      <c r="I77" s="151" t="str">
        <f>IF('P07'!$F87="nt","",'P07'!$F87)</f>
        <v>na</v>
      </c>
      <c r="J77" s="151" t="str">
        <f>IF('P08'!$F87="nt","",'P08'!$F87)</f>
        <v>na</v>
      </c>
      <c r="K77" s="151" t="str">
        <f>IF('P09'!$F87="nt","",'P09'!$F87)</f>
        <v>na</v>
      </c>
      <c r="L77" s="151" t="str">
        <f>IF('P10'!$F87="nt","",'P10'!$F87)</f>
        <v>na</v>
      </c>
      <c r="M77" s="151" t="str">
        <f>IF('P11'!$F87="nt","",'P11'!$F87)</f>
        <v>na</v>
      </c>
      <c r="N77" s="151" t="str">
        <f>IF('P12'!$F87="nt","",'P12'!$F87)</f>
        <v>na</v>
      </c>
      <c r="O77" s="151" t="str">
        <f>IF('P13'!$F87="nt","",'P13'!$F87)</f>
        <v>na</v>
      </c>
      <c r="P77" s="151" t="str">
        <f>IF('P14'!$F87="nt","",'P14'!$F87)</f>
        <v/>
      </c>
      <c r="Q77" s="151" t="str">
        <f>IF('P15'!$F87="nt","",'P15'!$F87)</f>
        <v/>
      </c>
      <c r="R77" s="151" t="str">
        <f>IF('P16'!$F87="nt","",'P16'!$F87)</f>
        <v/>
      </c>
      <c r="S77" s="151" t="str">
        <f>IF('P17'!$F87="nt","",'P17'!$F87)</f>
        <v/>
      </c>
      <c r="T77" s="151" t="str">
        <f>IF('P18'!$F87="nt","",'P18'!$F87)</f>
        <v/>
      </c>
      <c r="U77" s="151" t="str">
        <f>IF('P19'!$F87="nt","",'P19'!$F87)</f>
        <v/>
      </c>
      <c r="V77" s="151" t="str">
        <f>IF('P20'!$F87="nt","",'P20'!$F87)</f>
        <v/>
      </c>
      <c r="W77" s="151" t="str">
        <f>IF('P21'!$F87="nt","",'P21'!$F87)</f>
        <v/>
      </c>
      <c r="X77" s="151" t="str">
        <f>IF('P22'!$F87="nt","",'P22'!$F87)</f>
        <v/>
      </c>
      <c r="Y77" s="151" t="str">
        <f>IF('P23'!$F87="nt","",'P23'!$F87)</f>
        <v/>
      </c>
      <c r="Z77" s="151" t="str">
        <f>IF('P24'!$F87="nt","",'P24'!$F87)</f>
        <v/>
      </c>
      <c r="AA77" s="151" t="str">
        <f>IF('P25'!$F87="nt","",'P25'!$F87)</f>
        <v/>
      </c>
    </row>
    <row r="78">
      <c r="A78" s="153" t="s">
        <v>126</v>
      </c>
      <c r="B78" s="153" t="s">
        <v>122</v>
      </c>
      <c r="C78" s="151" t="str">
        <f>IF('P01'!$F88="nt","",'P01'!$F88)</f>
        <v>na</v>
      </c>
      <c r="D78" s="151" t="str">
        <f>IF('P02'!$F88="nt","",'P02'!$F88)</f>
        <v>na</v>
      </c>
      <c r="E78" s="151" t="str">
        <f>IF('P03'!$F88="nt","",'P03'!$F88)</f>
        <v>na</v>
      </c>
      <c r="F78" s="151" t="str">
        <f>IF('P04'!$F88="nt","",'P04'!$F88)</f>
        <v>na</v>
      </c>
      <c r="G78" s="151" t="str">
        <f>IF('P05'!$F88="nt","",'P05'!$F88)</f>
        <v>na</v>
      </c>
      <c r="H78" s="151" t="str">
        <f>IF('P06'!$F88="nt","",'P06'!$F88)</f>
        <v>na</v>
      </c>
      <c r="I78" s="151" t="str">
        <f>IF('P07'!$F88="nt","",'P07'!$F88)</f>
        <v>na</v>
      </c>
      <c r="J78" s="151" t="str">
        <f>IF('P08'!$F88="nt","",'P08'!$F88)</f>
        <v>na</v>
      </c>
      <c r="K78" s="151" t="str">
        <f>IF('P09'!$F88="nt","",'P09'!$F88)</f>
        <v>na</v>
      </c>
      <c r="L78" s="151" t="str">
        <f>IF('P10'!$F88="nt","",'P10'!$F88)</f>
        <v>na</v>
      </c>
      <c r="M78" s="151" t="str">
        <f>IF('P11'!$F88="nt","",'P11'!$F88)</f>
        <v>na</v>
      </c>
      <c r="N78" s="151" t="str">
        <f>IF('P12'!$F88="nt","",'P12'!$F88)</f>
        <v>na</v>
      </c>
      <c r="O78" s="151" t="str">
        <f>IF('P13'!$F88="nt","",'P13'!$F88)</f>
        <v>na</v>
      </c>
      <c r="P78" s="151" t="str">
        <f>IF('P14'!$F88="nt","",'P14'!$F88)</f>
        <v/>
      </c>
      <c r="Q78" s="151" t="str">
        <f>IF('P15'!$F88="nt","",'P15'!$F88)</f>
        <v/>
      </c>
      <c r="R78" s="151" t="str">
        <f>IF('P16'!$F88="nt","",'P16'!$F88)</f>
        <v/>
      </c>
      <c r="S78" s="151" t="str">
        <f>IF('P17'!$F88="nt","",'P17'!$F88)</f>
        <v/>
      </c>
      <c r="T78" s="151" t="str">
        <f>IF('P18'!$F88="nt","",'P18'!$F88)</f>
        <v/>
      </c>
      <c r="U78" s="151" t="str">
        <f>IF('P19'!$F88="nt","",'P19'!$F88)</f>
        <v/>
      </c>
      <c r="V78" s="151" t="str">
        <f>IF('P20'!$F88="nt","",'P20'!$F88)</f>
        <v/>
      </c>
      <c r="W78" s="151" t="str">
        <f>IF('P21'!$F88="nt","",'P21'!$F88)</f>
        <v/>
      </c>
      <c r="X78" s="151" t="str">
        <f>IF('P22'!$F88="nt","",'P22'!$F88)</f>
        <v/>
      </c>
      <c r="Y78" s="151" t="str">
        <f>IF('P23'!$F88="nt","",'P23'!$F88)</f>
        <v/>
      </c>
      <c r="Z78" s="151" t="str">
        <f>IF('P24'!$F88="nt","",'P24'!$F88)</f>
        <v/>
      </c>
      <c r="AA78" s="151" t="str">
        <f>IF('P25'!$F88="nt","",'P25'!$F88)</f>
        <v/>
      </c>
    </row>
    <row r="79">
      <c r="A79" s="153" t="s">
        <v>126</v>
      </c>
      <c r="B79" s="153" t="s">
        <v>123</v>
      </c>
      <c r="C79" s="151" t="str">
        <f>IF('P01'!$F89="nt","",'P01'!$F89)</f>
        <v>na</v>
      </c>
      <c r="D79" s="151" t="str">
        <f>IF('P02'!$F89="nt","",'P02'!$F89)</f>
        <v>na</v>
      </c>
      <c r="E79" s="151" t="str">
        <f>IF('P03'!$F89="nt","",'P03'!$F89)</f>
        <v>na</v>
      </c>
      <c r="F79" s="151" t="str">
        <f>IF('P04'!$F89="nt","",'P04'!$F89)</f>
        <v>na</v>
      </c>
      <c r="G79" s="151" t="str">
        <f>IF('P05'!$F89="nt","",'P05'!$F89)</f>
        <v>na</v>
      </c>
      <c r="H79" s="151" t="str">
        <f>IF('P06'!$F89="nt","",'P06'!$F89)</f>
        <v>na</v>
      </c>
      <c r="I79" s="151" t="str">
        <f>IF('P07'!$F89="nt","",'P07'!$F89)</f>
        <v>na</v>
      </c>
      <c r="J79" s="151" t="str">
        <f>IF('P08'!$F89="nt","",'P08'!$F89)</f>
        <v>na</v>
      </c>
      <c r="K79" s="151" t="str">
        <f>IF('P09'!$F89="nt","",'P09'!$F89)</f>
        <v>na</v>
      </c>
      <c r="L79" s="151" t="str">
        <f>IF('P10'!$F89="nt","",'P10'!$F89)</f>
        <v>na</v>
      </c>
      <c r="M79" s="151" t="str">
        <f>IF('P11'!$F89="nt","",'P11'!$F89)</f>
        <v>na</v>
      </c>
      <c r="N79" s="151" t="str">
        <f>IF('P12'!$F89="nt","",'P12'!$F89)</f>
        <v>na</v>
      </c>
      <c r="O79" s="151" t="str">
        <f>IF('P13'!$F89="nt","",'P13'!$F89)</f>
        <v>na</v>
      </c>
      <c r="P79" s="151" t="str">
        <f>IF('P14'!$F89="nt","",'P14'!$F89)</f>
        <v/>
      </c>
      <c r="Q79" s="151" t="str">
        <f>IF('P15'!$F89="nt","",'P15'!$F89)</f>
        <v/>
      </c>
      <c r="R79" s="151" t="str">
        <f>IF('P16'!$F89="nt","",'P16'!$F89)</f>
        <v/>
      </c>
      <c r="S79" s="151" t="str">
        <f>IF('P17'!$F89="nt","",'P17'!$F89)</f>
        <v/>
      </c>
      <c r="T79" s="151" t="str">
        <f>IF('P18'!$F89="nt","",'P18'!$F89)</f>
        <v/>
      </c>
      <c r="U79" s="151" t="str">
        <f>IF('P19'!$F89="nt","",'P19'!$F89)</f>
        <v/>
      </c>
      <c r="V79" s="151" t="str">
        <f>IF('P20'!$F89="nt","",'P20'!$F89)</f>
        <v/>
      </c>
      <c r="W79" s="151" t="str">
        <f>IF('P21'!$F89="nt","",'P21'!$F89)</f>
        <v/>
      </c>
      <c r="X79" s="151" t="str">
        <f>IF('P22'!$F89="nt","",'P22'!$F89)</f>
        <v/>
      </c>
      <c r="Y79" s="151" t="str">
        <f>IF('P23'!$F89="nt","",'P23'!$F89)</f>
        <v/>
      </c>
      <c r="Z79" s="151" t="str">
        <f>IF('P24'!$F89="nt","",'P24'!$F89)</f>
        <v/>
      </c>
      <c r="AA79" s="151" t="str">
        <f>IF('P25'!$F89="nt","",'P25'!$F89)</f>
        <v/>
      </c>
    </row>
    <row r="80">
      <c r="A80" s="153" t="s">
        <v>126</v>
      </c>
      <c r="B80" s="153" t="s">
        <v>124</v>
      </c>
      <c r="C80" s="151" t="str">
        <f>IF('P01'!$F90="nt","",'P01'!$F90)</f>
        <v>nc</v>
      </c>
      <c r="D80" s="151" t="str">
        <f>IF('P02'!$F90="nt","",'P02'!$F90)</f>
        <v>na</v>
      </c>
      <c r="E80" s="151" t="str">
        <f>IF('P03'!$F90="nt","",'P03'!$F90)</f>
        <v>na</v>
      </c>
      <c r="F80" s="151" t="str">
        <f>IF('P04'!$F90="nt","",'P04'!$F90)</f>
        <v>na</v>
      </c>
      <c r="G80" s="151" t="str">
        <f>IF('P05'!$F90="nt","",'P05'!$F90)</f>
        <v>c</v>
      </c>
      <c r="H80" s="151" t="str">
        <f>IF('P06'!$F90="nt","",'P06'!$F90)</f>
        <v>c</v>
      </c>
      <c r="I80" s="151" t="str">
        <f>IF('P07'!$F90="nt","",'P07'!$F90)</f>
        <v>na</v>
      </c>
      <c r="J80" s="151" t="str">
        <f>IF('P08'!$F90="nt","",'P08'!$F90)</f>
        <v>na</v>
      </c>
      <c r="K80" s="151" t="str">
        <f>IF('P09'!$F90="nt","",'P09'!$F90)</f>
        <v>nc</v>
      </c>
      <c r="L80" s="151" t="str">
        <f>IF('P10'!$F90="nt","",'P10'!$F90)</f>
        <v>na</v>
      </c>
      <c r="M80" s="151" t="str">
        <f>IF('P11'!$F90="nt","",'P11'!$F90)</f>
        <v>nc</v>
      </c>
      <c r="N80" s="151" t="str">
        <f>IF('P12'!$F90="nt","",'P12'!$F90)</f>
        <v>na</v>
      </c>
      <c r="O80" s="151" t="str">
        <f>IF('P13'!$F90="nt","",'P13'!$F90)</f>
        <v>na</v>
      </c>
      <c r="P80" s="151" t="str">
        <f>IF('P14'!$F90="nt","",'P14'!$F90)</f>
        <v/>
      </c>
      <c r="Q80" s="151" t="str">
        <f>IF('P15'!$F90="nt","",'P15'!$F90)</f>
        <v/>
      </c>
      <c r="R80" s="151" t="str">
        <f>IF('P16'!$F90="nt","",'P16'!$F90)</f>
        <v/>
      </c>
      <c r="S80" s="151" t="str">
        <f>IF('P17'!$F90="nt","",'P17'!$F90)</f>
        <v/>
      </c>
      <c r="T80" s="151" t="str">
        <f>IF('P18'!$F90="nt","",'P18'!$F90)</f>
        <v/>
      </c>
      <c r="U80" s="151" t="str">
        <f>IF('P19'!$F90="nt","",'P19'!$F90)</f>
        <v/>
      </c>
      <c r="V80" s="151" t="str">
        <f>IF('P20'!$F90="nt","",'P20'!$F90)</f>
        <v/>
      </c>
      <c r="W80" s="151" t="str">
        <f>IF('P21'!$F90="nt","",'P21'!$F90)</f>
        <v/>
      </c>
      <c r="X80" s="151" t="str">
        <f>IF('P22'!$F90="nt","",'P22'!$F90)</f>
        <v/>
      </c>
      <c r="Y80" s="151" t="str">
        <f>IF('P23'!$F90="nt","",'P23'!$F90)</f>
        <v/>
      </c>
      <c r="Z80" s="151" t="str">
        <f>IF('P24'!$F90="nt","",'P24'!$F90)</f>
        <v/>
      </c>
      <c r="AA80" s="151" t="str">
        <f>IF('P25'!$F90="nt","",'P25'!$F90)</f>
        <v/>
      </c>
    </row>
    <row r="81">
      <c r="A81" s="153" t="s">
        <v>126</v>
      </c>
      <c r="B81" s="153" t="s">
        <v>125</v>
      </c>
      <c r="C81" s="151" t="str">
        <f>IF('P01'!$F91="nt","",'P01'!$F91)</f>
        <v>na</v>
      </c>
      <c r="D81" s="151" t="str">
        <f>IF('P02'!$F91="nt","",'P02'!$F91)</f>
        <v>na</v>
      </c>
      <c r="E81" s="151" t="str">
        <f>IF('P03'!$F91="nt","",'P03'!$F91)</f>
        <v>na</v>
      </c>
      <c r="F81" s="151" t="str">
        <f>IF('P04'!$F91="nt","",'P04'!$F91)</f>
        <v>na</v>
      </c>
      <c r="G81" s="151" t="str">
        <f>IF('P05'!$F91="nt","",'P05'!$F91)</f>
        <v>na</v>
      </c>
      <c r="H81" s="151" t="str">
        <f>IF('P06'!$F91="nt","",'P06'!$F91)</f>
        <v>na</v>
      </c>
      <c r="I81" s="151" t="str">
        <f>IF('P07'!$F91="nt","",'P07'!$F91)</f>
        <v>na</v>
      </c>
      <c r="J81" s="151" t="str">
        <f>IF('P08'!$F91="nt","",'P08'!$F91)</f>
        <v>na</v>
      </c>
      <c r="K81" s="151" t="str">
        <f>IF('P09'!$F91="nt","",'P09'!$F91)</f>
        <v>c</v>
      </c>
      <c r="L81" s="151" t="str">
        <f>IF('P10'!$F91="nt","",'P10'!$F91)</f>
        <v>na</v>
      </c>
      <c r="M81" s="151" t="str">
        <f>IF('P11'!$F91="nt","",'P11'!$F91)</f>
        <v>c</v>
      </c>
      <c r="N81" s="151" t="str">
        <f>IF('P12'!$F91="nt","",'P12'!$F91)</f>
        <v>na</v>
      </c>
      <c r="O81" s="151" t="str">
        <f>IF('P13'!$F91="nt","",'P13'!$F91)</f>
        <v>na</v>
      </c>
      <c r="P81" s="151" t="str">
        <f>IF('P14'!$F91="nt","",'P14'!$F91)</f>
        <v/>
      </c>
      <c r="Q81" s="151" t="str">
        <f>IF('P15'!$F91="nt","",'P15'!$F91)</f>
        <v/>
      </c>
      <c r="R81" s="151" t="str">
        <f>IF('P16'!$F91="nt","",'P16'!$F91)</f>
        <v/>
      </c>
      <c r="S81" s="151" t="str">
        <f>IF('P17'!$F91="nt","",'P17'!$F91)</f>
        <v/>
      </c>
      <c r="T81" s="151" t="str">
        <f>IF('P18'!$F91="nt","",'P18'!$F91)</f>
        <v/>
      </c>
      <c r="U81" s="151" t="str">
        <f>IF('P19'!$F91="nt","",'P19'!$F91)</f>
        <v/>
      </c>
      <c r="V81" s="151" t="str">
        <f>IF('P20'!$F91="nt","",'P20'!$F91)</f>
        <v/>
      </c>
      <c r="W81" s="151" t="str">
        <f>IF('P21'!$F91="nt","",'P21'!$F91)</f>
        <v/>
      </c>
      <c r="X81" s="151" t="str">
        <f>IF('P22'!$F91="nt","",'P22'!$F91)</f>
        <v/>
      </c>
      <c r="Y81" s="151" t="str">
        <f>IF('P23'!$F91="nt","",'P23'!$F91)</f>
        <v/>
      </c>
      <c r="Z81" s="151" t="str">
        <f>IF('P24'!$F91="nt","",'P24'!$F91)</f>
        <v/>
      </c>
      <c r="AA81" s="151" t="str">
        <f>IF('P25'!$F91="nt","",'P25'!$F91)</f>
        <v/>
      </c>
    </row>
    <row r="82">
      <c r="A82" s="153" t="s">
        <v>126</v>
      </c>
      <c r="B82" s="153" t="s">
        <v>126</v>
      </c>
      <c r="C82" s="151" t="str">
        <f>IF('P01'!$F92="nt","",'P01'!$F92)</f>
        <v>na</v>
      </c>
      <c r="D82" s="151" t="str">
        <f>IF('P02'!$F92="nt","",'P02'!$F92)</f>
        <v>na</v>
      </c>
      <c r="E82" s="151" t="str">
        <f>IF('P03'!$F92="nt","",'P03'!$F92)</f>
        <v>na</v>
      </c>
      <c r="F82" s="151" t="str">
        <f>IF('P04'!$F92="nt","",'P04'!$F92)</f>
        <v>na</v>
      </c>
      <c r="G82" s="151" t="str">
        <f>IF('P05'!$F92="nt","",'P05'!$F92)</f>
        <v>na</v>
      </c>
      <c r="H82" s="151" t="str">
        <f>IF('P06'!$F92="nt","",'P06'!$F92)</f>
        <v>na</v>
      </c>
      <c r="I82" s="151" t="str">
        <f>IF('P07'!$F92="nt","",'P07'!$F92)</f>
        <v>na</v>
      </c>
      <c r="J82" s="151" t="str">
        <f>IF('P08'!$F92="nt","",'P08'!$F92)</f>
        <v>na</v>
      </c>
      <c r="K82" s="151" t="str">
        <f>IF('P09'!$F92="nt","",'P09'!$F92)</f>
        <v>na</v>
      </c>
      <c r="L82" s="151" t="str">
        <f>IF('P10'!$F92="nt","",'P10'!$F92)</f>
        <v>na</v>
      </c>
      <c r="M82" s="151" t="str">
        <f>IF('P11'!$F92="nt","",'P11'!$F92)</f>
        <v>c</v>
      </c>
      <c r="N82" s="151" t="str">
        <f>IF('P12'!$F92="nt","",'P12'!$F92)</f>
        <v>na</v>
      </c>
      <c r="O82" s="151" t="str">
        <f>IF('P13'!$F92="nt","",'P13'!$F92)</f>
        <v>na</v>
      </c>
      <c r="P82" s="151" t="str">
        <f>IF('P14'!$F92="nt","",'P14'!$F92)</f>
        <v/>
      </c>
      <c r="Q82" s="151" t="str">
        <f>IF('P15'!$F92="nt","",'P15'!$F92)</f>
        <v/>
      </c>
      <c r="R82" s="151" t="str">
        <f>IF('P16'!$F92="nt","",'P16'!$F92)</f>
        <v/>
      </c>
      <c r="S82" s="151" t="str">
        <f>IF('P17'!$F92="nt","",'P17'!$F92)</f>
        <v/>
      </c>
      <c r="T82" s="151" t="str">
        <f>IF('P18'!$F92="nt","",'P18'!$F92)</f>
        <v/>
      </c>
      <c r="U82" s="151" t="str">
        <f>IF('P19'!$F92="nt","",'P19'!$F92)</f>
        <v/>
      </c>
      <c r="V82" s="151" t="str">
        <f>IF('P20'!$F92="nt","",'P20'!$F92)</f>
        <v/>
      </c>
      <c r="W82" s="151" t="str">
        <f>IF('P21'!$F92="nt","",'P21'!$F92)</f>
        <v/>
      </c>
      <c r="X82" s="151" t="str">
        <f>IF('P22'!$F92="nt","",'P22'!$F92)</f>
        <v/>
      </c>
      <c r="Y82" s="151" t="str">
        <f>IF('P23'!$F92="nt","",'P23'!$F92)</f>
        <v/>
      </c>
      <c r="Z82" s="151" t="str">
        <f>IF('P24'!$F92="nt","",'P24'!$F92)</f>
        <v/>
      </c>
      <c r="AA82" s="151" t="str">
        <f>IF('P25'!$F92="nt","",'P25'!$F92)</f>
        <v/>
      </c>
    </row>
    <row r="83">
      <c r="A83" s="153" t="s">
        <v>126</v>
      </c>
      <c r="B83" s="153" t="s">
        <v>127</v>
      </c>
      <c r="C83" s="151" t="str">
        <f>IF('P01'!$F93="nt","",'P01'!$F93)</f>
        <v>na</v>
      </c>
      <c r="D83" s="151" t="str">
        <f>IF('P02'!$F93="nt","",'P02'!$F93)</f>
        <v>na</v>
      </c>
      <c r="E83" s="151" t="str">
        <f>IF('P03'!$F93="nt","",'P03'!$F93)</f>
        <v>na</v>
      </c>
      <c r="F83" s="151" t="str">
        <f>IF('P04'!$F93="nt","",'P04'!$F93)</f>
        <v>na</v>
      </c>
      <c r="G83" s="151" t="str">
        <f>IF('P05'!$F93="nt","",'P05'!$F93)</f>
        <v>na</v>
      </c>
      <c r="H83" s="151" t="str">
        <f>IF('P06'!$F93="nt","",'P06'!$F93)</f>
        <v>na</v>
      </c>
      <c r="I83" s="151" t="str">
        <f>IF('P07'!$F93="nt","",'P07'!$F93)</f>
        <v>na</v>
      </c>
      <c r="J83" s="151" t="str">
        <f>IF('P08'!$F93="nt","",'P08'!$F93)</f>
        <v>na</v>
      </c>
      <c r="K83" s="151" t="str">
        <f>IF('P09'!$F93="nt","",'P09'!$F93)</f>
        <v>na</v>
      </c>
      <c r="L83" s="151" t="str">
        <f>IF('P10'!$F93="nt","",'P10'!$F93)</f>
        <v>na</v>
      </c>
      <c r="M83" s="151" t="str">
        <f>IF('P11'!$F93="nt","",'P11'!$F93)</f>
        <v>na</v>
      </c>
      <c r="N83" s="151" t="str">
        <f>IF('P12'!$F93="nt","",'P12'!$F93)</f>
        <v>na</v>
      </c>
      <c r="O83" s="151" t="str">
        <f>IF('P13'!$F93="nt","",'P13'!$F93)</f>
        <v>na</v>
      </c>
      <c r="P83" s="151" t="str">
        <f>IF('P14'!$F93="nt","",'P14'!$F93)</f>
        <v/>
      </c>
      <c r="Q83" s="151" t="str">
        <f>IF('P15'!$F93="nt","",'P15'!$F93)</f>
        <v/>
      </c>
      <c r="R83" s="151" t="str">
        <f>IF('P16'!$F93="nt","",'P16'!$F93)</f>
        <v/>
      </c>
      <c r="S83" s="151" t="str">
        <f>IF('P17'!$F93="nt","",'P17'!$F93)</f>
        <v/>
      </c>
      <c r="T83" s="151" t="str">
        <f>IF('P18'!$F93="nt","",'P18'!$F93)</f>
        <v/>
      </c>
      <c r="U83" s="151" t="str">
        <f>IF('P19'!$F93="nt","",'P19'!$F93)</f>
        <v/>
      </c>
      <c r="V83" s="151" t="str">
        <f>IF('P20'!$F93="nt","",'P20'!$F93)</f>
        <v/>
      </c>
      <c r="W83" s="151" t="str">
        <f>IF('P21'!$F93="nt","",'P21'!$F93)</f>
        <v/>
      </c>
      <c r="X83" s="151" t="str">
        <f>IF('P22'!$F93="nt","",'P22'!$F93)</f>
        <v/>
      </c>
      <c r="Y83" s="151" t="str">
        <f>IF('P23'!$F93="nt","",'P23'!$F93)</f>
        <v/>
      </c>
      <c r="Z83" s="151" t="str">
        <f>IF('P24'!$F93="nt","",'P24'!$F93)</f>
        <v/>
      </c>
      <c r="AA83" s="151" t="str">
        <f>IF('P25'!$F93="nt","",'P25'!$F93)</f>
        <v/>
      </c>
    </row>
    <row r="84">
      <c r="A84" s="153" t="s">
        <v>126</v>
      </c>
      <c r="B84" s="153" t="s">
        <v>128</v>
      </c>
      <c r="C84" s="151" t="str">
        <f>IF('P01'!$F94="nt","",'P01'!$F94)</f>
        <v>na</v>
      </c>
      <c r="D84" s="151" t="str">
        <f>IF('P02'!$F94="nt","",'P02'!$F94)</f>
        <v>na</v>
      </c>
      <c r="E84" s="151" t="str">
        <f>IF('P03'!$F94="nt","",'P03'!$F94)</f>
        <v>na</v>
      </c>
      <c r="F84" s="151" t="str">
        <f>IF('P04'!$F94="nt","",'P04'!$F94)</f>
        <v>na</v>
      </c>
      <c r="G84" s="151" t="str">
        <f>IF('P05'!$F94="nt","",'P05'!$F94)</f>
        <v>c</v>
      </c>
      <c r="H84" s="151" t="str">
        <f>IF('P06'!$F94="nt","",'P06'!$F94)</f>
        <v>na</v>
      </c>
      <c r="I84" s="151" t="str">
        <f>IF('P07'!$F94="nt","",'P07'!$F94)</f>
        <v>na</v>
      </c>
      <c r="J84" s="151" t="str">
        <f>IF('P08'!$F94="nt","",'P08'!$F94)</f>
        <v>na</v>
      </c>
      <c r="K84" s="151" t="str">
        <f>IF('P09'!$F94="nt","",'P09'!$F94)</f>
        <v>na</v>
      </c>
      <c r="L84" s="151" t="str">
        <f>IF('P10'!$F94="nt","",'P10'!$F94)</f>
        <v>na</v>
      </c>
      <c r="M84" s="151" t="str">
        <f>IF('P11'!$F94="nt","",'P11'!$F94)</f>
        <v>na</v>
      </c>
      <c r="N84" s="151" t="str">
        <f>IF('P12'!$F94="nt","",'P12'!$F94)</f>
        <v>na</v>
      </c>
      <c r="O84" s="151" t="str">
        <f>IF('P13'!$F94="nt","",'P13'!$F94)</f>
        <v>na</v>
      </c>
      <c r="P84" s="151" t="str">
        <f>IF('P14'!$F94="nt","",'P14'!$F94)</f>
        <v/>
      </c>
      <c r="Q84" s="151" t="str">
        <f>IF('P15'!$F94="nt","",'P15'!$F94)</f>
        <v/>
      </c>
      <c r="R84" s="151" t="str">
        <f>IF('P16'!$F94="nt","",'P16'!$F94)</f>
        <v/>
      </c>
      <c r="S84" s="151" t="str">
        <f>IF('P17'!$F94="nt","",'P17'!$F94)</f>
        <v/>
      </c>
      <c r="T84" s="151" t="str">
        <f>IF('P18'!$F94="nt","",'P18'!$F94)</f>
        <v/>
      </c>
      <c r="U84" s="151" t="str">
        <f>IF('P19'!$F94="nt","",'P19'!$F94)</f>
        <v/>
      </c>
      <c r="V84" s="151" t="str">
        <f>IF('P20'!$F94="nt","",'P20'!$F94)</f>
        <v/>
      </c>
      <c r="W84" s="151" t="str">
        <f>IF('P21'!$F94="nt","",'P21'!$F94)</f>
        <v/>
      </c>
      <c r="X84" s="151" t="str">
        <f>IF('P22'!$F94="nt","",'P22'!$F94)</f>
        <v/>
      </c>
      <c r="Y84" s="151" t="str">
        <f>IF('P23'!$F94="nt","",'P23'!$F94)</f>
        <v/>
      </c>
      <c r="Z84" s="151" t="str">
        <f>IF('P24'!$F94="nt","",'P24'!$F94)</f>
        <v/>
      </c>
      <c r="AA84" s="151" t="str">
        <f>IF('P25'!$F94="nt","",'P25'!$F94)</f>
        <v/>
      </c>
    </row>
    <row r="85">
      <c r="A85" s="153" t="s">
        <v>127</v>
      </c>
      <c r="B85" s="153" t="s">
        <v>116</v>
      </c>
      <c r="C85" s="151" t="str">
        <f>IF('P01'!$F95="nt","",'P01'!$F95)</f>
        <v>c</v>
      </c>
      <c r="D85" s="151" t="str">
        <f>IF('P02'!$F95="nt","",'P02'!$F95)</f>
        <v>na</v>
      </c>
      <c r="E85" s="151" t="str">
        <f>IF('P03'!$F95="nt","",'P03'!$F95)</f>
        <v>na</v>
      </c>
      <c r="F85" s="151" t="str">
        <f>IF('P04'!$F95="nt","",'P04'!$F95)</f>
        <v>na</v>
      </c>
      <c r="G85" s="151" t="str">
        <f>IF('P05'!$F95="nt","",'P05'!$F95)</f>
        <v>na</v>
      </c>
      <c r="H85" s="151" t="str">
        <f>IF('P06'!$F95="nt","",'P06'!$F95)</f>
        <v>na</v>
      </c>
      <c r="I85" s="151" t="str">
        <f>IF('P07'!$F95="nt","",'P07'!$F95)</f>
        <v>na</v>
      </c>
      <c r="J85" s="151" t="str">
        <f>IF('P08'!$F95="nt","",'P08'!$F95)</f>
        <v>na</v>
      </c>
      <c r="K85" s="151" t="str">
        <f>IF('P09'!$F95="nt","",'P09'!$F95)</f>
        <v>na</v>
      </c>
      <c r="L85" s="151" t="str">
        <f>IF('P10'!$F95="nt","",'P10'!$F95)</f>
        <v>na</v>
      </c>
      <c r="M85" s="151" t="str">
        <f>IF('P11'!$F95="nt","",'P11'!$F95)</f>
        <v>na</v>
      </c>
      <c r="N85" s="151" t="str">
        <f>IF('P12'!$F95="nt","",'P12'!$F95)</f>
        <v>na</v>
      </c>
      <c r="O85" s="151" t="str">
        <f>IF('P13'!$F95="nt","",'P13'!$F95)</f>
        <v>na</v>
      </c>
      <c r="P85" s="151" t="str">
        <f>IF('P14'!$F95="nt","",'P14'!$F95)</f>
        <v/>
      </c>
      <c r="Q85" s="151" t="str">
        <f>IF('P15'!$F95="nt","",'P15'!$F95)</f>
        <v/>
      </c>
      <c r="R85" s="151" t="str">
        <f>IF('P16'!$F95="nt","",'P16'!$F95)</f>
        <v/>
      </c>
      <c r="S85" s="151" t="str">
        <f>IF('P17'!$F95="nt","",'P17'!$F95)</f>
        <v/>
      </c>
      <c r="T85" s="151" t="str">
        <f>IF('P18'!$F95="nt","",'P18'!$F95)</f>
        <v/>
      </c>
      <c r="U85" s="151" t="str">
        <f>IF('P19'!$F95="nt","",'P19'!$F95)</f>
        <v/>
      </c>
      <c r="V85" s="151" t="str">
        <f>IF('P20'!$F95="nt","",'P20'!$F95)</f>
        <v/>
      </c>
      <c r="W85" s="151" t="str">
        <f>IF('P21'!$F95="nt","",'P21'!$F95)</f>
        <v/>
      </c>
      <c r="X85" s="151" t="str">
        <f>IF('P22'!$F95="nt","",'P22'!$F95)</f>
        <v/>
      </c>
      <c r="Y85" s="151" t="str">
        <f>IF('P23'!$F95="nt","",'P23'!$F95)</f>
        <v/>
      </c>
      <c r="Z85" s="151" t="str">
        <f>IF('P24'!$F95="nt","",'P24'!$F95)</f>
        <v/>
      </c>
      <c r="AA85" s="151" t="str">
        <f>IF('P25'!$F95="nt","",'P25'!$F95)</f>
        <v/>
      </c>
    </row>
    <row r="86">
      <c r="A86" s="153" t="s">
        <v>127</v>
      </c>
      <c r="B86" s="153" t="s">
        <v>117</v>
      </c>
      <c r="C86" s="151" t="str">
        <f>IF('P01'!$F96="nt","",'P01'!$F96)</f>
        <v>c</v>
      </c>
      <c r="D86" s="151" t="str">
        <f>IF('P02'!$F96="nt","",'P02'!$F96)</f>
        <v>c</v>
      </c>
      <c r="E86" s="151" t="str">
        <f>IF('P03'!$F96="nt","",'P03'!$F96)</f>
        <v>c</v>
      </c>
      <c r="F86" s="151" t="str">
        <f>IF('P04'!$F96="nt","",'P04'!$F96)</f>
        <v>c</v>
      </c>
      <c r="G86" s="151" t="str">
        <f>IF('P05'!$F96="nt","",'P05'!$F96)</f>
        <v>c</v>
      </c>
      <c r="H86" s="151" t="str">
        <f>IF('P06'!$F96="nt","",'P06'!$F96)</f>
        <v>c</v>
      </c>
      <c r="I86" s="151" t="str">
        <f>IF('P07'!$F96="nt","",'P07'!$F96)</f>
        <v>c</v>
      </c>
      <c r="J86" s="151" t="str">
        <f>IF('P08'!$F96="nt","",'P08'!$F96)</f>
        <v>c</v>
      </c>
      <c r="K86" s="151" t="str">
        <f>IF('P09'!$F96="nt","",'P09'!$F96)</f>
        <v>c</v>
      </c>
      <c r="L86" s="151" t="str">
        <f>IF('P10'!$F96="nt","",'P10'!$F96)</f>
        <v>c</v>
      </c>
      <c r="M86" s="151" t="str">
        <f>IF('P11'!$F96="nt","",'P11'!$F96)</f>
        <v>c</v>
      </c>
      <c r="N86" s="151" t="str">
        <f>IF('P12'!$F96="nt","",'P12'!$F96)</f>
        <v>c</v>
      </c>
      <c r="O86" s="151" t="str">
        <f>IF('P13'!$F96="nt","",'P13'!$F96)</f>
        <v>c</v>
      </c>
      <c r="P86" s="151" t="str">
        <f>IF('P14'!$F96="nt","",'P14'!$F96)</f>
        <v/>
      </c>
      <c r="Q86" s="151" t="str">
        <f>IF('P15'!$F96="nt","",'P15'!$F96)</f>
        <v/>
      </c>
      <c r="R86" s="151" t="str">
        <f>IF('P16'!$F96="nt","",'P16'!$F96)</f>
        <v/>
      </c>
      <c r="S86" s="151" t="str">
        <f>IF('P17'!$F96="nt","",'P17'!$F96)</f>
        <v/>
      </c>
      <c r="T86" s="151" t="str">
        <f>IF('P18'!$F96="nt","",'P18'!$F96)</f>
        <v/>
      </c>
      <c r="U86" s="151" t="str">
        <f>IF('P19'!$F96="nt","",'P19'!$F96)</f>
        <v/>
      </c>
      <c r="V86" s="151" t="str">
        <f>IF('P20'!$F96="nt","",'P20'!$F96)</f>
        <v/>
      </c>
      <c r="W86" s="151" t="str">
        <f>IF('P21'!$F96="nt","",'P21'!$F96)</f>
        <v/>
      </c>
      <c r="X86" s="151" t="str">
        <f>IF('P22'!$F96="nt","",'P22'!$F96)</f>
        <v/>
      </c>
      <c r="Y86" s="151" t="str">
        <f>IF('P23'!$F96="nt","",'P23'!$F96)</f>
        <v/>
      </c>
      <c r="Z86" s="151" t="str">
        <f>IF('P24'!$F96="nt","",'P24'!$F96)</f>
        <v/>
      </c>
      <c r="AA86" s="151" t="str">
        <f>IF('P25'!$F96="nt","",'P25'!$F96)</f>
        <v/>
      </c>
    </row>
    <row r="87">
      <c r="A87" s="153" t="s">
        <v>127</v>
      </c>
      <c r="B87" s="153" t="s">
        <v>118</v>
      </c>
      <c r="C87" s="151" t="str">
        <f>IF('P01'!$F97="nt","",'P01'!$F97)</f>
        <v>na</v>
      </c>
      <c r="D87" s="151" t="str">
        <f>IF('P02'!$F97="nt","",'P02'!$F97)</f>
        <v>na</v>
      </c>
      <c r="E87" s="151" t="str">
        <f>IF('P03'!$F97="nt","",'P03'!$F97)</f>
        <v>na</v>
      </c>
      <c r="F87" s="151" t="str">
        <f>IF('P04'!$F97="nt","",'P04'!$F97)</f>
        <v>na</v>
      </c>
      <c r="G87" s="151" t="str">
        <f>IF('P05'!$F97="nt","",'P05'!$F97)</f>
        <v>na</v>
      </c>
      <c r="H87" s="151" t="str">
        <f>IF('P06'!$F97="nt","",'P06'!$F97)</f>
        <v>na</v>
      </c>
      <c r="I87" s="151" t="str">
        <f>IF('P07'!$F97="nt","",'P07'!$F97)</f>
        <v>na</v>
      </c>
      <c r="J87" s="151" t="str">
        <f>IF('P08'!$F97="nt","",'P08'!$F97)</f>
        <v>na</v>
      </c>
      <c r="K87" s="151" t="str">
        <f>IF('P09'!$F97="nt","",'P09'!$F97)</f>
        <v>na</v>
      </c>
      <c r="L87" s="151" t="str">
        <f>IF('P10'!$F97="nt","",'P10'!$F97)</f>
        <v>na</v>
      </c>
      <c r="M87" s="151" t="str">
        <f>IF('P11'!$F97="nt","",'P11'!$F97)</f>
        <v>na</v>
      </c>
      <c r="N87" s="151" t="str">
        <f>IF('P12'!$F97="nt","",'P12'!$F97)</f>
        <v>na</v>
      </c>
      <c r="O87" s="151" t="str">
        <f>IF('P13'!$F97="nt","",'P13'!$F97)</f>
        <v>na</v>
      </c>
      <c r="P87" s="151" t="str">
        <f>IF('P14'!$F97="nt","",'P14'!$F97)</f>
        <v/>
      </c>
      <c r="Q87" s="151" t="str">
        <f>IF('P15'!$F97="nt","",'P15'!$F97)</f>
        <v/>
      </c>
      <c r="R87" s="151" t="str">
        <f>IF('P16'!$F97="nt","",'P16'!$F97)</f>
        <v/>
      </c>
      <c r="S87" s="151" t="str">
        <f>IF('P17'!$F97="nt","",'P17'!$F97)</f>
        <v/>
      </c>
      <c r="T87" s="151" t="str">
        <f>IF('P18'!$F97="nt","",'P18'!$F97)</f>
        <v/>
      </c>
      <c r="U87" s="151" t="str">
        <f>IF('P19'!$F97="nt","",'P19'!$F97)</f>
        <v/>
      </c>
      <c r="V87" s="151" t="str">
        <f>IF('P20'!$F97="nt","",'P20'!$F97)</f>
        <v/>
      </c>
      <c r="W87" s="151" t="str">
        <f>IF('P21'!$F97="nt","",'P21'!$F97)</f>
        <v/>
      </c>
      <c r="X87" s="151" t="str">
        <f>IF('P22'!$F97="nt","",'P22'!$F97)</f>
        <v/>
      </c>
      <c r="Y87" s="151" t="str">
        <f>IF('P23'!$F97="nt","",'P23'!$F97)</f>
        <v/>
      </c>
      <c r="Z87" s="151" t="str">
        <f>IF('P24'!$F97="nt","",'P24'!$F97)</f>
        <v/>
      </c>
      <c r="AA87" s="151" t="str">
        <f>IF('P25'!$F97="nt","",'P25'!$F97)</f>
        <v/>
      </c>
    </row>
    <row r="88">
      <c r="A88" s="153" t="s">
        <v>127</v>
      </c>
      <c r="B88" s="153" t="s">
        <v>119</v>
      </c>
      <c r="C88" s="151" t="str">
        <f>IF('P01'!$F98="nt","",'P01'!$F98)</f>
        <v>na</v>
      </c>
      <c r="D88" s="151" t="str">
        <f>IF('P02'!$F98="nt","",'P02'!$F98)</f>
        <v>na</v>
      </c>
      <c r="E88" s="151" t="str">
        <f>IF('P03'!$F98="nt","",'P03'!$F98)</f>
        <v>na</v>
      </c>
      <c r="F88" s="151" t="str">
        <f>IF('P04'!$F98="nt","",'P04'!$F98)</f>
        <v>na</v>
      </c>
      <c r="G88" s="151" t="str">
        <f>IF('P05'!$F98="nt","",'P05'!$F98)</f>
        <v>na</v>
      </c>
      <c r="H88" s="151" t="str">
        <f>IF('P06'!$F98="nt","",'P06'!$F98)</f>
        <v>na</v>
      </c>
      <c r="I88" s="151" t="str">
        <f>IF('P07'!$F98="nt","",'P07'!$F98)</f>
        <v>na</v>
      </c>
      <c r="J88" s="151" t="str">
        <f>IF('P08'!$F98="nt","",'P08'!$F98)</f>
        <v>na</v>
      </c>
      <c r="K88" s="151" t="str">
        <f>IF('P09'!$F98="nt","",'P09'!$F98)</f>
        <v>na</v>
      </c>
      <c r="L88" s="151" t="str">
        <f>IF('P10'!$F98="nt","",'P10'!$F98)</f>
        <v>na</v>
      </c>
      <c r="M88" s="151" t="str">
        <f>IF('P11'!$F98="nt","",'P11'!$F98)</f>
        <v>na</v>
      </c>
      <c r="N88" s="151" t="str">
        <f>IF('P12'!$F98="nt","",'P12'!$F98)</f>
        <v>na</v>
      </c>
      <c r="O88" s="151" t="str">
        <f>IF('P13'!$F98="nt","",'P13'!$F98)</f>
        <v>na</v>
      </c>
      <c r="P88" s="151" t="str">
        <f>IF('P14'!$F98="nt","",'P14'!$F98)</f>
        <v/>
      </c>
      <c r="Q88" s="151" t="str">
        <f>IF('P15'!$F98="nt","",'P15'!$F98)</f>
        <v/>
      </c>
      <c r="R88" s="151" t="str">
        <f>IF('P16'!$F98="nt","",'P16'!$F98)</f>
        <v/>
      </c>
      <c r="S88" s="151" t="str">
        <f>IF('P17'!$F98="nt","",'P17'!$F98)</f>
        <v/>
      </c>
      <c r="T88" s="151" t="str">
        <f>IF('P18'!$F98="nt","",'P18'!$F98)</f>
        <v/>
      </c>
      <c r="U88" s="151" t="str">
        <f>IF('P19'!$F98="nt","",'P19'!$F98)</f>
        <v/>
      </c>
      <c r="V88" s="151" t="str">
        <f>IF('P20'!$F98="nt","",'P20'!$F98)</f>
        <v/>
      </c>
      <c r="W88" s="151" t="str">
        <f>IF('P21'!$F98="nt","",'P21'!$F98)</f>
        <v/>
      </c>
      <c r="X88" s="151" t="str">
        <f>IF('P22'!$F98="nt","",'P22'!$F98)</f>
        <v/>
      </c>
      <c r="Y88" s="151" t="str">
        <f>IF('P23'!$F98="nt","",'P23'!$F98)</f>
        <v/>
      </c>
      <c r="Z88" s="151" t="str">
        <f>IF('P24'!$F98="nt","",'P24'!$F98)</f>
        <v/>
      </c>
      <c r="AA88" s="151" t="str">
        <f>IF('P25'!$F98="nt","",'P25'!$F98)</f>
        <v/>
      </c>
    </row>
    <row r="89">
      <c r="A89" s="153" t="s">
        <v>127</v>
      </c>
      <c r="B89" s="153" t="s">
        <v>120</v>
      </c>
      <c r="C89" s="151" t="str">
        <f>IF('P01'!$F99="nt","",'P01'!$F99)</f>
        <v>c</v>
      </c>
      <c r="D89" s="151" t="str">
        <f>IF('P02'!$F99="nt","",'P02'!$F99)</f>
        <v>na</v>
      </c>
      <c r="E89" s="151" t="str">
        <f>IF('P03'!$F99="nt","",'P03'!$F99)</f>
        <v>na</v>
      </c>
      <c r="F89" s="151" t="str">
        <f>IF('P04'!$F99="nt","",'P04'!$F99)</f>
        <v>na</v>
      </c>
      <c r="G89" s="151" t="str">
        <f>IF('P05'!$F99="nt","",'P05'!$F99)</f>
        <v>na</v>
      </c>
      <c r="H89" s="151" t="str">
        <f>IF('P06'!$F99="nt","",'P06'!$F99)</f>
        <v>na</v>
      </c>
      <c r="I89" s="151" t="str">
        <f>IF('P07'!$F99="nt","",'P07'!$F99)</f>
        <v>na</v>
      </c>
      <c r="J89" s="151" t="str">
        <f>IF('P08'!$F99="nt","",'P08'!$F99)</f>
        <v>na</v>
      </c>
      <c r="K89" s="151" t="str">
        <f>IF('P09'!$F99="nt","",'P09'!$F99)</f>
        <v>na</v>
      </c>
      <c r="L89" s="151" t="str">
        <f>IF('P10'!$F99="nt","",'P10'!$F99)</f>
        <v>na</v>
      </c>
      <c r="M89" s="151" t="str">
        <f>IF('P11'!$F99="nt","",'P11'!$F99)</f>
        <v>na</v>
      </c>
      <c r="N89" s="151" t="str">
        <f>IF('P12'!$F99="nt","",'P12'!$F99)</f>
        <v>na</v>
      </c>
      <c r="O89" s="151" t="str">
        <f>IF('P13'!$F99="nt","",'P13'!$F99)</f>
        <v>na</v>
      </c>
      <c r="P89" s="151" t="str">
        <f>IF('P14'!$F99="nt","",'P14'!$F99)</f>
        <v/>
      </c>
      <c r="Q89" s="151" t="str">
        <f>IF('P15'!$F99="nt","",'P15'!$F99)</f>
        <v/>
      </c>
      <c r="R89" s="151" t="str">
        <f>IF('P16'!$F99="nt","",'P16'!$F99)</f>
        <v/>
      </c>
      <c r="S89" s="151" t="str">
        <f>IF('P17'!$F99="nt","",'P17'!$F99)</f>
        <v/>
      </c>
      <c r="T89" s="151" t="str">
        <f>IF('P18'!$F99="nt","",'P18'!$F99)</f>
        <v/>
      </c>
      <c r="U89" s="151" t="str">
        <f>IF('P19'!$F99="nt","",'P19'!$F99)</f>
        <v/>
      </c>
      <c r="V89" s="151" t="str">
        <f>IF('P20'!$F99="nt","",'P20'!$F99)</f>
        <v/>
      </c>
      <c r="W89" s="151" t="str">
        <f>IF('P21'!$F99="nt","",'P21'!$F99)</f>
        <v/>
      </c>
      <c r="X89" s="151" t="str">
        <f>IF('P22'!$F99="nt","",'P22'!$F99)</f>
        <v/>
      </c>
      <c r="Y89" s="151" t="str">
        <f>IF('P23'!$F99="nt","",'P23'!$F99)</f>
        <v/>
      </c>
      <c r="Z89" s="151" t="str">
        <f>IF('P24'!$F99="nt","",'P24'!$F99)</f>
        <v/>
      </c>
      <c r="AA89" s="151" t="str">
        <f>IF('P25'!$F99="nt","",'P25'!$F99)</f>
        <v/>
      </c>
    </row>
    <row r="90">
      <c r="A90" s="153" t="s">
        <v>127</v>
      </c>
      <c r="B90" s="153" t="s">
        <v>121</v>
      </c>
      <c r="C90" s="151" t="str">
        <f>IF('P01'!$F100 = "nt" , "" , 'P01'!$F100)</f>
        <v>c</v>
      </c>
      <c r="D90" s="151" t="str">
        <f>IF('P02'!$F100 = "nt" , "" , 'P02'!$F100)</f>
        <v>c</v>
      </c>
      <c r="E90" s="151" t="str">
        <f>IF('P03'!$F100 = "nt" , "" , 'P03'!$F100)</f>
        <v>c</v>
      </c>
      <c r="F90" s="151" t="str">
        <f>IF('P04'!$F100 = "nt" , "" , 'P04'!$F100)</f>
        <v>c</v>
      </c>
      <c r="G90" s="151" t="str">
        <f>IF('P05'!$F100 = "nt" , "" , 'P05'!$F100)</f>
        <v>c</v>
      </c>
      <c r="H90" s="151" t="str">
        <f>IF('P06'!$F100 = "nt" , "" , 'P06'!$F100)</f>
        <v>c</v>
      </c>
      <c r="I90" s="151" t="str">
        <f>IF('P07'!$F100 = "nt" , "" , 'P07'!$F100)</f>
        <v>c</v>
      </c>
      <c r="J90" s="151" t="str">
        <f>IF('P08'!$F100 = "nt" , "" , 'P08'!$F100)</f>
        <v>c</v>
      </c>
      <c r="K90" s="151" t="str">
        <f>IF('P09'!$F100 = "nt" , "" , 'P09'!$F100)</f>
        <v>c</v>
      </c>
      <c r="L90" s="151" t="str">
        <f>IF('P10'!$F100 = "nt" , "" , 'P10'!$F100)</f>
        <v>c</v>
      </c>
      <c r="M90" s="151" t="str">
        <f>IF('P11'!$F100 = "nt" , "" , 'P11'!$F100)</f>
        <v>c</v>
      </c>
      <c r="N90" s="151" t="str">
        <f>IF('P12'!$F100 = "nt" , "" , 'P12'!$F100)</f>
        <v>c</v>
      </c>
      <c r="O90" s="151" t="str">
        <f>IF('P13'!$F100 = "nt" , "" , 'P13'!$F100)</f>
        <v>c</v>
      </c>
      <c r="P90" s="151" t="str">
        <f>IF('P14'!$F100 = "nt" , "" , 'P14'!$F100)</f>
        <v/>
      </c>
      <c r="Q90" s="151" t="str">
        <f>IF('P15'!$F100 = "nt" , "" , 'P15'!$F100)</f>
        <v/>
      </c>
      <c r="R90" s="151" t="str">
        <f>IF('P16'!$F100 = "nt" , "" , 'P16'!$F100)</f>
        <v/>
      </c>
      <c r="S90" s="151" t="str">
        <f>IF('P17'!$F100 = "nt" , "" , 'P17'!$F100)</f>
        <v/>
      </c>
      <c r="T90" s="151" t="str">
        <f>IF('P18'!$F100 = "nt" , "" , 'P18'!$F100)</f>
        <v/>
      </c>
      <c r="U90" s="151" t="str">
        <f>IF('P19'!$F100 = "nt" , "" , 'P19'!$F100)</f>
        <v/>
      </c>
      <c r="V90" s="151" t="str">
        <f>IF('P20'!$F100 = "nt" , "" , 'P20'!$F100)</f>
        <v/>
      </c>
      <c r="W90" s="151" t="str">
        <f>IF('P21'!$F100 = "nt" , "" , 'P21'!$F100)</f>
        <v/>
      </c>
      <c r="X90" s="151" t="str">
        <f>IF('P22'!$F100 = "nt" , "" , 'P22'!$F100)</f>
        <v/>
      </c>
      <c r="Y90" s="151" t="str">
        <f>IF('P23'!$F100 = "nt" , "" , 'P23'!$F100)</f>
        <v/>
      </c>
      <c r="Z90" s="151" t="str">
        <f>IF('P24'!$F100 = "nt" , "" , 'P24'!$F100)</f>
        <v/>
      </c>
      <c r="AA90" s="151" t="str">
        <f>IF('P25'!$F100 = "nt" , "" , 'P25'!$F100)</f>
        <v/>
      </c>
    </row>
    <row r="91">
      <c r="A91" s="153" t="s">
        <v>127</v>
      </c>
      <c r="B91" s="153" t="s">
        <v>122</v>
      </c>
      <c r="C91" s="151" t="str">
        <f>IF('P01'!$F101="nt","",'P01'!$F101)</f>
        <v>c</v>
      </c>
      <c r="D91" s="151" t="str">
        <f>IF('P02'!$F101="nt","",'P02'!$F101)</f>
        <v>c</v>
      </c>
      <c r="E91" s="151" t="str">
        <f>IF('P03'!$F101="nt","",'P03'!$F101)</f>
        <v>c</v>
      </c>
      <c r="F91" s="151" t="str">
        <f>IF('P04'!$F101="nt","",'P04'!$F101)</f>
        <v>c</v>
      </c>
      <c r="G91" s="151" t="str">
        <f>IF('P05'!$F101="nt","",'P05'!$F101)</f>
        <v>c</v>
      </c>
      <c r="H91" s="151" t="str">
        <f>IF('P06'!$F101="nt","",'P06'!$F101)</f>
        <v>c</v>
      </c>
      <c r="I91" s="151" t="str">
        <f>IF('P07'!$F101="nt","",'P07'!$F101)</f>
        <v>c</v>
      </c>
      <c r="J91" s="151" t="str">
        <f>IF('P08'!$F101="nt","",'P08'!$F101)</f>
        <v>c</v>
      </c>
      <c r="K91" s="151" t="str">
        <f>IF('P09'!$F101="nt","",'P09'!$F101)</f>
        <v>c</v>
      </c>
      <c r="L91" s="151" t="str">
        <f>IF('P10'!$F101="nt","",'P10'!$F101)</f>
        <v>c</v>
      </c>
      <c r="M91" s="151" t="str">
        <f>IF('P11'!$F101="nt","",'P11'!$F101)</f>
        <v>c</v>
      </c>
      <c r="N91" s="151" t="str">
        <f>IF('P12'!$F101="nt","",'P12'!$F101)</f>
        <v>c</v>
      </c>
      <c r="O91" s="151" t="str">
        <f>IF('P13'!$F101="nt","",'P13'!$F101)</f>
        <v>c</v>
      </c>
      <c r="P91" s="151" t="str">
        <f>IF('P14'!$F101="nt","",'P14'!$F101)</f>
        <v/>
      </c>
      <c r="Q91" s="151" t="str">
        <f>IF('P15'!$F101="nt","",'P15'!$F101)</f>
        <v/>
      </c>
      <c r="R91" s="151" t="str">
        <f>IF('P16'!$F101="nt","",'P16'!$F101)</f>
        <v/>
      </c>
      <c r="S91" s="151" t="str">
        <f>IF('P17'!$F101="nt","",'P17'!$F101)</f>
        <v/>
      </c>
      <c r="T91" s="151" t="str">
        <f>IF('P18'!$F101="nt","",'P18'!$F101)</f>
        <v/>
      </c>
      <c r="U91" s="151" t="str">
        <f>IF('P19'!$F101="nt","",'P19'!$F101)</f>
        <v/>
      </c>
      <c r="V91" s="151" t="str">
        <f>IF('P20'!$F101="nt","",'P20'!$F101)</f>
        <v/>
      </c>
      <c r="W91" s="151" t="str">
        <f>IF('P21'!$F101="nt","",'P21'!$F101)</f>
        <v/>
      </c>
      <c r="X91" s="151" t="str">
        <f>IF('P22'!$F101="nt","",'P22'!$F101)</f>
        <v/>
      </c>
      <c r="Y91" s="151" t="str">
        <f>IF('P23'!$F101="nt","",'P23'!$F101)</f>
        <v/>
      </c>
      <c r="Z91" s="151" t="str">
        <f>IF('P24'!$F101="nt","",'P24'!$F101)</f>
        <v/>
      </c>
      <c r="AA91" s="151" t="str">
        <f>IF('P25'!$F101="nt","",'P25'!$F101)</f>
        <v/>
      </c>
    </row>
    <row r="92">
      <c r="A92" s="153" t="s">
        <v>127</v>
      </c>
      <c r="B92" s="153" t="s">
        <v>123</v>
      </c>
      <c r="C92" s="151" t="str">
        <f>IF('P01'!$F102="nt","",'P01'!$F102)</f>
        <v>c</v>
      </c>
      <c r="D92" s="151" t="str">
        <f>IF('P02'!$F102="nt","",'P02'!$F102)</f>
        <v>c</v>
      </c>
      <c r="E92" s="151" t="str">
        <f>IF('P03'!$F102="nt","",'P03'!$F102)</f>
        <v>c</v>
      </c>
      <c r="F92" s="151" t="str">
        <f>IF('P04'!$F102="nt","",'P04'!$F102)</f>
        <v>c</v>
      </c>
      <c r="G92" s="151" t="str">
        <f>IF('P05'!$F102="nt","",'P05'!$F102)</f>
        <v>c</v>
      </c>
      <c r="H92" s="151" t="str">
        <f>IF('P06'!$F102="nt","",'P06'!$F102)</f>
        <v>c</v>
      </c>
      <c r="I92" s="151" t="str">
        <f>IF('P07'!$F102="nt","",'P07'!$F102)</f>
        <v>c</v>
      </c>
      <c r="J92" s="151" t="str">
        <f>IF('P08'!$F102="nt","",'P08'!$F102)</f>
        <v>c</v>
      </c>
      <c r="K92" s="151" t="str">
        <f>IF('P09'!$F102="nt","",'P09'!$F102)</f>
        <v>c</v>
      </c>
      <c r="L92" s="151" t="str">
        <f>IF('P10'!$F102="nt","",'P10'!$F102)</f>
        <v>c</v>
      </c>
      <c r="M92" s="151" t="str">
        <f>IF('P11'!$F102="nt","",'P11'!$F102)</f>
        <v>c</v>
      </c>
      <c r="N92" s="151" t="str">
        <f>IF('P12'!$F102="nt","",'P12'!$F102)</f>
        <v>c</v>
      </c>
      <c r="O92" s="151" t="str">
        <f>IF('P13'!$F102="nt","",'P13'!$F102)</f>
        <v>c</v>
      </c>
      <c r="P92" s="151" t="str">
        <f>IF('P14'!$F102="nt","",'P14'!$F102)</f>
        <v/>
      </c>
      <c r="Q92" s="151" t="str">
        <f>IF('P15'!$F102="nt","",'P15'!$F102)</f>
        <v/>
      </c>
      <c r="R92" s="151" t="str">
        <f>IF('P16'!$F102="nt","",'P16'!$F102)</f>
        <v/>
      </c>
      <c r="S92" s="151" t="str">
        <f>IF('P17'!$F102="nt","",'P17'!$F102)</f>
        <v/>
      </c>
      <c r="T92" s="151" t="str">
        <f>IF('P18'!$F102="nt","",'P18'!$F102)</f>
        <v/>
      </c>
      <c r="U92" s="151" t="str">
        <f>IF('P19'!$F102="nt","",'P19'!$F102)</f>
        <v/>
      </c>
      <c r="V92" s="151" t="str">
        <f>IF('P20'!$F102="nt","",'P20'!$F102)</f>
        <v/>
      </c>
      <c r="W92" s="151" t="str">
        <f>IF('P21'!$F102="nt","",'P21'!$F102)</f>
        <v/>
      </c>
      <c r="X92" s="151" t="str">
        <f>IF('P22'!$F102="nt","",'P22'!$F102)</f>
        <v/>
      </c>
      <c r="Y92" s="151" t="str">
        <f>IF('P23'!$F102="nt","",'P23'!$F102)</f>
        <v/>
      </c>
      <c r="Z92" s="151" t="str">
        <f>IF('P24'!$F102="nt","",'P24'!$F102)</f>
        <v/>
      </c>
      <c r="AA92" s="151" t="str">
        <f>IF('P25'!$F102="nt","",'P25'!$F102)</f>
        <v/>
      </c>
    </row>
    <row r="93">
      <c r="A93" s="153" t="s">
        <v>127</v>
      </c>
      <c r="B93" s="153" t="s">
        <v>124</v>
      </c>
      <c r="C93" s="151" t="str">
        <f>IF('P01'!$F103="nt","",'P01'!$F103)</f>
        <v>c</v>
      </c>
      <c r="D93" s="151" t="str">
        <f>IF('P02'!$F103="nt","",'P02'!$F103)</f>
        <v>c</v>
      </c>
      <c r="E93" s="151" t="str">
        <f>IF('P03'!$F103="nt","",'P03'!$F103)</f>
        <v>c</v>
      </c>
      <c r="F93" s="151" t="str">
        <f>IF('P04'!$F103="nt","",'P04'!$F103)</f>
        <v>c</v>
      </c>
      <c r="G93" s="151" t="str">
        <f>IF('P05'!$F103="nt","",'P05'!$F103)</f>
        <v>c</v>
      </c>
      <c r="H93" s="151" t="str">
        <f>IF('P06'!$F103="nt","",'P06'!$F103)</f>
        <v>c</v>
      </c>
      <c r="I93" s="151" t="str">
        <f>IF('P07'!$F103="nt","",'P07'!$F103)</f>
        <v>c</v>
      </c>
      <c r="J93" s="151" t="str">
        <f>IF('P08'!$F103="nt","",'P08'!$F103)</f>
        <v>c</v>
      </c>
      <c r="K93" s="151" t="str">
        <f>IF('P09'!$F103="nt","",'P09'!$F103)</f>
        <v>c</v>
      </c>
      <c r="L93" s="151" t="str">
        <f>IF('P10'!$F103="nt","",'P10'!$F103)</f>
        <v>c</v>
      </c>
      <c r="M93" s="151" t="str">
        <f>IF('P11'!$F103="nt","",'P11'!$F103)</f>
        <v>c</v>
      </c>
      <c r="N93" s="151" t="str">
        <f>IF('P12'!$F103="nt","",'P12'!$F103)</f>
        <v>c</v>
      </c>
      <c r="O93" s="151" t="str">
        <f>IF('P13'!$F103="nt","",'P13'!$F103)</f>
        <v>c</v>
      </c>
      <c r="P93" s="151" t="str">
        <f>IF('P14'!$F103="nt","",'P14'!$F103)</f>
        <v/>
      </c>
      <c r="Q93" s="151" t="str">
        <f>IF('P15'!$F103="nt","",'P15'!$F103)</f>
        <v/>
      </c>
      <c r="R93" s="151" t="str">
        <f>IF('P16'!$F103="nt","",'P16'!$F103)</f>
        <v/>
      </c>
      <c r="S93" s="151" t="str">
        <f>IF('P17'!$F103="nt","",'P17'!$F103)</f>
        <v/>
      </c>
      <c r="T93" s="151" t="str">
        <f>IF('P18'!$F103="nt","",'P18'!$F103)</f>
        <v/>
      </c>
      <c r="U93" s="151" t="str">
        <f>IF('P19'!$F103="nt","",'P19'!$F103)</f>
        <v/>
      </c>
      <c r="V93" s="151" t="str">
        <f>IF('P20'!$F103="nt","",'P20'!$F103)</f>
        <v/>
      </c>
      <c r="W93" s="151" t="str">
        <f>IF('P21'!$F103="nt","",'P21'!$F103)</f>
        <v/>
      </c>
      <c r="X93" s="151" t="str">
        <f>IF('P22'!$F103="nt","",'P22'!$F103)</f>
        <v/>
      </c>
      <c r="Y93" s="151" t="str">
        <f>IF('P23'!$F103="nt","",'P23'!$F103)</f>
        <v/>
      </c>
      <c r="Z93" s="151" t="str">
        <f>IF('P24'!$F103="nt","",'P24'!$F103)</f>
        <v/>
      </c>
      <c r="AA93" s="151" t="str">
        <f>IF('P25'!$F103="nt","",'P25'!$F103)</f>
        <v/>
      </c>
    </row>
    <row r="94">
      <c r="A94" s="153" t="s">
        <v>127</v>
      </c>
      <c r="B94" s="153" t="s">
        <v>125</v>
      </c>
      <c r="C94" s="151" t="str">
        <f>IF('P01'!$F104="nt","",'P01'!$F104)</f>
        <v>na</v>
      </c>
      <c r="D94" s="151" t="str">
        <f>IF('P02'!$F104="nt","",'P02'!$F104)</f>
        <v>na</v>
      </c>
      <c r="E94" s="151" t="str">
        <f>IF('P03'!$F104="nt","",'P03'!$F104)</f>
        <v>na</v>
      </c>
      <c r="F94" s="151" t="str">
        <f>IF('P04'!$F104="nt","",'P04'!$F104)</f>
        <v>na</v>
      </c>
      <c r="G94" s="151" t="str">
        <f>IF('P05'!$F104="nt","",'P05'!$F104)</f>
        <v>na</v>
      </c>
      <c r="H94" s="151" t="str">
        <f>IF('P06'!$F104="nt","",'P06'!$F104)</f>
        <v>na</v>
      </c>
      <c r="I94" s="151" t="str">
        <f>IF('P07'!$F104="nt","",'P07'!$F104)</f>
        <v>na</v>
      </c>
      <c r="J94" s="151" t="str">
        <f>IF('P08'!$F104="nt","",'P08'!$F104)</f>
        <v>na</v>
      </c>
      <c r="K94" s="151" t="str">
        <f>IF('P09'!$F104="nt","",'P09'!$F104)</f>
        <v>na</v>
      </c>
      <c r="L94" s="151" t="str">
        <f>IF('P10'!$F104="nt","",'P10'!$F104)</f>
        <v>na</v>
      </c>
      <c r="M94" s="151" t="str">
        <f>IF('P11'!$F104="nt","",'P11'!$F104)</f>
        <v>na</v>
      </c>
      <c r="N94" s="151" t="str">
        <f>IF('P12'!$F104="nt","",'P12'!$F104)</f>
        <v>na</v>
      </c>
      <c r="O94" s="151" t="str">
        <f>IF('P13'!$F104="nt","",'P13'!$F104)</f>
        <v>na</v>
      </c>
      <c r="P94" s="151" t="str">
        <f>IF('P14'!$F104="nt","",'P14'!$F104)</f>
        <v/>
      </c>
      <c r="Q94" s="151" t="str">
        <f>IF('P15'!$F104="nt","",'P15'!$F104)</f>
        <v/>
      </c>
      <c r="R94" s="151" t="str">
        <f>IF('P16'!$F104="nt","",'P16'!$F104)</f>
        <v/>
      </c>
      <c r="S94" s="151" t="str">
        <f>IF('P17'!$F104="nt","",'P17'!$F104)</f>
        <v/>
      </c>
      <c r="T94" s="151" t="str">
        <f>IF('P18'!$F104="nt","",'P18'!$F104)</f>
        <v/>
      </c>
      <c r="U94" s="151" t="str">
        <f>IF('P19'!$F104="nt","",'P19'!$F104)</f>
        <v/>
      </c>
      <c r="V94" s="151" t="str">
        <f>IF('P20'!$F104="nt","",'P20'!$F104)</f>
        <v/>
      </c>
      <c r="W94" s="151" t="str">
        <f>IF('P21'!$F104="nt","",'P21'!$F104)</f>
        <v/>
      </c>
      <c r="X94" s="151" t="str">
        <f>IF('P22'!$F104="nt","",'P22'!$F104)</f>
        <v/>
      </c>
      <c r="Y94" s="151" t="str">
        <f>IF('P23'!$F104="nt","",'P23'!$F104)</f>
        <v/>
      </c>
      <c r="Z94" s="151" t="str">
        <f>IF('P24'!$F104="nt","",'P24'!$F104)</f>
        <v/>
      </c>
      <c r="AA94" s="151" t="str">
        <f>IF('P25'!$F104="nt","",'P25'!$F104)</f>
        <v/>
      </c>
    </row>
    <row r="95">
      <c r="A95" s="153" t="s">
        <v>127</v>
      </c>
      <c r="B95" s="153" t="s">
        <v>126</v>
      </c>
      <c r="C95" s="151" t="str">
        <f>IF('P01'!$F105="nt","",'P01'!$F105)</f>
        <v>c</v>
      </c>
      <c r="D95" s="151" t="str">
        <f>IF('P02'!$F105="nt","",'P02'!$F105)</f>
        <v>c</v>
      </c>
      <c r="E95" s="151" t="str">
        <f>IF('P03'!$F105="nt","",'P03'!$F105)</f>
        <v>c</v>
      </c>
      <c r="F95" s="151" t="str">
        <f>IF('P04'!$F105="nt","",'P04'!$F105)</f>
        <v>c</v>
      </c>
      <c r="G95" s="151" t="str">
        <f>IF('P05'!$F105="nt","",'P05'!$F105)</f>
        <v>c</v>
      </c>
      <c r="H95" s="151" t="str">
        <f>IF('P06'!$F105="nt","",'P06'!$F105)</f>
        <v>c</v>
      </c>
      <c r="I95" s="151" t="str">
        <f>IF('P07'!$F105="nt","",'P07'!$F105)</f>
        <v>c</v>
      </c>
      <c r="J95" s="151" t="str">
        <f>IF('P08'!$F105="nt","",'P08'!$F105)</f>
        <v>c</v>
      </c>
      <c r="K95" s="151" t="str">
        <f>IF('P09'!$F105="nt","",'P09'!$F105)</f>
        <v>c</v>
      </c>
      <c r="L95" s="151" t="str">
        <f>IF('P10'!$F105="nt","",'P10'!$F105)</f>
        <v>c</v>
      </c>
      <c r="M95" s="151" t="str">
        <f>IF('P11'!$F105="nt","",'P11'!$F105)</f>
        <v>c</v>
      </c>
      <c r="N95" s="151" t="str">
        <f>IF('P12'!$F105="nt","",'P12'!$F105)</f>
        <v>c</v>
      </c>
      <c r="O95" s="151" t="str">
        <f>IF('P13'!$F105="nt","",'P13'!$F105)</f>
        <v>c</v>
      </c>
      <c r="P95" s="151" t="str">
        <f>IF('P14'!$F105="nt","",'P14'!$F105)</f>
        <v/>
      </c>
      <c r="Q95" s="151" t="str">
        <f>IF('P15'!$F105="nt","",'P15'!$F105)</f>
        <v/>
      </c>
      <c r="R95" s="151" t="str">
        <f>IF('P16'!$F105="nt","",'P16'!$F105)</f>
        <v/>
      </c>
      <c r="S95" s="151" t="str">
        <f>IF('P17'!$F105="nt","",'P17'!$F105)</f>
        <v/>
      </c>
      <c r="T95" s="151" t="str">
        <f>IF('P18'!$F105="nt","",'P18'!$F105)</f>
        <v/>
      </c>
      <c r="U95" s="151" t="str">
        <f>IF('P19'!$F105="nt","",'P19'!$F105)</f>
        <v/>
      </c>
      <c r="V95" s="151" t="str">
        <f>IF('P20'!$F105="nt","",'P20'!$F105)</f>
        <v/>
      </c>
      <c r="W95" s="151" t="str">
        <f>IF('P21'!$F105="nt","",'P21'!$F105)</f>
        <v/>
      </c>
      <c r="X95" s="151" t="str">
        <f>IF('P22'!$F105="nt","",'P22'!$F105)</f>
        <v/>
      </c>
      <c r="Y95" s="151" t="str">
        <f>IF('P23'!$F105="nt","",'P23'!$F105)</f>
        <v/>
      </c>
      <c r="Z95" s="151" t="str">
        <f>IF('P24'!$F105="nt","",'P24'!$F105)</f>
        <v/>
      </c>
      <c r="AA95" s="151" t="str">
        <f>IF('P25'!$F105="nt","",'P25'!$F105)</f>
        <v/>
      </c>
    </row>
    <row r="96">
      <c r="A96" s="153" t="s">
        <v>128</v>
      </c>
      <c r="B96" s="153" t="s">
        <v>116</v>
      </c>
      <c r="C96" s="151" t="str">
        <f>IF('P01'!$F106="nt","",'P01'!$F106)</f>
        <v>na</v>
      </c>
      <c r="D96" s="151" t="str">
        <f>IF('P02'!$F106="nt","",'P02'!$F106)</f>
        <v>na</v>
      </c>
      <c r="E96" s="151" t="str">
        <f>IF('P03'!$F106="nt","",'P03'!$F106)</f>
        <v>na</v>
      </c>
      <c r="F96" s="151" t="str">
        <f>IF('P04'!$F106="nt","",'P04'!$F106)</f>
        <v>na</v>
      </c>
      <c r="G96" s="151" t="str">
        <f>IF('P05'!$F106="nt","",'P05'!$F106)</f>
        <v>na</v>
      </c>
      <c r="H96" s="151" t="str">
        <f>IF('P06'!$F106="nt","",'P06'!$F106)</f>
        <v>na</v>
      </c>
      <c r="I96" s="151" t="str">
        <f>IF('P07'!$F106="nt","",'P07'!$F106)</f>
        <v>na</v>
      </c>
      <c r="J96" s="151" t="str">
        <f>IF('P08'!$F106="nt","",'P08'!$F106)</f>
        <v>na</v>
      </c>
      <c r="K96" s="151" t="str">
        <f>IF('P09'!$F106="nt","",'P09'!$F106)</f>
        <v>na</v>
      </c>
      <c r="L96" s="151" t="str">
        <f>IF('P10'!$F106="nt","",'P10'!$F106)</f>
        <v>na</v>
      </c>
      <c r="M96" s="151" t="str">
        <f>IF('P11'!$F106="nt","",'P11'!$F106)</f>
        <v>na</v>
      </c>
      <c r="N96" s="151" t="str">
        <f>IF('P12'!$F106="nt","",'P12'!$F106)</f>
        <v>na</v>
      </c>
      <c r="O96" s="151" t="str">
        <f>IF('P13'!$F106="nt","",'P13'!$F106)</f>
        <v>na</v>
      </c>
      <c r="P96" s="151" t="str">
        <f>IF('P14'!$F106="nt","",'P14'!$F106)</f>
        <v/>
      </c>
      <c r="Q96" s="151" t="str">
        <f>IF('P15'!$F106="nt","",'P15'!$F106)</f>
        <v/>
      </c>
      <c r="R96" s="151" t="str">
        <f>IF('P16'!$F106="nt","",'P16'!$F106)</f>
        <v/>
      </c>
      <c r="S96" s="151" t="str">
        <f>IF('P17'!$F106="nt","",'P17'!$F106)</f>
        <v/>
      </c>
      <c r="T96" s="151" t="str">
        <f>IF('P18'!$F106="nt","",'P18'!$F106)</f>
        <v/>
      </c>
      <c r="U96" s="151" t="str">
        <f>IF('P19'!$F106="nt","",'P19'!$F106)</f>
        <v/>
      </c>
      <c r="V96" s="151" t="str">
        <f>IF('P20'!$F106="nt","",'P20'!$F106)</f>
        <v/>
      </c>
      <c r="W96" s="151" t="str">
        <f>IF('P21'!$F106="nt","",'P21'!$F106)</f>
        <v/>
      </c>
      <c r="X96" s="151" t="str">
        <f>IF('P22'!$F106="nt","",'P22'!$F106)</f>
        <v/>
      </c>
      <c r="Y96" s="151" t="str">
        <f>IF('P23'!$F106="nt","",'P23'!$F106)</f>
        <v/>
      </c>
      <c r="Z96" s="151" t="str">
        <f>IF('P24'!$F106="nt","",'P24'!$F106)</f>
        <v/>
      </c>
      <c r="AA96" s="151" t="str">
        <f>IF('P25'!$F106="nt","",'P25'!$F106)</f>
        <v/>
      </c>
    </row>
    <row r="97">
      <c r="A97" s="153" t="s">
        <v>128</v>
      </c>
      <c r="B97" s="153" t="s">
        <v>117</v>
      </c>
      <c r="C97" s="151" t="str">
        <f>IF('P01'!$F107="nt","",'P01'!$F107)</f>
        <v>c</v>
      </c>
      <c r="D97" s="151" t="str">
        <f>IF('P02'!$F107="nt","",'P02'!$F107)</f>
        <v>c</v>
      </c>
      <c r="E97" s="151" t="str">
        <f>IF('P03'!$F107="nt","",'P03'!$F107)</f>
        <v>c</v>
      </c>
      <c r="F97" s="151" t="str">
        <f>IF('P04'!$F107="nt","",'P04'!$F107)</f>
        <v>c</v>
      </c>
      <c r="G97" s="151" t="str">
        <f>IF('P05'!$F107="nt","",'P05'!$F107)</f>
        <v>c</v>
      </c>
      <c r="H97" s="151" t="str">
        <f>IF('P06'!$F107="nt","",'P06'!$F107)</f>
        <v>c</v>
      </c>
      <c r="I97" s="151" t="str">
        <f>IF('P07'!$F107="nt","",'P07'!$F107)</f>
        <v>c</v>
      </c>
      <c r="J97" s="151" t="str">
        <f>IF('P08'!$F107="nt","",'P08'!$F107)</f>
        <v>c</v>
      </c>
      <c r="K97" s="151" t="str">
        <f>IF('P09'!$F107="nt","",'P09'!$F107)</f>
        <v>c</v>
      </c>
      <c r="L97" s="151" t="str">
        <f>IF('P10'!$F107="nt","",'P10'!$F107)</f>
        <v>c</v>
      </c>
      <c r="M97" s="151" t="str">
        <f>IF('P11'!$F107="nt","",'P11'!$F107)</f>
        <v>c</v>
      </c>
      <c r="N97" s="151" t="str">
        <f>IF('P12'!$F107="nt","",'P12'!$F107)</f>
        <v>c</v>
      </c>
      <c r="O97" s="151" t="str">
        <f>IF('P13'!$F107="nt","",'P13'!$F107)</f>
        <v>c</v>
      </c>
      <c r="P97" s="151" t="str">
        <f>IF('P14'!$F107="nt","",'P14'!$F107)</f>
        <v/>
      </c>
      <c r="Q97" s="151" t="str">
        <f>IF('P15'!$F107="nt","",'P15'!$F107)</f>
        <v/>
      </c>
      <c r="R97" s="151" t="str">
        <f>IF('P16'!$F107="nt","",'P16'!$F107)</f>
        <v/>
      </c>
      <c r="S97" s="151" t="str">
        <f>IF('P17'!$F107="nt","",'P17'!$F107)</f>
        <v/>
      </c>
      <c r="T97" s="151" t="str">
        <f>IF('P18'!$F107="nt","",'P18'!$F107)</f>
        <v/>
      </c>
      <c r="U97" s="151" t="str">
        <f>IF('P19'!$F107="nt","",'P19'!$F107)</f>
        <v/>
      </c>
      <c r="V97" s="151" t="str">
        <f>IF('P20'!$F107="nt","",'P20'!$F107)</f>
        <v/>
      </c>
      <c r="W97" s="151" t="str">
        <f>IF('P21'!$F107="nt","",'P21'!$F107)</f>
        <v/>
      </c>
      <c r="X97" s="151" t="str">
        <f>IF('P22'!$F107="nt","",'P22'!$F107)</f>
        <v/>
      </c>
      <c r="Y97" s="151" t="str">
        <f>IF('P23'!$F107="nt","",'P23'!$F107)</f>
        <v/>
      </c>
      <c r="Z97" s="151" t="str">
        <f>IF('P24'!$F107="nt","",'P24'!$F107)</f>
        <v/>
      </c>
      <c r="AA97" s="151" t="str">
        <f>IF('P25'!$F107="nt","",'P25'!$F107)</f>
        <v/>
      </c>
    </row>
    <row r="98">
      <c r="A98" s="153" t="s">
        <v>128</v>
      </c>
      <c r="B98" s="153" t="s">
        <v>118</v>
      </c>
      <c r="C98" s="151" t="str">
        <f>IF('P01'!$F108="nt","",'P01'!$F108)</f>
        <v>na</v>
      </c>
      <c r="D98" s="151" t="str">
        <f>IF('P02'!$F108="nt","",'P02'!$F108)</f>
        <v>na</v>
      </c>
      <c r="E98" s="151" t="str">
        <f>IF('P03'!$F108="nt","",'P03'!$F108)</f>
        <v>na</v>
      </c>
      <c r="F98" s="151" t="str">
        <f>IF('P04'!$F108="nt","",'P04'!$F108)</f>
        <v>na</v>
      </c>
      <c r="G98" s="151" t="str">
        <f>IF('P05'!$F108="nt","",'P05'!$F108)</f>
        <v>na</v>
      </c>
      <c r="H98" s="151" t="str">
        <f>IF('P06'!$F108="nt","",'P06'!$F108)</f>
        <v>na</v>
      </c>
      <c r="I98" s="151" t="str">
        <f>IF('P07'!$F108="nt","",'P07'!$F108)</f>
        <v>na</v>
      </c>
      <c r="J98" s="151" t="str">
        <f>IF('P08'!$F108="nt","",'P08'!$F108)</f>
        <v>na</v>
      </c>
      <c r="K98" s="151" t="str">
        <f>IF('P09'!$F108="nt","",'P09'!$F108)</f>
        <v>na</v>
      </c>
      <c r="L98" s="151" t="str">
        <f>IF('P10'!$F108="nt","",'P10'!$F108)</f>
        <v>na</v>
      </c>
      <c r="M98" s="151" t="str">
        <f>IF('P11'!$F108="nt","",'P11'!$F108)</f>
        <v>na</v>
      </c>
      <c r="N98" s="151" t="str">
        <f>IF('P12'!$F108="nt","",'P12'!$F108)</f>
        <v>na</v>
      </c>
      <c r="O98" s="151" t="str">
        <f>IF('P13'!$F108="nt","",'P13'!$F108)</f>
        <v>na</v>
      </c>
      <c r="P98" s="151" t="str">
        <f>IF('P14'!$F108="nt","",'P14'!$F108)</f>
        <v/>
      </c>
      <c r="Q98" s="151" t="str">
        <f>IF('P15'!$F108="nt","",'P15'!$F108)</f>
        <v/>
      </c>
      <c r="R98" s="151" t="str">
        <f>IF('P16'!$F108="nt","",'P16'!$F108)</f>
        <v/>
      </c>
      <c r="S98" s="151" t="str">
        <f>IF('P17'!$F108="nt","",'P17'!$F108)</f>
        <v/>
      </c>
      <c r="T98" s="151" t="str">
        <f>IF('P18'!$F108="nt","",'P18'!$F108)</f>
        <v/>
      </c>
      <c r="U98" s="151" t="str">
        <f>IF('P19'!$F108="nt","",'P19'!$F108)</f>
        <v/>
      </c>
      <c r="V98" s="151" t="str">
        <f>IF('P20'!$F108="nt","",'P20'!$F108)</f>
        <v/>
      </c>
      <c r="W98" s="151" t="str">
        <f>IF('P21'!$F108="nt","",'P21'!$F108)</f>
        <v/>
      </c>
      <c r="X98" s="151" t="str">
        <f>IF('P22'!$F108="nt","",'P22'!$F108)</f>
        <v/>
      </c>
      <c r="Y98" s="151" t="str">
        <f>IF('P23'!$F108="nt","",'P23'!$F108)</f>
        <v/>
      </c>
      <c r="Z98" s="151" t="str">
        <f>IF('P24'!$F108="nt","",'P24'!$F108)</f>
        <v/>
      </c>
      <c r="AA98" s="151" t="str">
        <f>IF('P25'!$F108="nt","",'P25'!$F108)</f>
        <v/>
      </c>
    </row>
    <row r="99">
      <c r="A99" s="153" t="s">
        <v>128</v>
      </c>
      <c r="B99" s="153" t="s">
        <v>119</v>
      </c>
      <c r="C99" s="151" t="str">
        <f>IF('P01'!$F109="nt","",'P01'!$F109)</f>
        <v>na</v>
      </c>
      <c r="D99" s="151" t="str">
        <f>IF('P02'!$F109="nt","",'P02'!$F109)</f>
        <v>na</v>
      </c>
      <c r="E99" s="151" t="str">
        <f>IF('P03'!$F109="nt","",'P03'!$F109)</f>
        <v>na</v>
      </c>
      <c r="F99" s="151" t="str">
        <f>IF('P04'!$F109="nt","",'P04'!$F109)</f>
        <v>na</v>
      </c>
      <c r="G99" s="151" t="str">
        <f>IF('P05'!$F109="nt","",'P05'!$F109)</f>
        <v>na</v>
      </c>
      <c r="H99" s="151" t="str">
        <f>IF('P06'!$F109="nt","",'P06'!$F109)</f>
        <v>na</v>
      </c>
      <c r="I99" s="151" t="str">
        <f>IF('P07'!$F109="nt","",'P07'!$F109)</f>
        <v>na</v>
      </c>
      <c r="J99" s="151" t="str">
        <f>IF('P08'!$F109="nt","",'P08'!$F109)</f>
        <v>na</v>
      </c>
      <c r="K99" s="151" t="str">
        <f>IF('P09'!$F109="nt","",'P09'!$F109)</f>
        <v>na</v>
      </c>
      <c r="L99" s="151" t="str">
        <f>IF('P10'!$F109="nt","",'P10'!$F109)</f>
        <v>na</v>
      </c>
      <c r="M99" s="151" t="str">
        <f>IF('P11'!$F109="nt","",'P11'!$F109)</f>
        <v>na</v>
      </c>
      <c r="N99" s="151" t="str">
        <f>IF('P12'!$F109="nt","",'P12'!$F109)</f>
        <v>na</v>
      </c>
      <c r="O99" s="151" t="str">
        <f>IF('P13'!$F109="nt","",'P13'!$F109)</f>
        <v>na</v>
      </c>
      <c r="P99" s="151" t="str">
        <f>IF('P14'!$F109="nt","",'P14'!$F109)</f>
        <v/>
      </c>
      <c r="Q99" s="151" t="str">
        <f>IF('P15'!$F109="nt","",'P15'!$F109)</f>
        <v/>
      </c>
      <c r="R99" s="151" t="str">
        <f>IF('P16'!$F109="nt","",'P16'!$F109)</f>
        <v/>
      </c>
      <c r="S99" s="151" t="str">
        <f>IF('P17'!$F109="nt","",'P17'!$F109)</f>
        <v/>
      </c>
      <c r="T99" s="151" t="str">
        <f>IF('P18'!$F109="nt","",'P18'!$F109)</f>
        <v/>
      </c>
      <c r="U99" s="151" t="str">
        <f>IF('P19'!$F109="nt","",'P19'!$F109)</f>
        <v/>
      </c>
      <c r="V99" s="151" t="str">
        <f>IF('P20'!$F109="nt","",'P20'!$F109)</f>
        <v/>
      </c>
      <c r="W99" s="151" t="str">
        <f>IF('P21'!$F109="nt","",'P21'!$F109)</f>
        <v/>
      </c>
      <c r="X99" s="151" t="str">
        <f>IF('P22'!$F109="nt","",'P22'!$F109)</f>
        <v/>
      </c>
      <c r="Y99" s="151" t="str">
        <f>IF('P23'!$F109="nt","",'P23'!$F109)</f>
        <v/>
      </c>
      <c r="Z99" s="151" t="str">
        <f>IF('P24'!$F109="nt","",'P24'!$F109)</f>
        <v/>
      </c>
      <c r="AA99" s="151" t="str">
        <f>IF('P25'!$F109="nt","",'P25'!$F109)</f>
        <v/>
      </c>
    </row>
    <row r="100">
      <c r="A100" s="153" t="s">
        <v>128</v>
      </c>
      <c r="B100" s="153" t="s">
        <v>120</v>
      </c>
      <c r="C100" s="151" t="str">
        <f>IF('P01'!$F110="nt","",'P01'!$F110)</f>
        <v>na</v>
      </c>
      <c r="D100" s="151" t="str">
        <f>IF('P02'!$F110="nt","",'P02'!$F110)</f>
        <v>na</v>
      </c>
      <c r="E100" s="151" t="str">
        <f>IF('P03'!$F110="nt","",'P03'!$F110)</f>
        <v>na</v>
      </c>
      <c r="F100" s="151" t="str">
        <f>IF('P04'!$F110="nt","",'P04'!$F110)</f>
        <v>na</v>
      </c>
      <c r="G100" s="151" t="str">
        <f>IF('P05'!$F110="nt","",'P05'!$F110)</f>
        <v>na</v>
      </c>
      <c r="H100" s="151" t="str">
        <f>IF('P06'!$F110="nt","",'P06'!$F110)</f>
        <v>na</v>
      </c>
      <c r="I100" s="151" t="str">
        <f>IF('P07'!$F110="nt","",'P07'!$F110)</f>
        <v>na</v>
      </c>
      <c r="J100" s="151" t="str">
        <f>IF('P08'!$F110="nt","",'P08'!$F110)</f>
        <v>na</v>
      </c>
      <c r="K100" s="151" t="str">
        <f>IF('P09'!$F110="nt","",'P09'!$F110)</f>
        <v>na</v>
      </c>
      <c r="L100" s="151" t="str">
        <f>IF('P10'!$F110="nt","",'P10'!$F110)</f>
        <v>na</v>
      </c>
      <c r="M100" s="151" t="str">
        <f>IF('P11'!$F110="nt","",'P11'!$F110)</f>
        <v>na</v>
      </c>
      <c r="N100" s="151" t="str">
        <f>IF('P12'!$F110="nt","",'P12'!$F110)</f>
        <v>na</v>
      </c>
      <c r="O100" s="151" t="str">
        <f>IF('P13'!$F110="nt","",'P13'!$F110)</f>
        <v>na</v>
      </c>
      <c r="P100" s="151" t="str">
        <f>IF('P14'!$F110="nt","",'P14'!$F110)</f>
        <v/>
      </c>
      <c r="Q100" s="151" t="str">
        <f>IF('P15'!$F110="nt","",'P15'!$F110)</f>
        <v/>
      </c>
      <c r="R100" s="151" t="str">
        <f>IF('P16'!$F110="nt","",'P16'!$F110)</f>
        <v/>
      </c>
      <c r="S100" s="151" t="str">
        <f>IF('P17'!$F110="nt","",'P17'!$F110)</f>
        <v/>
      </c>
      <c r="T100" s="151" t="str">
        <f>IF('P18'!$F110="nt","",'P18'!$F110)</f>
        <v/>
      </c>
      <c r="U100" s="151" t="str">
        <f>IF('P19'!$F110="nt","",'P19'!$F110)</f>
        <v/>
      </c>
      <c r="V100" s="151" t="str">
        <f>IF('P20'!$F110="nt","",'P20'!$F110)</f>
        <v/>
      </c>
      <c r="W100" s="151" t="str">
        <f>IF('P21'!$F110="nt","",'P21'!$F110)</f>
        <v/>
      </c>
      <c r="X100" s="151" t="str">
        <f>IF('P22'!$F110="nt","",'P22'!$F110)</f>
        <v/>
      </c>
      <c r="Y100" s="151" t="str">
        <f>IF('P23'!$F110="nt","",'P23'!$F110)</f>
        <v/>
      </c>
      <c r="Z100" s="151" t="str">
        <f>IF('P24'!$F110="nt","",'P24'!$F110)</f>
        <v/>
      </c>
      <c r="AA100" s="151" t="str">
        <f>IF('P25'!$F110="nt","",'P25'!$F110)</f>
        <v/>
      </c>
    </row>
    <row r="101">
      <c r="A101" s="153" t="s">
        <v>128</v>
      </c>
      <c r="B101" s="153" t="s">
        <v>121</v>
      </c>
      <c r="C101" s="151" t="str">
        <f>IF('P01'!$F111="nt","",'P01'!$F111)</f>
        <v>na</v>
      </c>
      <c r="D101" s="151" t="str">
        <f>IF('P02'!$F111="nt","",'P02'!$F111)</f>
        <v>na</v>
      </c>
      <c r="E101" s="151" t="str">
        <f>IF('P03'!$F111="nt","",'P03'!$F111)</f>
        <v>na</v>
      </c>
      <c r="F101" s="151" t="str">
        <f>IF('P04'!$F111="nt","",'P04'!$F111)</f>
        <v>na</v>
      </c>
      <c r="G101" s="151" t="str">
        <f>IF('P05'!$F111="nt","",'P05'!$F111)</f>
        <v>na</v>
      </c>
      <c r="H101" s="151" t="str">
        <f>IF('P06'!$F111="nt","",'P06'!$F111)</f>
        <v>na</v>
      </c>
      <c r="I101" s="151" t="str">
        <f>IF('P07'!$F111="nt","",'P07'!$F111)</f>
        <v>na</v>
      </c>
      <c r="J101" s="151" t="str">
        <f>IF('P08'!$F111="nt","",'P08'!$F111)</f>
        <v>na</v>
      </c>
      <c r="K101" s="151" t="str">
        <f>IF('P09'!$F111="nt","",'P09'!$F111)</f>
        <v>na</v>
      </c>
      <c r="L101" s="151" t="str">
        <f>IF('P10'!$F111="nt","",'P10'!$F111)</f>
        <v>na</v>
      </c>
      <c r="M101" s="151" t="str">
        <f>IF('P11'!$F111="nt","",'P11'!$F111)</f>
        <v>na</v>
      </c>
      <c r="N101" s="151" t="str">
        <f>IF('P12'!$F111="nt","",'P12'!$F111)</f>
        <v>na</v>
      </c>
      <c r="O101" s="151" t="str">
        <f>IF('P13'!$F111="nt","",'P13'!$F111)</f>
        <v>na</v>
      </c>
      <c r="P101" s="151" t="str">
        <f>IF('P14'!$F111="nt","",'P14'!$F111)</f>
        <v/>
      </c>
      <c r="Q101" s="151" t="str">
        <f>IF('P15'!$F111="nt","",'P15'!$F111)</f>
        <v/>
      </c>
      <c r="R101" s="151" t="str">
        <f>IF('P16'!$F111="nt","",'P16'!$F111)</f>
        <v/>
      </c>
      <c r="S101" s="151" t="str">
        <f>IF('P17'!$F111="nt","",'P17'!$F111)</f>
        <v/>
      </c>
      <c r="T101" s="151" t="str">
        <f>IF('P18'!$F111="nt","",'P18'!$F111)</f>
        <v/>
      </c>
      <c r="U101" s="151" t="str">
        <f>IF('P19'!$F111="nt","",'P19'!$F111)</f>
        <v/>
      </c>
      <c r="V101" s="151" t="str">
        <f>IF('P20'!$F111="nt","",'P20'!$F111)</f>
        <v/>
      </c>
      <c r="W101" s="151" t="str">
        <f>IF('P21'!$F111="nt","",'P21'!$F111)</f>
        <v/>
      </c>
      <c r="X101" s="151" t="str">
        <f>IF('P22'!$F111="nt","",'P22'!$F111)</f>
        <v/>
      </c>
      <c r="Y101" s="151" t="str">
        <f>IF('P23'!$F111="nt","",'P23'!$F111)</f>
        <v/>
      </c>
      <c r="Z101" s="151" t="str">
        <f>IF('P24'!$F111="nt","",'P24'!$F111)</f>
        <v/>
      </c>
      <c r="AA101" s="151" t="str">
        <f>IF('P25'!$F111="nt","",'P25'!$F111)</f>
        <v/>
      </c>
    </row>
    <row r="102">
      <c r="A102" s="153" t="s">
        <v>128</v>
      </c>
      <c r="B102" s="153" t="s">
        <v>122</v>
      </c>
      <c r="C102" s="151" t="str">
        <f>IF('P01'!$F112="nt","",'P01'!$F112)</f>
        <v>na</v>
      </c>
      <c r="D102" s="151" t="str">
        <f>IF('P02'!$F112="nt","",'P02'!$F112)</f>
        <v>na</v>
      </c>
      <c r="E102" s="151" t="str">
        <f>IF('P03'!$F112="nt","",'P03'!$F112)</f>
        <v>na</v>
      </c>
      <c r="F102" s="151" t="str">
        <f>IF('P04'!$F112="nt","",'P04'!$F112)</f>
        <v>na</v>
      </c>
      <c r="G102" s="151" t="str">
        <f>IF('P05'!$F112="nt","",'P05'!$F112)</f>
        <v>na</v>
      </c>
      <c r="H102" s="151" t="str">
        <f>IF('P06'!$F112="nt","",'P06'!$F112)</f>
        <v>na</v>
      </c>
      <c r="I102" s="151" t="str">
        <f>IF('P07'!$F112="nt","",'P07'!$F112)</f>
        <v>na</v>
      </c>
      <c r="J102" s="151" t="str">
        <f>IF('P08'!$F112="nt","",'P08'!$F112)</f>
        <v>na</v>
      </c>
      <c r="K102" s="151" t="str">
        <f>IF('P09'!$F112="nt","",'P09'!$F112)</f>
        <v>na</v>
      </c>
      <c r="L102" s="151" t="str">
        <f>IF('P10'!$F112="nt","",'P10'!$F112)</f>
        <v>na</v>
      </c>
      <c r="M102" s="151" t="str">
        <f>IF('P11'!$F112="nt","",'P11'!$F112)</f>
        <v>na</v>
      </c>
      <c r="N102" s="151" t="str">
        <f>IF('P12'!$F112="nt","",'P12'!$F112)</f>
        <v>na</v>
      </c>
      <c r="O102" s="151" t="str">
        <f>IF('P13'!$F112="nt","",'P13'!$F112)</f>
        <v>na</v>
      </c>
      <c r="P102" s="151" t="str">
        <f>IF('P14'!$F112="nt","",'P14'!$F112)</f>
        <v/>
      </c>
      <c r="Q102" s="151" t="str">
        <f>IF('P15'!$F112="nt","",'P15'!$F112)</f>
        <v/>
      </c>
      <c r="R102" s="151" t="str">
        <f>IF('P16'!$F112="nt","",'P16'!$F112)</f>
        <v/>
      </c>
      <c r="S102" s="151" t="str">
        <f>IF('P17'!$F112="nt","",'P17'!$F112)</f>
        <v/>
      </c>
      <c r="T102" s="151" t="str">
        <f>IF('P18'!$F112="nt","",'P18'!$F112)</f>
        <v/>
      </c>
      <c r="U102" s="151" t="str">
        <f>IF('P19'!$F112="nt","",'P19'!$F112)</f>
        <v/>
      </c>
      <c r="V102" s="151" t="str">
        <f>IF('P20'!$F112="nt","",'P20'!$F112)</f>
        <v/>
      </c>
      <c r="W102" s="151" t="str">
        <f>IF('P21'!$F112="nt","",'P21'!$F112)</f>
        <v/>
      </c>
      <c r="X102" s="151" t="str">
        <f>IF('P22'!$F112="nt","",'P22'!$F112)</f>
        <v/>
      </c>
      <c r="Y102" s="151" t="str">
        <f>IF('P23'!$F112="nt","",'P23'!$F112)</f>
        <v/>
      </c>
      <c r="Z102" s="151" t="str">
        <f>IF('P24'!$F112="nt","",'P24'!$F112)</f>
        <v/>
      </c>
      <c r="AA102" s="151" t="str">
        <f>IF('P25'!$F112="nt","",'P25'!$F112)</f>
        <v/>
      </c>
    </row>
    <row r="103">
      <c r="A103" s="153" t="s">
        <v>128</v>
      </c>
      <c r="B103" s="153" t="s">
        <v>123</v>
      </c>
      <c r="C103" s="151" t="str">
        <f>IF('P01'!$F113="nt","",'P01'!$F113)</f>
        <v>na</v>
      </c>
      <c r="D103" s="151" t="str">
        <f>IF('P02'!$F113="nt","",'P02'!$F113)</f>
        <v>na</v>
      </c>
      <c r="E103" s="151" t="str">
        <f>IF('P03'!$F113="nt","",'P03'!$F113)</f>
        <v>na</v>
      </c>
      <c r="F103" s="151" t="str">
        <f>IF('P04'!$F113="nt","",'P04'!$F113)</f>
        <v>na</v>
      </c>
      <c r="G103" s="151" t="str">
        <f>IF('P05'!$F113="nt","",'P05'!$F113)</f>
        <v>na</v>
      </c>
      <c r="H103" s="151" t="str">
        <f>IF('P06'!$F113="nt","",'P06'!$F113)</f>
        <v>na</v>
      </c>
      <c r="I103" s="151" t="str">
        <f>IF('P07'!$F113="nt","",'P07'!$F113)</f>
        <v>na</v>
      </c>
      <c r="J103" s="151" t="str">
        <f>IF('P08'!$F113="nt","",'P08'!$F113)</f>
        <v>na</v>
      </c>
      <c r="K103" s="151" t="str">
        <f>IF('P09'!$F113="nt","",'P09'!$F113)</f>
        <v>na</v>
      </c>
      <c r="L103" s="151" t="str">
        <f>IF('P10'!$F113="nt","",'P10'!$F113)</f>
        <v>na</v>
      </c>
      <c r="M103" s="151" t="str">
        <f>IF('P11'!$F113="nt","",'P11'!$F113)</f>
        <v>na</v>
      </c>
      <c r="N103" s="151" t="str">
        <f>IF('P12'!$F113="nt","",'P12'!$F113)</f>
        <v>na</v>
      </c>
      <c r="O103" s="151" t="str">
        <f>IF('P13'!$F113="nt","",'P13'!$F113)</f>
        <v>na</v>
      </c>
      <c r="P103" s="151" t="str">
        <f>IF('P14'!$F113="nt","",'P14'!$F113)</f>
        <v/>
      </c>
      <c r="Q103" s="151" t="str">
        <f>IF('P15'!$F113="nt","",'P15'!$F113)</f>
        <v/>
      </c>
      <c r="R103" s="151" t="str">
        <f>IF('P16'!$F113="nt","",'P16'!$F113)</f>
        <v/>
      </c>
      <c r="S103" s="151" t="str">
        <f>IF('P17'!$F113="nt","",'P17'!$F113)</f>
        <v/>
      </c>
      <c r="T103" s="151" t="str">
        <f>IF('P18'!$F113="nt","",'P18'!$F113)</f>
        <v/>
      </c>
      <c r="U103" s="151" t="str">
        <f>IF('P19'!$F113="nt","",'P19'!$F113)</f>
        <v/>
      </c>
      <c r="V103" s="151" t="str">
        <f>IF('P20'!$F113="nt","",'P20'!$F113)</f>
        <v/>
      </c>
      <c r="W103" s="151" t="str">
        <f>IF('P21'!$F113="nt","",'P21'!$F113)</f>
        <v/>
      </c>
      <c r="X103" s="151" t="str">
        <f>IF('P22'!$F113="nt","",'P22'!$F113)</f>
        <v/>
      </c>
      <c r="Y103" s="151" t="str">
        <f>IF('P23'!$F113="nt","",'P23'!$F113)</f>
        <v/>
      </c>
      <c r="Z103" s="151" t="str">
        <f>IF('P24'!$F113="nt","",'P24'!$F113)</f>
        <v/>
      </c>
      <c r="AA103" s="151" t="str">
        <f>IF('P25'!$F113="nt","",'P25'!$F113)</f>
        <v/>
      </c>
    </row>
    <row r="104">
      <c r="A104" s="153" t="s">
        <v>128</v>
      </c>
      <c r="B104" s="153" t="s">
        <v>124</v>
      </c>
      <c r="C104" s="151" t="str">
        <f>IF('P01'!$F114="nt","",'P01'!$F114)</f>
        <v>c</v>
      </c>
      <c r="D104" s="151" t="str">
        <f>IF('P02'!$F114="nt","",'P02'!$F114)</f>
        <v>c</v>
      </c>
      <c r="E104" s="151" t="str">
        <f>IF('P03'!$F114="nt","",'P03'!$F114)</f>
        <v>c</v>
      </c>
      <c r="F104" s="151" t="str">
        <f>IF('P04'!$F114="nt","",'P04'!$F114)</f>
        <v>c</v>
      </c>
      <c r="G104" s="151" t="str">
        <f>IF('P05'!$F114="nt","",'P05'!$F114)</f>
        <v>c</v>
      </c>
      <c r="H104" s="151" t="str">
        <f>IF('P06'!$F114="nt","",'P06'!$F114)</f>
        <v>c</v>
      </c>
      <c r="I104" s="151" t="str">
        <f>IF('P07'!$F114="nt","",'P07'!$F114)</f>
        <v>c</v>
      </c>
      <c r="J104" s="151" t="str">
        <f>IF('P08'!$F114="nt","",'P08'!$F114)</f>
        <v>c</v>
      </c>
      <c r="K104" s="151" t="str">
        <f>IF('P09'!$F114="nt","",'P09'!$F114)</f>
        <v>c</v>
      </c>
      <c r="L104" s="151" t="str">
        <f>IF('P10'!$F114="nt","",'P10'!$F114)</f>
        <v>c</v>
      </c>
      <c r="M104" s="151" t="str">
        <f>IF('P11'!$F114="nt","",'P11'!$F114)</f>
        <v>c</v>
      </c>
      <c r="N104" s="151" t="str">
        <f>IF('P12'!$F114="nt","",'P12'!$F114)</f>
        <v>c</v>
      </c>
      <c r="O104" s="151" t="str">
        <f>IF('P13'!$F114="nt","",'P13'!$F114)</f>
        <v>c</v>
      </c>
      <c r="P104" s="151" t="str">
        <f>IF('P14'!$F114="nt","",'P14'!$F114)</f>
        <v/>
      </c>
      <c r="Q104" s="151" t="str">
        <f>IF('P15'!$F114="nt","",'P15'!$F114)</f>
        <v/>
      </c>
      <c r="R104" s="151" t="str">
        <f>IF('P16'!$F114="nt","",'P16'!$F114)</f>
        <v/>
      </c>
      <c r="S104" s="151" t="str">
        <f>IF('P17'!$F114="nt","",'P17'!$F114)</f>
        <v/>
      </c>
      <c r="T104" s="151" t="str">
        <f>IF('P18'!$F114="nt","",'P18'!$F114)</f>
        <v/>
      </c>
      <c r="U104" s="151" t="str">
        <f>IF('P19'!$F114="nt","",'P19'!$F114)</f>
        <v/>
      </c>
      <c r="V104" s="151" t="str">
        <f>IF('P20'!$F114="nt","",'P20'!$F114)</f>
        <v/>
      </c>
      <c r="W104" s="151" t="str">
        <f>IF('P21'!$F114="nt","",'P21'!$F114)</f>
        <v/>
      </c>
      <c r="X104" s="151" t="str">
        <f>IF('P22'!$F114="nt","",'P22'!$F114)</f>
        <v/>
      </c>
      <c r="Y104" s="151" t="str">
        <f>IF('P23'!$F114="nt","",'P23'!$F114)</f>
        <v/>
      </c>
      <c r="Z104" s="151" t="str">
        <f>IF('P24'!$F114="nt","",'P24'!$F114)</f>
        <v/>
      </c>
      <c r="AA104" s="151" t="str">
        <f>IF('P25'!$F114="nt","",'P25'!$F114)</f>
        <v/>
      </c>
    </row>
    <row r="105">
      <c r="A105" s="153" t="s">
        <v>128</v>
      </c>
      <c r="B105" s="153" t="s">
        <v>125</v>
      </c>
      <c r="C105" s="151" t="str">
        <f>IF('P01'!$F115="nt","",'P01'!$F115)</f>
        <v>na</v>
      </c>
      <c r="D105" s="151" t="str">
        <f>IF('P02'!$F115="nt","",'P02'!$F115)</f>
        <v>na</v>
      </c>
      <c r="E105" s="151" t="str">
        <f>IF('P03'!$F115="nt","",'P03'!$F115)</f>
        <v>na</v>
      </c>
      <c r="F105" s="151" t="str">
        <f>IF('P04'!$F115="nt","",'P04'!$F115)</f>
        <v>na</v>
      </c>
      <c r="G105" s="151" t="str">
        <f>IF('P05'!$F115="nt","",'P05'!$F115)</f>
        <v>na</v>
      </c>
      <c r="H105" s="151" t="str">
        <f>IF('P06'!$F115="nt","",'P06'!$F115)</f>
        <v>na</v>
      </c>
      <c r="I105" s="151" t="str">
        <f>IF('P07'!$F115="nt","",'P07'!$F115)</f>
        <v>na</v>
      </c>
      <c r="J105" s="151" t="str">
        <f>IF('P08'!$F115="nt","",'P08'!$F115)</f>
        <v>na</v>
      </c>
      <c r="K105" s="151" t="str">
        <f>IF('P09'!$F115="nt","",'P09'!$F115)</f>
        <v>na</v>
      </c>
      <c r="L105" s="151" t="str">
        <f>IF('P10'!$F115="nt","",'P10'!$F115)</f>
        <v>na</v>
      </c>
      <c r="M105" s="151" t="str">
        <f>IF('P11'!$F115="nt","",'P11'!$F115)</f>
        <v>na</v>
      </c>
      <c r="N105" s="151" t="str">
        <f>IF('P12'!$F115="nt","",'P12'!$F115)</f>
        <v>na</v>
      </c>
      <c r="O105" s="151" t="str">
        <f>IF('P13'!$F115="nt","",'P13'!$F115)</f>
        <v>na</v>
      </c>
      <c r="P105" s="151" t="str">
        <f>IF('P14'!$F115="nt","",'P14'!$F115)</f>
        <v/>
      </c>
      <c r="Q105" s="151" t="str">
        <f>IF('P15'!$F115="nt","",'P15'!$F115)</f>
        <v/>
      </c>
      <c r="R105" s="151" t="str">
        <f>IF('P16'!$F115="nt","",'P16'!$F115)</f>
        <v/>
      </c>
      <c r="S105" s="151" t="str">
        <f>IF('P17'!$F115="nt","",'P17'!$F115)</f>
        <v/>
      </c>
      <c r="T105" s="151" t="str">
        <f>IF('P18'!$F115="nt","",'P18'!$F115)</f>
        <v/>
      </c>
      <c r="U105" s="151" t="str">
        <f>IF('P19'!$F115="nt","",'P19'!$F115)</f>
        <v/>
      </c>
      <c r="V105" s="151" t="str">
        <f>IF('P20'!$F115="nt","",'P20'!$F115)</f>
        <v/>
      </c>
      <c r="W105" s="151" t="str">
        <f>IF('P21'!$F115="nt","",'P21'!$F115)</f>
        <v/>
      </c>
      <c r="X105" s="151" t="str">
        <f>IF('P22'!$F115="nt","",'P22'!$F115)</f>
        <v/>
      </c>
      <c r="Y105" s="151" t="str">
        <f>IF('P23'!$F115="nt","",'P23'!$F115)</f>
        <v/>
      </c>
      <c r="Z105" s="151" t="str">
        <f>IF('P24'!$F115="nt","",'P24'!$F115)</f>
        <v/>
      </c>
      <c r="AA105" s="151" t="str">
        <f>IF('P25'!$F115="nt","",'P25'!$F115)</f>
        <v/>
      </c>
    </row>
    <row r="106">
      <c r="A106" s="153" t="s">
        <v>128</v>
      </c>
      <c r="B106" s="153" t="s">
        <v>126</v>
      </c>
      <c r="C106" s="151" t="str">
        <f>IF('P01'!$F116="nt","",'P01'!$F116)</f>
        <v>na</v>
      </c>
      <c r="D106" s="151" t="str">
        <f>IF('P02'!$F116="nt","",'P02'!$F116)</f>
        <v>na</v>
      </c>
      <c r="E106" s="151" t="str">
        <f>IF('P03'!$F116="nt","",'P03'!$F116)</f>
        <v>na</v>
      </c>
      <c r="F106" s="151" t="str">
        <f>IF('P04'!$F116="nt","",'P04'!$F116)</f>
        <v>na</v>
      </c>
      <c r="G106" s="151" t="str">
        <f>IF('P05'!$F116="nt","",'P05'!$F116)</f>
        <v>na</v>
      </c>
      <c r="H106" s="151" t="str">
        <f>IF('P06'!$F116="nt","",'P06'!$F116)</f>
        <v>na</v>
      </c>
      <c r="I106" s="151" t="str">
        <f>IF('P07'!$F116="nt","",'P07'!$F116)</f>
        <v>na</v>
      </c>
      <c r="J106" s="151" t="str">
        <f>IF('P08'!$F116="nt","",'P08'!$F116)</f>
        <v>na</v>
      </c>
      <c r="K106" s="151" t="str">
        <f>IF('P09'!$F116="nt","",'P09'!$F116)</f>
        <v>na</v>
      </c>
      <c r="L106" s="151" t="str">
        <f>IF('P10'!$F116="nt","",'P10'!$F116)</f>
        <v>na</v>
      </c>
      <c r="M106" s="151" t="str">
        <f>IF('P11'!$F116="nt","",'P11'!$F116)</f>
        <v>na</v>
      </c>
      <c r="N106" s="151" t="str">
        <f>IF('P12'!$F116="nt","",'P12'!$F116)</f>
        <v>na</v>
      </c>
      <c r="O106" s="151" t="str">
        <f>IF('P13'!$F116="nt","",'P13'!$F116)</f>
        <v>na</v>
      </c>
      <c r="P106" s="151" t="str">
        <f>IF('P14'!$F116="nt","",'P14'!$F116)</f>
        <v/>
      </c>
      <c r="Q106" s="151" t="str">
        <f>IF('P15'!$F116="nt","",'P15'!$F116)</f>
        <v/>
      </c>
      <c r="R106" s="151" t="str">
        <f>IF('P16'!$F116="nt","",'P16'!$F116)</f>
        <v/>
      </c>
      <c r="S106" s="151" t="str">
        <f>IF('P17'!$F116="nt","",'P17'!$F116)</f>
        <v/>
      </c>
      <c r="T106" s="151" t="str">
        <f>IF('P18'!$F116="nt","",'P18'!$F116)</f>
        <v/>
      </c>
      <c r="U106" s="151" t="str">
        <f>IF('P19'!$F116="nt","",'P19'!$F116)</f>
        <v/>
      </c>
      <c r="V106" s="151" t="str">
        <f>IF('P20'!$F116="nt","",'P20'!$F116)</f>
        <v/>
      </c>
      <c r="W106" s="151" t="str">
        <f>IF('P21'!$F116="nt","",'P21'!$F116)</f>
        <v/>
      </c>
      <c r="X106" s="151" t="str">
        <f>IF('P22'!$F116="nt","",'P22'!$F116)</f>
        <v/>
      </c>
      <c r="Y106" s="151" t="str">
        <f>IF('P23'!$F116="nt","",'P23'!$F116)</f>
        <v/>
      </c>
      <c r="Z106" s="151" t="str">
        <f>IF('P24'!$F116="nt","",'P24'!$F116)</f>
        <v/>
      </c>
      <c r="AA106" s="151" t="str">
        <f>IF('P25'!$F116="nt","",'P25'!$F116)</f>
        <v/>
      </c>
    </row>
    <row r="107">
      <c r="A107" s="153" t="s">
        <v>128</v>
      </c>
      <c r="B107" s="153" t="s">
        <v>127</v>
      </c>
      <c r="C107" s="151" t="str">
        <f>IF('P01'!$F117="nt","",'P01'!$F117)</f>
        <v>na</v>
      </c>
      <c r="D107" s="151" t="str">
        <f>IF('P02'!$F117="nt","",'P02'!$F117)</f>
        <v>na</v>
      </c>
      <c r="E107" s="151" t="str">
        <f>IF('P03'!$F117="nt","",'P03'!$F117)</f>
        <v>na</v>
      </c>
      <c r="F107" s="151" t="str">
        <f>IF('P04'!$F117="nt","",'P04'!$F117)</f>
        <v>na</v>
      </c>
      <c r="G107" s="151" t="str">
        <f>IF('P05'!$F117="nt","",'P05'!$F117)</f>
        <v>na</v>
      </c>
      <c r="H107" s="151" t="str">
        <f>IF('P06'!$F117="nt","",'P06'!$F117)</f>
        <v>na</v>
      </c>
      <c r="I107" s="151" t="str">
        <f>IF('P07'!$F117="nt","",'P07'!$F117)</f>
        <v>na</v>
      </c>
      <c r="J107" s="151" t="str">
        <f>IF('P08'!$F117="nt","",'P08'!$F117)</f>
        <v>na</v>
      </c>
      <c r="K107" s="151" t="str">
        <f>IF('P09'!$F117="nt","",'P09'!$F117)</f>
        <v>na</v>
      </c>
      <c r="L107" s="151" t="str">
        <f>IF('P10'!$F117="nt","",'P10'!$F117)</f>
        <v>na</v>
      </c>
      <c r="M107" s="151" t="str">
        <f>IF('P11'!$F117="nt","",'P11'!$F117)</f>
        <v>na</v>
      </c>
      <c r="N107" s="151" t="str">
        <f>IF('P12'!$F117="nt","",'P12'!$F117)</f>
        <v>na</v>
      </c>
      <c r="O107" s="151" t="str">
        <f>IF('P13'!$F117="nt","",'P13'!$F117)</f>
        <v>na</v>
      </c>
      <c r="P107" s="151" t="str">
        <f>IF('P14'!$F117="nt","",'P14'!$F117)</f>
        <v/>
      </c>
      <c r="Q107" s="151" t="str">
        <f>IF('P15'!$F117="nt","",'P15'!$F117)</f>
        <v/>
      </c>
      <c r="R107" s="151" t="str">
        <f>IF('P16'!$F117="nt","",'P16'!$F117)</f>
        <v/>
      </c>
      <c r="S107" s="151" t="str">
        <f>IF('P17'!$F117="nt","",'P17'!$F117)</f>
        <v/>
      </c>
      <c r="T107" s="151" t="str">
        <f>IF('P18'!$F117="nt","",'P18'!$F117)</f>
        <v/>
      </c>
      <c r="U107" s="151" t="str">
        <f>IF('P19'!$F117="nt","",'P19'!$F117)</f>
        <v/>
      </c>
      <c r="V107" s="151" t="str">
        <f>IF('P20'!$F117="nt","",'P20'!$F117)</f>
        <v/>
      </c>
      <c r="W107" s="151" t="str">
        <f>IF('P21'!$F117="nt","",'P21'!$F117)</f>
        <v/>
      </c>
      <c r="X107" s="151" t="str">
        <f>IF('P22'!$F117="nt","",'P22'!$F117)</f>
        <v/>
      </c>
      <c r="Y107" s="151" t="str">
        <f>IF('P23'!$F117="nt","",'P23'!$F117)</f>
        <v/>
      </c>
      <c r="Z107" s="151" t="str">
        <f>IF('P24'!$F117="nt","",'P24'!$F117)</f>
        <v/>
      </c>
      <c r="AA107" s="151" t="str">
        <f>IF('P25'!$F117="nt","",'P25'!$F117)</f>
        <v/>
      </c>
    </row>
  </sheetData>
  <printOptions headings="0" gridLines="0"/>
  <pageMargins left="0.70078740157480324" right="0.70078740157480324" top="0.75196850393700787" bottom="0.75196850393700787"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outlinePr applyStyles="0" summaryBelow="0" summaryRight="0" showOutlineSymbols="1"/>
    <pageSetUpPr autoPageBreaks="1" fitToPage="0"/>
  </sheetPr>
  <sheetViews>
    <sheetView zoomScale="100" workbookViewId="0">
      <selection activeCell="A1" activeCellId="0" sqref="A1"/>
    </sheetView>
  </sheetViews>
  <sheetFormatPr defaultColWidth="14.43" defaultRowHeight="15" customHeight="1"/>
  <cols>
    <col customWidth="1" min="3" max="8" width="4.4299999999999997"/>
    <col customWidth="1" min="11" max="16" width="4.4299999999999997"/>
    <col customWidth="1" min="19" max="24" width="4.4299999999999997"/>
    <col customWidth="1" min="26" max="26" width="3.5699999999999998"/>
    <col customWidth="1" min="27" max="27" width="30.43"/>
    <col customWidth="1" min="28" max="30" width="7.29"/>
    <col customWidth="1" min="31" max="31" width="9"/>
  </cols>
  <sheetData>
    <row r="3">
      <c r="B3" s="154" t="s">
        <v>130</v>
      </c>
      <c r="C3" s="155"/>
      <c r="D3" s="155"/>
      <c r="E3" s="155"/>
      <c r="F3" s="155"/>
      <c r="G3" s="156"/>
      <c r="H3" s="157"/>
      <c r="J3" s="154" t="s">
        <v>131</v>
      </c>
      <c r="K3" s="155"/>
      <c r="L3" s="155"/>
      <c r="M3" s="155"/>
      <c r="N3" s="155"/>
      <c r="O3" s="156"/>
      <c r="P3" s="157"/>
      <c r="R3" s="154" t="s">
        <v>132</v>
      </c>
      <c r="S3" s="155"/>
      <c r="T3" s="155"/>
      <c r="U3" s="155"/>
      <c r="V3" s="155"/>
      <c r="W3" s="156"/>
    </row>
    <row r="4" ht="82.5" customHeight="1">
      <c r="B4" s="158"/>
      <c r="C4" s="121" t="str">
        <f>Backlog!P$7</f>
        <v>dev</v>
      </c>
      <c r="D4" s="121" t="str">
        <f>Backlog!Q$7</f>
        <v>design</v>
      </c>
      <c r="E4" s="121" t="str">
        <f>Backlog!R$7</f>
        <v>contribution</v>
      </c>
      <c r="F4" s="121" t="str">
        <f>Backlog!S$7</f>
        <v>configuration</v>
      </c>
      <c r="G4" s="121" t="str">
        <f>Backlog!T$7</f>
        <v xml:space="preserve">autre (presta, etc.)</v>
      </c>
      <c r="H4" s="121" t="str">
        <f>Backlog!U$7</f>
        <v xml:space="preserve">charge totale</v>
      </c>
      <c r="J4" s="159" t="s">
        <v>133</v>
      </c>
      <c r="K4" s="121" t="str">
        <f>Backlog!P$7</f>
        <v>dev</v>
      </c>
      <c r="L4" s="121" t="str">
        <f>Backlog!Q$7</f>
        <v>design</v>
      </c>
      <c r="M4" s="121" t="str">
        <f>Backlog!R$7</f>
        <v>contribution</v>
      </c>
      <c r="N4" s="121" t="str">
        <f>Backlog!S$7</f>
        <v>configuration</v>
      </c>
      <c r="O4" s="121" t="str">
        <f>Backlog!T$7</f>
        <v xml:space="preserve">autre (presta, etc.)</v>
      </c>
      <c r="P4" s="121" t="str">
        <f>Backlog!U$7</f>
        <v xml:space="preserve">charge totale</v>
      </c>
      <c r="R4" s="158"/>
      <c r="S4" s="121" t="str">
        <f>Backlog!P$7</f>
        <v>dev</v>
      </c>
      <c r="T4" s="121" t="str">
        <f>Backlog!Q$7</f>
        <v>design</v>
      </c>
      <c r="U4" s="121" t="str">
        <f>Backlog!R$7</f>
        <v>contribution</v>
      </c>
      <c r="V4" s="121" t="str">
        <f>Backlog!S$7</f>
        <v>configuration</v>
      </c>
      <c r="W4" s="121" t="str">
        <f>Backlog!T$7</f>
        <v xml:space="preserve">autre (presta, etc.)</v>
      </c>
      <c r="X4" s="121" t="str">
        <f>Backlog!U$7</f>
        <v xml:space="preserve">charge totale</v>
      </c>
    </row>
    <row r="5">
      <c r="B5" s="136" t="s">
        <v>134</v>
      </c>
      <c r="C5" s="158">
        <f>SUMIF(Backlog!$L$7:$L$171, $B5,Backlog!P$7:P$171)</f>
        <v>0</v>
      </c>
      <c r="D5" s="158">
        <f>SUMIF(Backlog!$L$7:$L$171, $B5,Backlog!Q$7:Q$171)</f>
        <v>0</v>
      </c>
      <c r="E5" s="158">
        <f>SUMIF(Backlog!$L$7:$L$171, $B5,Backlog!R$7:R$171)</f>
        <v>0</v>
      </c>
      <c r="F5" s="158">
        <f>SUMIF(Backlog!$L$7:$L$171, $B5,Backlog!S$7:S$171)</f>
        <v>0</v>
      </c>
      <c r="G5" s="158">
        <f>SUMIF(Backlog!$L$7:$L$171, $B5,Backlog!T$7:T$171)</f>
        <v>0</v>
      </c>
      <c r="H5" s="158">
        <f t="shared" ref="H5:H8" si="243">SUM(C5:G5)</f>
        <v>0</v>
      </c>
      <c r="J5" s="158">
        <v>1</v>
      </c>
      <c r="K5" s="160">
        <f>SUMIF(Backlog!$M$7:$M$171, 1,Backlog!P$7:P$171)</f>
        <v>0</v>
      </c>
      <c r="L5" s="160">
        <f>SUMIF(Backlog!$M$7:$M$171, 1,Backlog!Q$7:Q$171)</f>
        <v>0</v>
      </c>
      <c r="M5" s="160">
        <f>SUMIF(Backlog!$M$7:$M$171, 1,Backlog!R$7:R$171)</f>
        <v>0</v>
      </c>
      <c r="N5" s="160">
        <f>SUMIF(Backlog!$M$7:$M$171, 1,Backlog!S$7:S$171)</f>
        <v>0</v>
      </c>
      <c r="O5" s="160">
        <f>SUMIF(Backlog!$M$7:$M$171, 1,Backlog!T$7:T$171)</f>
        <v>0</v>
      </c>
      <c r="P5" s="158">
        <f t="shared" ref="P5:P7" si="244">SUM(K5:O5)</f>
        <v>0</v>
      </c>
      <c r="R5" s="161">
        <v>1</v>
      </c>
      <c r="S5" s="158">
        <f>SUMIF(Backlog!$K$7:$K$171, $R5,Backlog!P$7:P$171)</f>
        <v>0</v>
      </c>
      <c r="T5" s="158">
        <f>SUMIF(Backlog!$K$7:$K$171, $R5,Backlog!Q$7:Q$171)</f>
        <v>0</v>
      </c>
      <c r="U5" s="158">
        <f>SUMIF(Backlog!$K$7:$K$171, $R5,Backlog!R$7:R$171)</f>
        <v>0</v>
      </c>
      <c r="V5" s="158">
        <f>SUMIF(Backlog!$K$7:$K$171, $R5,Backlog!S$7:S$171)</f>
        <v>0</v>
      </c>
      <c r="W5" s="158">
        <f>SUMIF(Backlog!$K$7:$K$171, $R5,Backlog!T$7:T$171)</f>
        <v>0</v>
      </c>
      <c r="X5" s="158">
        <f t="shared" ref="X5:X8" si="245">SUM(S5:W5)</f>
        <v>0</v>
      </c>
    </row>
    <row r="6">
      <c r="B6" s="162" t="s">
        <v>135</v>
      </c>
      <c r="C6" s="158">
        <f>SUMIF(Backlog!$L$7:$L$171,$B6,Backlog!P$7:P$171)</f>
        <v>0</v>
      </c>
      <c r="D6" s="158">
        <f>SUMIF(Backlog!$L$7:$L$171,$B6,Backlog!Q$7:Q$171)</f>
        <v>0</v>
      </c>
      <c r="E6" s="158">
        <f>SUMIF(Backlog!$L$7:$L$171,$B6,Backlog!R$7:R$171)</f>
        <v>0</v>
      </c>
      <c r="F6" s="158">
        <f>SUMIF(Backlog!$L$7:$L$171,$B6,Backlog!S$7:S$171)</f>
        <v>0</v>
      </c>
      <c r="G6" s="158">
        <f>SUMIF(Backlog!$L$7:$L$171,$B6,Backlog!T$7:T$171)</f>
        <v>0</v>
      </c>
      <c r="H6" s="163">
        <f t="shared" si="243"/>
        <v>0</v>
      </c>
      <c r="J6" s="158" t="s">
        <v>136</v>
      </c>
      <c r="K6" s="160">
        <f>SUMIF(Backlog!$M$7:$M$171, "&gt;1",Backlog!P$7:P$171)-SUMIF(Backlog!$M$7:$M$171, "&gt;5",Backlog!P$7:P$171)</f>
        <v>0</v>
      </c>
      <c r="L6" s="160">
        <f>SUMIF(Backlog!$M$7:$M$171, "&gt;1",Backlog!Q$7:Q$171)-SUMIF(Backlog!$M$7:$M$171, "&gt;5",Backlog!Q$7:Q$171)</f>
        <v>0</v>
      </c>
      <c r="M6" s="160">
        <f>SUMIF(Backlog!$M$7:$M$171, "&gt;1",Backlog!R$7:R$171)-SUMIF(Backlog!$M$7:$M$171, "&gt;5",Backlog!R$7:R$171)</f>
        <v>0</v>
      </c>
      <c r="N6" s="160">
        <f>SUMIF(Backlog!$M$7:$M$171, "&gt;1",Backlog!S$7:S$171)-SUMIF(Backlog!$M$7:$M$171, "&gt;5",Backlog!S$7:S$171)</f>
        <v>0</v>
      </c>
      <c r="O6" s="160">
        <f>SUMIF(Backlog!$M$7:$M$171, "&gt;1",Backlog!T$7:T$171)-SUMIF(Backlog!$M$7:$M$171, "&gt;5",Backlog!T$7:T$171)</f>
        <v>0</v>
      </c>
      <c r="P6" s="158">
        <f t="shared" si="244"/>
        <v>0</v>
      </c>
      <c r="R6" s="158">
        <v>2</v>
      </c>
      <c r="S6" s="158">
        <f>SUMIF(Backlog!$K$7:$K$171,$R6,Backlog!P$7:P$171)</f>
        <v>0</v>
      </c>
      <c r="T6" s="158">
        <f>SUMIF(Backlog!$K$7:$K$171,$R6,Backlog!Q$7:Q$171)</f>
        <v>0</v>
      </c>
      <c r="U6" s="158">
        <f>SUMIF(Backlog!$K$7:$K$171,$R6,Backlog!R$7:R$171)</f>
        <v>0</v>
      </c>
      <c r="V6" s="158">
        <f>SUMIF(Backlog!$K$7:$K$171,$R6,Backlog!S$7:S$171)</f>
        <v>0</v>
      </c>
      <c r="W6" s="158">
        <f>SUMIF(Backlog!$K$7:$K$171,$R6,Backlog!T$7:T$171)</f>
        <v>0</v>
      </c>
      <c r="X6" s="158">
        <f t="shared" si="245"/>
        <v>0</v>
      </c>
    </row>
    <row r="7">
      <c r="B7" s="136" t="s">
        <v>137</v>
      </c>
      <c r="C7" s="158">
        <f>SUMIF(Backlog!$L$7:$L$171,$B7,Backlog!P$7:P$171)</f>
        <v>0</v>
      </c>
      <c r="D7" s="158">
        <f>SUMIF(Backlog!$L$7:$L$171,$B7,Backlog!Q$7:Q$171)</f>
        <v>0</v>
      </c>
      <c r="E7" s="158">
        <f>SUMIF(Backlog!$L$7:$L$171,$B7,Backlog!R$7:R$171)</f>
        <v>0</v>
      </c>
      <c r="F7" s="158">
        <f>SUMIF(Backlog!$L$7:$L$171,$B7,Backlog!S$7:S$171)</f>
        <v>0</v>
      </c>
      <c r="G7" s="158">
        <f>SUMIF(Backlog!$L$7:$L$171,$B7,Backlog!T$7:T$171)</f>
        <v>0</v>
      </c>
      <c r="H7" s="158">
        <f t="shared" si="243"/>
        <v>0</v>
      </c>
      <c r="J7" s="158" t="s">
        <v>138</v>
      </c>
      <c r="K7" s="160">
        <f>SUMIF(Backlog!$M$7:$M$171, "&gt;5",Backlog!P$7:P$171)</f>
        <v>0</v>
      </c>
      <c r="L7" s="160">
        <f>SUMIF(Backlog!$M$7:$M$171, "&gt;5",Backlog!Q$7:Q$171)</f>
        <v>0</v>
      </c>
      <c r="M7" s="160">
        <f>SUMIF(Backlog!$M$7:$M$171, "&gt;5",Backlog!R$7:R$171)</f>
        <v>0</v>
      </c>
      <c r="N7" s="160">
        <f>SUMIF(Backlog!$M$7:$M$171, "&gt;5",Backlog!S$7:S$171)</f>
        <v>0</v>
      </c>
      <c r="O7" s="160">
        <f>SUMIF(Backlog!$M$7:$M$171, "&gt;5",Backlog!T$7:T$171)</f>
        <v>0</v>
      </c>
      <c r="P7" s="158">
        <f t="shared" si="244"/>
        <v>0</v>
      </c>
      <c r="R7" s="158">
        <v>3</v>
      </c>
      <c r="S7" s="158">
        <f>SUMIF(Backlog!$K$7:$K$171,$R7,Backlog!P$7:P$171)</f>
        <v>0</v>
      </c>
      <c r="T7" s="158">
        <f>SUMIF(Backlog!$K$7:$K$171,$R7,Backlog!Q$7:Q$171)</f>
        <v>0</v>
      </c>
      <c r="U7" s="158">
        <f>SUMIF(Backlog!$K$7:$K$171,$R7,Backlog!R$7:R$171)</f>
        <v>0</v>
      </c>
      <c r="V7" s="158">
        <f>SUMIF(Backlog!$K$7:$K$171,$R7,Backlog!S$7:S$171)</f>
        <v>0</v>
      </c>
      <c r="W7" s="158">
        <f>SUMIF(Backlog!$K$7:$K$171,$R7,Backlog!T$7:T$171)</f>
        <v>0</v>
      </c>
      <c r="X7" s="158">
        <f t="shared" si="245"/>
        <v>0</v>
      </c>
    </row>
    <row r="8">
      <c r="B8" s="164" t="s">
        <v>139</v>
      </c>
      <c r="C8" s="158">
        <f>SUMIF(Backlog!$L$7:$L$171,$B8,Backlog!P$7:P$171)</f>
        <v>0</v>
      </c>
      <c r="D8" s="158">
        <f>SUMIF(Backlog!$L$7:$L$171,$B8,Backlog!Q$7:Q$171)</f>
        <v>0</v>
      </c>
      <c r="E8" s="158">
        <f>SUMIF(Backlog!$L$7:$L$171,$B8,Backlog!R$7:R$171)</f>
        <v>0</v>
      </c>
      <c r="F8" s="158">
        <f>SUMIF(Backlog!$L$7:$L$171,$B8,Backlog!S$7:S$171)</f>
        <v>0</v>
      </c>
      <c r="G8" s="158">
        <f>SUMIF(Backlog!$L$7:$L$171,$B8,Backlog!T$7:T$171)</f>
        <v>0</v>
      </c>
      <c r="H8" s="158">
        <f t="shared" si="243"/>
        <v>0</v>
      </c>
      <c r="R8" s="158">
        <v>4</v>
      </c>
      <c r="S8" s="158">
        <f>SUMIF(Backlog!$K$7:$K$171,$R8,Backlog!P$7:P$171)</f>
        <v>0</v>
      </c>
      <c r="T8" s="158">
        <f>SUMIF(Backlog!$K$7:$K$171,$R8,Backlog!Q$7:Q$171)</f>
        <v>0</v>
      </c>
      <c r="U8" s="158">
        <f>SUMIF(Backlog!$K$7:$K$171,$R8,Backlog!R$7:R$171)</f>
        <v>0</v>
      </c>
      <c r="V8" s="158">
        <f>SUMIF(Backlog!$K$7:$K$171,$R8,Backlog!S$7:S$171)</f>
        <v>0</v>
      </c>
      <c r="W8" s="158">
        <f>SUMIF(Backlog!$K$7:$K$171,$R8,Backlog!T$7:T$171)</f>
        <v>0</v>
      </c>
      <c r="X8" s="158">
        <f t="shared" si="245"/>
        <v>0</v>
      </c>
    </row>
    <row r="10">
      <c r="Z10" s="101" t="s">
        <v>80</v>
      </c>
      <c r="AA10" s="102" t="str">
        <f>'Paramètres'!D2</f>
        <v xml:space="preserve">Sur toutes les pages du site</v>
      </c>
      <c r="AB10" s="103">
        <v>3</v>
      </c>
      <c r="AC10" s="103">
        <v>2</v>
      </c>
      <c r="AD10" s="103">
        <v>1</v>
      </c>
      <c r="AE10" s="103">
        <v>1</v>
      </c>
    </row>
    <row r="11">
      <c r="Z11" s="105"/>
      <c r="AA11" s="102" t="str">
        <f>Paramètres!D3</f>
        <v xml:space="preserve">Sur plusieurs pages de l'échantillon</v>
      </c>
      <c r="AB11" s="103">
        <v>3</v>
      </c>
      <c r="AC11" s="103">
        <v>2</v>
      </c>
      <c r="AD11" s="103">
        <v>1</v>
      </c>
      <c r="AE11" s="103">
        <v>1</v>
      </c>
    </row>
    <row r="12">
      <c r="Z12" s="105"/>
      <c r="AA12" s="102" t="str">
        <f>Paramètres!D4</f>
        <v xml:space="preserve">Plusieurs fois sur cette page uniquement</v>
      </c>
      <c r="AB12" s="103">
        <v>4</v>
      </c>
      <c r="AC12" s="103">
        <v>3</v>
      </c>
      <c r="AD12" s="103">
        <v>2</v>
      </c>
      <c r="AE12" s="103">
        <v>1</v>
      </c>
    </row>
    <row r="13">
      <c r="Z13" s="106"/>
      <c r="AA13" s="102" t="str">
        <f>Paramètres!D5</f>
        <v xml:space="preserve">Une seule fois dans la page</v>
      </c>
      <c r="AB13" s="103">
        <v>4</v>
      </c>
      <c r="AC13" s="103">
        <v>4</v>
      </c>
      <c r="AD13" s="103">
        <v>3</v>
      </c>
      <c r="AE13" s="103">
        <v>1</v>
      </c>
    </row>
    <row r="14">
      <c r="A14" s="99"/>
      <c r="B14" s="99"/>
      <c r="C14" s="99"/>
      <c r="D14" s="99"/>
      <c r="E14" s="99"/>
      <c r="F14" s="99"/>
      <c r="G14" s="99"/>
      <c r="H14" s="99"/>
      <c r="I14" s="99"/>
      <c r="J14" s="99"/>
      <c r="K14" s="99"/>
      <c r="L14" s="99"/>
      <c r="M14" s="99"/>
      <c r="N14" s="99"/>
      <c r="O14" s="99"/>
      <c r="P14" s="99"/>
      <c r="Q14" s="99"/>
      <c r="R14" s="99"/>
      <c r="S14" s="99"/>
      <c r="T14" s="99"/>
      <c r="U14" s="99"/>
      <c r="V14" s="99"/>
      <c r="W14" s="99"/>
      <c r="X14" s="99"/>
      <c r="Y14" s="99"/>
      <c r="Z14" s="165"/>
      <c r="AA14" s="166"/>
      <c r="AB14" s="167" t="str">
        <f>'Paramètres'!A5</f>
        <v>Mineure</v>
      </c>
      <c r="AC14" s="167" t="str">
        <f>'Paramètres'!A4</f>
        <v>Moyenne</v>
      </c>
      <c r="AD14" s="167" t="str">
        <f>'Paramètres'!A3</f>
        <v>Majeure</v>
      </c>
      <c r="AE14" s="167" t="str">
        <f>'Paramètres'!A2</f>
        <v>Bloquante</v>
      </c>
    </row>
    <row r="15">
      <c r="Z15" s="113"/>
      <c r="AA15" s="114"/>
      <c r="AB15" s="115" t="s">
        <v>82</v>
      </c>
      <c r="AC15" s="116"/>
      <c r="AD15" s="116"/>
      <c r="AE15" s="117"/>
    </row>
  </sheetData>
  <mergeCells count="5">
    <mergeCell ref="B3:G3"/>
    <mergeCell ref="J3:O3"/>
    <mergeCell ref="R3:W3"/>
    <mergeCell ref="Z10:Z13"/>
    <mergeCell ref="AB15:AE15"/>
  </mergeCells>
  <printOptions headings="0" gridLines="0"/>
  <pageMargins left="0.70078740157480324" right="0.70078740157480324" top="0.75196850393700787" bottom="0.75196850393700787"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extLst>
    <ext xmlns:x14="http://schemas.microsoft.com/office/spreadsheetml/2009/9/main" uri="{78C0D931-6437-407d-A8EE-F0AAD7539E65}">
      <x14:conditionalFormattings>
        <x14:conditionalFormatting xmlns:xm="http://schemas.microsoft.com/office/excel/2006/main">
          <x14:cfRule type="cellIs" priority="1" operator="equal" id="{0018005C-00E2-4D05-A75B-00E000EB0055}">
            <xm:f>2</xm:f>
            <x14:dxf>
              <font>
                <color indexed="65"/>
              </font>
              <fill>
                <patternFill patternType="solid">
                  <fgColor rgb="FFDD0806"/>
                  <bgColor rgb="FFDD0806"/>
                </patternFill>
              </fill>
              <border>
                <left style="none"/>
                <right style="none"/>
                <top style="none"/>
                <bottom style="none"/>
                <diagonal style="none"/>
              </border>
            </x14:dxf>
          </x14:cfRule>
          <xm:sqref>AB10:AE13</xm:sqref>
        </x14:conditionalFormatting>
        <x14:conditionalFormatting xmlns:xm="http://schemas.microsoft.com/office/excel/2006/main">
          <x14:cfRule type="cellIs" priority="2" operator="equal" id="{009600B9-0074-4B35-9956-004800B800AC}">
            <xm:f>3</xm:f>
            <x14:dxf>
              <font/>
              <fill>
                <patternFill patternType="solid">
                  <fgColor rgb="FFF7981D"/>
                  <bgColor rgb="FFF7981D"/>
                </patternFill>
              </fill>
              <border>
                <left style="none"/>
                <right style="none"/>
                <top style="none"/>
                <bottom style="none"/>
                <diagonal style="none"/>
              </border>
            </x14:dxf>
          </x14:cfRule>
          <xm:sqref>AB10:AE13</xm:sqref>
        </x14:conditionalFormatting>
        <x14:conditionalFormatting xmlns:xm="http://schemas.microsoft.com/office/excel/2006/main">
          <x14:cfRule type="cellIs" priority="3" operator="equal" id="{00EA00EF-0067-42B3-9B0E-009A005A0042}">
            <xm:f>4</xm:f>
            <x14:dxf>
              <font>
                <color indexed="65"/>
              </font>
              <fill>
                <patternFill patternType="solid">
                  <fgColor rgb="FF70AD47"/>
                  <bgColor rgb="FF70AD47"/>
                </patternFill>
              </fill>
              <border>
                <left style="none"/>
                <right style="none"/>
                <top style="none"/>
                <bottom style="none"/>
                <diagonal style="none"/>
              </border>
            </x14:dxf>
          </x14:cfRule>
          <xm:sqref>AB10:AE13</xm:sqref>
        </x14:conditionalFormatting>
        <x14:conditionalFormatting xmlns:xm="http://schemas.microsoft.com/office/excel/2006/main">
          <x14:cfRule type="cellIs" priority="4" operator="equal" id="{001A00EC-00B0-43C5-B5C7-008E003600F8}">
            <xm:f>1</xm:f>
            <x14:dxf>
              <font>
                <color theme="0"/>
              </font>
              <fill>
                <patternFill patternType="solid">
                  <fgColor theme="1"/>
                  <bgColor theme="1"/>
                </patternFill>
              </fill>
              <border>
                <left style="none"/>
                <right style="none"/>
                <top style="none"/>
                <bottom style="none"/>
                <diagonal style="none"/>
              </border>
            </x14:dxf>
          </x14:cfRule>
          <xm:sqref>AB10:AE13</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007891"/>
    <outlinePr applyStyles="0" summaryBelow="0" summaryRight="0" showOutlineSymbols="1"/>
    <pageSetUpPr autoPageBreaks="1" fitToPage="0"/>
  </sheetPr>
  <sheetViews>
    <sheetView showGridLines="0" zoomScale="100" workbookViewId="0">
      <pane ySplit="12" topLeftCell="A13" activePane="bottomLeft" state="frozen"/>
      <selection activeCell="B14" activeCellId="0" sqref="B14"/>
    </sheetView>
  </sheetViews>
  <sheetFormatPr defaultColWidth="14.43" defaultRowHeight="15" customHeight="1"/>
  <cols>
    <col customWidth="1" min="1" max="1" width="7.8600000000000003"/>
    <col customWidth="1" min="2" max="2" width="6"/>
    <col customWidth="1" min="3" max="3" width="4.29"/>
    <col customWidth="1" min="4" max="4" width="9.2899999999999991"/>
    <col customWidth="1" min="5" max="5" width="3.4300000000000002"/>
    <col customWidth="1" min="6" max="6" width="53.710000000000001"/>
    <col customWidth="1" min="7" max="31" width="7.29"/>
    <col customWidth="1" min="32" max="32" width="34.43"/>
  </cols>
  <sheetData>
    <row r="1" ht="0.75" customHeight="1">
      <c r="A1" s="168"/>
      <c r="B1" s="169"/>
      <c r="C1" s="170"/>
      <c r="D1" s="170"/>
      <c r="E1" s="79"/>
      <c r="F1" s="78"/>
      <c r="G1" s="78"/>
      <c r="H1" s="78"/>
      <c r="I1" s="78"/>
      <c r="J1" s="78"/>
      <c r="K1" s="78"/>
      <c r="L1" s="78"/>
      <c r="M1" s="78"/>
      <c r="N1" s="78"/>
      <c r="O1" s="78"/>
      <c r="P1" s="78"/>
      <c r="Q1" s="78"/>
      <c r="R1" s="78"/>
      <c r="S1" s="78"/>
      <c r="T1" s="78"/>
      <c r="U1" s="171"/>
      <c r="V1" s="171"/>
      <c r="W1" s="171"/>
      <c r="X1" s="171"/>
      <c r="Y1" s="171"/>
      <c r="Z1" s="78"/>
      <c r="AA1" s="78"/>
      <c r="AB1" s="78"/>
      <c r="AC1" s="78"/>
      <c r="AD1" s="78"/>
      <c r="AE1" s="78"/>
      <c r="AF1" s="78"/>
    </row>
    <row r="2" ht="26.25" customHeight="1">
      <c r="A2" s="172" t="s">
        <v>140</v>
      </c>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row>
    <row r="3">
      <c r="A3" s="173" t="s">
        <v>83</v>
      </c>
      <c r="B3" s="174" t="s">
        <v>141</v>
      </c>
      <c r="C3" s="175" t="s">
        <v>142</v>
      </c>
      <c r="D3" s="175" t="s">
        <v>143</v>
      </c>
      <c r="E3" s="176" t="s">
        <v>144</v>
      </c>
      <c r="F3" s="177" t="s">
        <v>145</v>
      </c>
      <c r="G3" s="177" t="str">
        <f>Echantillon!$C13</f>
        <v xml:space="preserve">Page d'accueil</v>
      </c>
      <c r="H3" s="177" t="str">
        <f>Echantillon!$C14</f>
        <v xml:space="preserve">Page accessibilité</v>
      </c>
      <c r="I3" s="177" t="str">
        <f>Echantillon!$C15</f>
        <v xml:space="preserve">Mentions légales</v>
      </c>
      <c r="J3" s="177" t="str">
        <f>Echantillon!$C16</f>
        <v>Aide</v>
      </c>
      <c r="K3" s="177" t="str">
        <f>Echantillon!$C17</f>
        <v>Connexion</v>
      </c>
      <c r="L3" s="177" t="str">
        <f>Echantillon!$C18</f>
        <v xml:space="preserve">Démarches "Signalement"</v>
      </c>
      <c r="M3" s="177" t="str">
        <f>Echantillon!$C19</f>
        <v xml:space="preserve">Mon profil</v>
      </c>
      <c r="N3" s="177" t="str">
        <f>Echantillon!$C20</f>
        <v xml:space="preserve">Page editorial type</v>
      </c>
      <c r="O3" s="177" t="str">
        <f>Echantillon!$C21</f>
        <v xml:space="preserve">Page formulaire type</v>
      </c>
      <c r="P3" s="177" t="str">
        <f>Echantillon!$C22</f>
        <v xml:space="preserve">Page Mes demandes</v>
      </c>
      <c r="Q3" s="177" t="str">
        <f>Echantillon!$C23</f>
        <v xml:space="preserve">Démarche Espaces verts et naturels</v>
      </c>
      <c r="R3" s="177" t="str">
        <f>Echantillon!$C24</f>
        <v xml:space="preserve">Résumé de la demande</v>
      </c>
      <c r="S3" s="177" t="str">
        <f>Echantillon!$C25</f>
        <v xml:space="preserve">Changer le mots de passe</v>
      </c>
      <c r="T3" s="177" t="str">
        <f>Echantillon!$C26</f>
        <v/>
      </c>
      <c r="U3" s="177" t="str">
        <f>Echantillon!$C27</f>
        <v/>
      </c>
      <c r="V3" s="178" t="str">
        <f>Echantillon!$C28</f>
        <v/>
      </c>
      <c r="W3" s="178" t="str">
        <f>Echantillon!$C29</f>
        <v/>
      </c>
      <c r="X3" s="178" t="str">
        <f>Echantillon!$C30</f>
        <v/>
      </c>
      <c r="Y3" s="178" t="str">
        <f>Echantillon!$C31</f>
        <v/>
      </c>
      <c r="Z3" s="179" t="str">
        <f>Echantillon!$C32</f>
        <v/>
      </c>
      <c r="AA3" s="180" t="str">
        <f>Echantillon!$C33</f>
        <v/>
      </c>
      <c r="AB3" s="180" t="str">
        <f>Echantillon!$C34</f>
        <v/>
      </c>
      <c r="AC3" s="180" t="str">
        <f>Echantillon!$C35</f>
        <v/>
      </c>
      <c r="AD3" s="180" t="str">
        <f>Echantillon!$C36</f>
        <v/>
      </c>
      <c r="AE3" s="180" t="str">
        <f>Echantillon!$C37</f>
        <v/>
      </c>
      <c r="AF3" s="181" t="s">
        <v>146</v>
      </c>
    </row>
    <row r="4">
      <c r="A4" s="105"/>
      <c r="B4" s="105"/>
      <c r="C4" s="105"/>
      <c r="D4" s="105"/>
      <c r="E4" s="105"/>
      <c r="F4" s="182" t="s">
        <v>147</v>
      </c>
      <c r="G4" s="183">
        <f t="shared" ref="G4:AE4" si="246">COUNTIF(G13:G118,"c")</f>
        <v>41</v>
      </c>
      <c r="H4" s="183">
        <f t="shared" si="246"/>
        <v>35</v>
      </c>
      <c r="I4" s="183">
        <f t="shared" si="246"/>
        <v>34</v>
      </c>
      <c r="J4" s="183">
        <f t="shared" si="246"/>
        <v>34</v>
      </c>
      <c r="K4" s="183">
        <f t="shared" si="246"/>
        <v>39</v>
      </c>
      <c r="L4" s="183">
        <f t="shared" si="246"/>
        <v>38</v>
      </c>
      <c r="M4" s="183">
        <f t="shared" si="246"/>
        <v>34</v>
      </c>
      <c r="N4" s="183">
        <f t="shared" si="246"/>
        <v>33</v>
      </c>
      <c r="O4" s="183">
        <f t="shared" si="246"/>
        <v>37</v>
      </c>
      <c r="P4" s="183">
        <f t="shared" si="246"/>
        <v>34</v>
      </c>
      <c r="Q4" s="183">
        <f t="shared" si="246"/>
        <v>39</v>
      </c>
      <c r="R4" s="183">
        <f t="shared" si="246"/>
        <v>33</v>
      </c>
      <c r="S4" s="183">
        <f t="shared" si="246"/>
        <v>33</v>
      </c>
      <c r="T4" s="183">
        <f t="shared" si="246"/>
        <v>0</v>
      </c>
      <c r="U4" s="184">
        <f t="shared" si="246"/>
        <v>0</v>
      </c>
      <c r="V4" s="180">
        <f t="shared" si="246"/>
        <v>0</v>
      </c>
      <c r="W4" s="180">
        <f t="shared" si="246"/>
        <v>0</v>
      </c>
      <c r="X4" s="180">
        <f t="shared" si="246"/>
        <v>0</v>
      </c>
      <c r="Y4" s="180">
        <f t="shared" si="246"/>
        <v>0</v>
      </c>
      <c r="Z4" s="180">
        <f t="shared" si="246"/>
        <v>0</v>
      </c>
      <c r="AA4" s="180">
        <f t="shared" si="246"/>
        <v>0</v>
      </c>
      <c r="AB4" s="180">
        <f t="shared" si="246"/>
        <v>0</v>
      </c>
      <c r="AC4" s="180">
        <f t="shared" si="246"/>
        <v>0</v>
      </c>
      <c r="AD4" s="180">
        <f t="shared" si="246"/>
        <v>0</v>
      </c>
      <c r="AE4" s="180">
        <f t="shared" si="246"/>
        <v>0</v>
      </c>
      <c r="AF4" s="185"/>
    </row>
    <row r="5">
      <c r="A5" s="105"/>
      <c r="B5" s="105"/>
      <c r="C5" s="105"/>
      <c r="D5" s="105"/>
      <c r="E5" s="105"/>
      <c r="F5" s="182" t="s">
        <v>148</v>
      </c>
      <c r="G5" s="183">
        <f t="shared" ref="G5:AE5" si="247">COUNTIF(G13:G118,"nc")</f>
        <v>3</v>
      </c>
      <c r="H5" s="183">
        <f t="shared" si="247"/>
        <v>0</v>
      </c>
      <c r="I5" s="183">
        <f t="shared" si="247"/>
        <v>0</v>
      </c>
      <c r="J5" s="183">
        <f t="shared" si="247"/>
        <v>0</v>
      </c>
      <c r="K5" s="183">
        <f t="shared" si="247"/>
        <v>0</v>
      </c>
      <c r="L5" s="183">
        <f t="shared" si="247"/>
        <v>2</v>
      </c>
      <c r="M5" s="183">
        <f t="shared" si="247"/>
        <v>0</v>
      </c>
      <c r="N5" s="183">
        <f t="shared" si="247"/>
        <v>0</v>
      </c>
      <c r="O5" s="183">
        <f t="shared" si="247"/>
        <v>5</v>
      </c>
      <c r="P5" s="183">
        <f t="shared" si="247"/>
        <v>0</v>
      </c>
      <c r="Q5" s="183">
        <f t="shared" si="247"/>
        <v>6</v>
      </c>
      <c r="R5" s="183">
        <f t="shared" si="247"/>
        <v>1</v>
      </c>
      <c r="S5" s="183">
        <f t="shared" si="247"/>
        <v>0</v>
      </c>
      <c r="T5" s="183">
        <f t="shared" si="247"/>
        <v>0</v>
      </c>
      <c r="U5" s="184">
        <f t="shared" si="247"/>
        <v>0</v>
      </c>
      <c r="V5" s="180">
        <f t="shared" si="247"/>
        <v>0</v>
      </c>
      <c r="W5" s="180">
        <f t="shared" si="247"/>
        <v>0</v>
      </c>
      <c r="X5" s="180">
        <f t="shared" si="247"/>
        <v>0</v>
      </c>
      <c r="Y5" s="180">
        <f t="shared" si="247"/>
        <v>0</v>
      </c>
      <c r="Z5" s="180">
        <f t="shared" si="247"/>
        <v>0</v>
      </c>
      <c r="AA5" s="180">
        <f t="shared" si="247"/>
        <v>0</v>
      </c>
      <c r="AB5" s="180">
        <f t="shared" si="247"/>
        <v>0</v>
      </c>
      <c r="AC5" s="180">
        <f t="shared" si="247"/>
        <v>0</v>
      </c>
      <c r="AD5" s="180">
        <f t="shared" si="247"/>
        <v>0</v>
      </c>
      <c r="AE5" s="180">
        <f t="shared" si="247"/>
        <v>0</v>
      </c>
      <c r="AF5" s="185"/>
    </row>
    <row r="6">
      <c r="A6" s="105"/>
      <c r="B6" s="105"/>
      <c r="C6" s="105"/>
      <c r="D6" s="105"/>
      <c r="E6" s="105"/>
      <c r="F6" s="182" t="s">
        <v>149</v>
      </c>
      <c r="G6" s="183">
        <f t="shared" ref="G6:AE6" si="248">COUNTIF(G13:G118,"na")</f>
        <v>62</v>
      </c>
      <c r="H6" s="183">
        <f t="shared" si="248"/>
        <v>71</v>
      </c>
      <c r="I6" s="183">
        <f t="shared" si="248"/>
        <v>72</v>
      </c>
      <c r="J6" s="183">
        <f t="shared" si="248"/>
        <v>72</v>
      </c>
      <c r="K6" s="183">
        <f t="shared" si="248"/>
        <v>67</v>
      </c>
      <c r="L6" s="183">
        <f t="shared" si="248"/>
        <v>66</v>
      </c>
      <c r="M6" s="183">
        <f t="shared" si="248"/>
        <v>72</v>
      </c>
      <c r="N6" s="183">
        <f t="shared" si="248"/>
        <v>73</v>
      </c>
      <c r="O6" s="183">
        <f t="shared" si="248"/>
        <v>64</v>
      </c>
      <c r="P6" s="183">
        <f t="shared" si="248"/>
        <v>72</v>
      </c>
      <c r="Q6" s="183">
        <f t="shared" si="248"/>
        <v>61</v>
      </c>
      <c r="R6" s="183">
        <f t="shared" si="248"/>
        <v>72</v>
      </c>
      <c r="S6" s="183">
        <f t="shared" si="248"/>
        <v>73</v>
      </c>
      <c r="T6" s="183">
        <f t="shared" si="248"/>
        <v>0</v>
      </c>
      <c r="U6" s="184">
        <f t="shared" si="248"/>
        <v>0</v>
      </c>
      <c r="V6" s="180">
        <f t="shared" si="248"/>
        <v>0</v>
      </c>
      <c r="W6" s="180">
        <f t="shared" si="248"/>
        <v>0</v>
      </c>
      <c r="X6" s="180">
        <f t="shared" si="248"/>
        <v>0</v>
      </c>
      <c r="Y6" s="180">
        <f t="shared" si="248"/>
        <v>0</v>
      </c>
      <c r="Z6" s="180">
        <f t="shared" si="248"/>
        <v>0</v>
      </c>
      <c r="AA6" s="180">
        <f t="shared" si="248"/>
        <v>0</v>
      </c>
      <c r="AB6" s="180">
        <f t="shared" si="248"/>
        <v>0</v>
      </c>
      <c r="AC6" s="180">
        <f t="shared" si="248"/>
        <v>0</v>
      </c>
      <c r="AD6" s="180">
        <f t="shared" si="248"/>
        <v>0</v>
      </c>
      <c r="AE6" s="180">
        <f t="shared" si="248"/>
        <v>0</v>
      </c>
      <c r="AF6" s="185"/>
    </row>
    <row r="7">
      <c r="A7" s="105"/>
      <c r="B7" s="105"/>
      <c r="C7" s="105"/>
      <c r="D7" s="105"/>
      <c r="E7" s="105"/>
      <c r="F7" s="182" t="s">
        <v>150</v>
      </c>
      <c r="G7" s="183">
        <f t="shared" ref="G7:AE7" si="249">COUNTIF(G13:G118,"nt")</f>
        <v>0</v>
      </c>
      <c r="H7" s="183">
        <f t="shared" si="249"/>
        <v>0</v>
      </c>
      <c r="I7" s="186">
        <f t="shared" si="249"/>
        <v>0</v>
      </c>
      <c r="J7" s="186">
        <f t="shared" si="249"/>
        <v>0</v>
      </c>
      <c r="K7" s="186">
        <f t="shared" si="249"/>
        <v>0</v>
      </c>
      <c r="L7" s="186">
        <f t="shared" si="249"/>
        <v>0</v>
      </c>
      <c r="M7" s="186">
        <f t="shared" si="249"/>
        <v>0</v>
      </c>
      <c r="N7" s="186">
        <f t="shared" si="249"/>
        <v>0</v>
      </c>
      <c r="O7" s="186">
        <f t="shared" si="249"/>
        <v>0</v>
      </c>
      <c r="P7" s="186">
        <f t="shared" si="249"/>
        <v>0</v>
      </c>
      <c r="Q7" s="186">
        <f t="shared" si="249"/>
        <v>0</v>
      </c>
      <c r="R7" s="186">
        <f t="shared" si="249"/>
        <v>0</v>
      </c>
      <c r="S7" s="186">
        <f t="shared" si="249"/>
        <v>0</v>
      </c>
      <c r="T7" s="186">
        <f t="shared" si="249"/>
        <v>106</v>
      </c>
      <c r="U7" s="187">
        <f t="shared" si="249"/>
        <v>106</v>
      </c>
      <c r="V7" s="180">
        <f t="shared" si="249"/>
        <v>106</v>
      </c>
      <c r="W7" s="180">
        <f t="shared" si="249"/>
        <v>106</v>
      </c>
      <c r="X7" s="180">
        <f t="shared" si="249"/>
        <v>106</v>
      </c>
      <c r="Y7" s="180">
        <f t="shared" si="249"/>
        <v>106</v>
      </c>
      <c r="Z7" s="180">
        <f t="shared" si="249"/>
        <v>106</v>
      </c>
      <c r="AA7" s="180">
        <f t="shared" si="249"/>
        <v>106</v>
      </c>
      <c r="AB7" s="180">
        <f t="shared" si="249"/>
        <v>106</v>
      </c>
      <c r="AC7" s="180">
        <f t="shared" si="249"/>
        <v>106</v>
      </c>
      <c r="AD7" s="180">
        <f t="shared" si="249"/>
        <v>106</v>
      </c>
      <c r="AE7" s="180">
        <f t="shared" si="249"/>
        <v>106</v>
      </c>
      <c r="AF7" s="185"/>
    </row>
    <row r="8">
      <c r="A8" s="105"/>
      <c r="B8" s="105"/>
      <c r="C8" s="105"/>
      <c r="D8" s="105"/>
      <c r="E8" s="105"/>
      <c r="F8" s="182" t="s">
        <v>151</v>
      </c>
      <c r="G8" s="188">
        <f>'P01'!$T$5</f>
        <v>0.90625</v>
      </c>
      <c r="H8" s="188">
        <f>'P02'!$T$5</f>
        <v>1</v>
      </c>
      <c r="I8" s="188">
        <f>'P03'!$T$5</f>
        <v>1</v>
      </c>
      <c r="J8" s="188">
        <f>'P04'!$T$5</f>
        <v>1</v>
      </c>
      <c r="K8" s="188">
        <f>'P05'!$T$5</f>
        <v>1</v>
      </c>
      <c r="L8" s="188">
        <f>'P06'!$T$5</f>
        <v>0.93548387096774188</v>
      </c>
      <c r="M8" s="188">
        <f>'P07'!$T$5</f>
        <v>1</v>
      </c>
      <c r="N8" s="188">
        <f>'P08'!$T$5</f>
        <v>1</v>
      </c>
      <c r="O8" s="188">
        <f>'P09'!$T$5</f>
        <v>0.84375</v>
      </c>
      <c r="P8" s="188">
        <f>'P10'!$T$5</f>
        <v>1</v>
      </c>
      <c r="Q8" s="188">
        <f>'P11'!$T$5</f>
        <v>0.82352941176470584</v>
      </c>
      <c r="R8" s="188">
        <f>'P12'!$T$5</f>
        <v>0.96153846153846156</v>
      </c>
      <c r="S8" s="188">
        <f>'P13'!$T$5</f>
        <v>1</v>
      </c>
      <c r="T8" s="188" t="str">
        <f>'P14'!$T$5</f>
        <v>-</v>
      </c>
      <c r="U8" s="188" t="str">
        <f>'P15'!$T$5</f>
        <v>-</v>
      </c>
      <c r="V8" s="188" t="str">
        <f>'P16'!$U$5</f>
        <v>-</v>
      </c>
      <c r="W8" s="188" t="str">
        <f>'P17'!$T$5</f>
        <v>-</v>
      </c>
      <c r="X8" s="188" t="str">
        <f>'P18'!$T$5</f>
        <v>-</v>
      </c>
      <c r="Y8" s="188" t="str">
        <f>'P19'!$T$5</f>
        <v>-</v>
      </c>
      <c r="Z8" s="189" t="str">
        <f>'P20'!$T$5</f>
        <v>-</v>
      </c>
      <c r="AA8" s="189" t="str">
        <f>'P21'!$T$5</f>
        <v>-</v>
      </c>
      <c r="AB8" s="189" t="str">
        <f>'P22'!$T$5</f>
        <v>-</v>
      </c>
      <c r="AC8" s="189" t="str">
        <f>'P23'!$T$5</f>
        <v>-</v>
      </c>
      <c r="AD8" s="189" t="str">
        <f>'P24'!$T$5</f>
        <v>-</v>
      </c>
      <c r="AE8" s="189" t="str">
        <f>'P25'!$T$5</f>
        <v>-</v>
      </c>
      <c r="AF8" s="185"/>
    </row>
    <row r="9">
      <c r="A9" s="105"/>
      <c r="B9" s="105"/>
      <c r="C9" s="105"/>
      <c r="D9" s="105"/>
      <c r="E9" s="105"/>
      <c r="F9" s="182" t="s">
        <v>152</v>
      </c>
      <c r="G9" s="188">
        <f>'P01'!$T$6</f>
        <v>1</v>
      </c>
      <c r="H9" s="188">
        <f>'P02'!$T$6</f>
        <v>1</v>
      </c>
      <c r="I9" s="188">
        <f>'P03'!$T$6</f>
        <v>1</v>
      </c>
      <c r="J9" s="188">
        <f>'P04'!$T$6</f>
        <v>1</v>
      </c>
      <c r="K9" s="188">
        <f>'P05'!$T$6</f>
        <v>1</v>
      </c>
      <c r="L9" s="188">
        <f>'P06'!$T$6</f>
        <v>1</v>
      </c>
      <c r="M9" s="188">
        <f>'P07'!$T$6</f>
        <v>1</v>
      </c>
      <c r="N9" s="188">
        <f>'P08'!$T$6</f>
        <v>1</v>
      </c>
      <c r="O9" s="188">
        <f>'P09'!$T$6</f>
        <v>1</v>
      </c>
      <c r="P9" s="188">
        <f>'P10'!$T$6</f>
        <v>1</v>
      </c>
      <c r="Q9" s="188">
        <f>'P11'!$T$6</f>
        <v>1</v>
      </c>
      <c r="R9" s="188">
        <f>'P12'!$T$6</f>
        <v>1</v>
      </c>
      <c r="S9" s="188">
        <f>'P13'!$T$6</f>
        <v>1</v>
      </c>
      <c r="T9" s="188" t="str">
        <f>'P14'!$T$6</f>
        <v>-</v>
      </c>
      <c r="U9" s="188" t="str">
        <f>'P15'!$T$6</f>
        <v>-</v>
      </c>
      <c r="V9" s="188" t="str">
        <f>'P16'!$U$6</f>
        <v>-</v>
      </c>
      <c r="W9" s="188" t="str">
        <f>'P17'!$T$6</f>
        <v>-</v>
      </c>
      <c r="X9" s="188" t="str">
        <f>'P18'!$T$6</f>
        <v>-</v>
      </c>
      <c r="Y9" s="188" t="str">
        <f>'P19'!$T$6</f>
        <v>-</v>
      </c>
      <c r="Z9" s="190" t="str">
        <f>'P20'!$T$6</f>
        <v>-</v>
      </c>
      <c r="AA9" s="190" t="str">
        <f>'P21'!$T$6</f>
        <v>-</v>
      </c>
      <c r="AB9" s="190" t="str">
        <f>'P22'!$T$6</f>
        <v>-</v>
      </c>
      <c r="AC9" s="190" t="str">
        <f>'P23'!$T$6</f>
        <v>-</v>
      </c>
      <c r="AD9" s="190" t="str">
        <f>'P24'!$T$6</f>
        <v>-</v>
      </c>
      <c r="AE9" s="190" t="str">
        <f>'P25'!$T$6</f>
        <v>-</v>
      </c>
      <c r="AF9" s="185"/>
    </row>
    <row r="10">
      <c r="A10" s="105"/>
      <c r="B10" s="105"/>
      <c r="C10" s="105"/>
      <c r="D10" s="105"/>
      <c r="E10" s="105"/>
      <c r="F10" s="182" t="s">
        <v>153</v>
      </c>
      <c r="G10" s="188" t="str">
        <f>'P01'!$T$7</f>
        <v>-</v>
      </c>
      <c r="H10" s="188" t="str">
        <f>'P02'!$T$7</f>
        <v>-</v>
      </c>
      <c r="I10" s="188" t="str">
        <f>'P03'!$T$7</f>
        <v>-</v>
      </c>
      <c r="J10" s="188" t="str">
        <f>'P04'!$T$7</f>
        <v>-</v>
      </c>
      <c r="K10" s="188" t="str">
        <f>'P05'!$T$7</f>
        <v>-</v>
      </c>
      <c r="L10" s="188" t="str">
        <f>'P06'!$T$7</f>
        <v>-</v>
      </c>
      <c r="M10" s="188" t="str">
        <f>'P07'!$T$7</f>
        <v>-</v>
      </c>
      <c r="N10" s="188" t="str">
        <f>'P08'!$T$7</f>
        <v>-</v>
      </c>
      <c r="O10" s="188" t="str">
        <f>'P09'!$T$7</f>
        <v>-</v>
      </c>
      <c r="P10" s="188" t="str">
        <f>'P10'!$T$7</f>
        <v>-</v>
      </c>
      <c r="Q10" s="188" t="str">
        <f>'P11'!$T$7</f>
        <v>-</v>
      </c>
      <c r="R10" s="188" t="str">
        <f>'P12'!$T$7</f>
        <v>-</v>
      </c>
      <c r="S10" s="188" t="str">
        <f>'P13'!$T$7</f>
        <v>-</v>
      </c>
      <c r="T10" s="188" t="str">
        <f>'P14'!$T$7</f>
        <v>-</v>
      </c>
      <c r="U10" s="188" t="str">
        <f>'P15'!$T$7</f>
        <v>-</v>
      </c>
      <c r="V10" s="188" t="str">
        <f>'P16'!$U$7</f>
        <v>-</v>
      </c>
      <c r="W10" s="188" t="str">
        <f>'P17'!$T$7</f>
        <v>-</v>
      </c>
      <c r="X10" s="188" t="str">
        <f>'P18'!$T$7</f>
        <v>-</v>
      </c>
      <c r="Y10" s="188" t="str">
        <f>'P19'!$T$7</f>
        <v>-</v>
      </c>
      <c r="Z10" s="190" t="str">
        <f>'P20'!$T$7</f>
        <v>-</v>
      </c>
      <c r="AA10" s="190" t="str">
        <f>'P21'!$T$7</f>
        <v>-</v>
      </c>
      <c r="AB10" s="190" t="str">
        <f>'P22'!$T$7</f>
        <v>-</v>
      </c>
      <c r="AC10" s="190" t="str">
        <f>'P23'!$T$7</f>
        <v>-</v>
      </c>
      <c r="AD10" s="190" t="str">
        <f>'P24'!$T$7</f>
        <v>-</v>
      </c>
      <c r="AE10" s="190" t="str">
        <f>'P25'!$T$7</f>
        <v>-</v>
      </c>
      <c r="AF10" s="185"/>
    </row>
    <row r="11">
      <c r="A11" s="105"/>
      <c r="B11" s="105"/>
      <c r="C11" s="105"/>
      <c r="D11" s="105"/>
      <c r="E11" s="105"/>
      <c r="F11" s="182" t="s">
        <v>154</v>
      </c>
      <c r="G11" s="188" t="str">
        <f>'P01'!$U$7</f>
        <v>-</v>
      </c>
      <c r="H11" s="188" t="str">
        <f>'P02'!$U$7</f>
        <v>-</v>
      </c>
      <c r="I11" s="188" t="str">
        <f>'P03'!$U$7</f>
        <v>-</v>
      </c>
      <c r="J11" s="188" t="str">
        <f>'P04'!$U$7</f>
        <v>-</v>
      </c>
      <c r="K11" s="188" t="str">
        <f>'P05'!$U$7</f>
        <v>-</v>
      </c>
      <c r="L11" s="188" t="str">
        <f>'P06'!$U$7</f>
        <v>-</v>
      </c>
      <c r="M11" s="188" t="str">
        <f>'P07'!$U$7</f>
        <v>-</v>
      </c>
      <c r="N11" s="188" t="str">
        <f>'P08'!$U$7</f>
        <v>-</v>
      </c>
      <c r="O11" s="188" t="str">
        <f>'P09'!$U$7</f>
        <v>-</v>
      </c>
      <c r="P11" s="188" t="str">
        <f>'P10'!$U$7</f>
        <v>-</v>
      </c>
      <c r="Q11" s="188" t="str">
        <f>'P11'!$U$7</f>
        <v>-</v>
      </c>
      <c r="R11" s="188" t="str">
        <f>'P12'!$U$7</f>
        <v>-</v>
      </c>
      <c r="S11" s="188" t="str">
        <f>'P13'!$U$7</f>
        <v>-</v>
      </c>
      <c r="T11" s="188" t="str">
        <f>'P14'!$U$7</f>
        <v>-</v>
      </c>
      <c r="U11" s="188" t="str">
        <f>'P15'!$U$7</f>
        <v>-</v>
      </c>
      <c r="V11" s="188" t="str">
        <f>'P16'!$V$7</f>
        <v>-</v>
      </c>
      <c r="W11" s="188" t="str">
        <f>'P17'!$U$7</f>
        <v>-</v>
      </c>
      <c r="X11" s="188" t="str">
        <f>'P18'!$U$7</f>
        <v>-</v>
      </c>
      <c r="Y11" s="188" t="str">
        <f>'P19'!$U$7</f>
        <v>-</v>
      </c>
      <c r="Z11" s="190" t="str">
        <f>'P20'!$U$7</f>
        <v>-</v>
      </c>
      <c r="AA11" s="190" t="str">
        <f>'P21'!$U$7</f>
        <v>-</v>
      </c>
      <c r="AB11" s="190" t="str">
        <f>'P22'!$U$7</f>
        <v>-</v>
      </c>
      <c r="AC11" s="190" t="str">
        <f>'P23'!$U$7</f>
        <v>-</v>
      </c>
      <c r="AD11" s="190" t="str">
        <f>'P24'!$U$7</f>
        <v>-</v>
      </c>
      <c r="AE11" s="190" t="str">
        <f>'P25'!$U$7</f>
        <v>-</v>
      </c>
      <c r="AF11" s="191"/>
    </row>
    <row r="12" ht="15.75" customHeight="1">
      <c r="A12" s="192"/>
      <c r="B12" s="193"/>
      <c r="C12" s="194"/>
      <c r="D12" s="194"/>
      <c r="E12" s="195"/>
      <c r="F12" s="196"/>
      <c r="G12" s="80"/>
      <c r="H12" s="80"/>
      <c r="I12" s="80"/>
      <c r="J12" s="80"/>
      <c r="K12" s="80"/>
      <c r="L12" s="80"/>
      <c r="M12" s="80"/>
      <c r="N12" s="80"/>
      <c r="O12" s="80"/>
      <c r="P12" s="80"/>
      <c r="Q12" s="80"/>
      <c r="R12" s="80"/>
      <c r="S12" s="80"/>
      <c r="T12" s="80"/>
      <c r="U12" s="80"/>
      <c r="V12" s="80"/>
      <c r="W12" s="80"/>
      <c r="X12" s="80"/>
      <c r="Y12" s="80"/>
      <c r="Z12" s="197"/>
      <c r="AA12" s="197"/>
      <c r="AB12" s="197"/>
      <c r="AC12" s="197"/>
      <c r="AD12" s="197"/>
      <c r="AE12" s="197"/>
      <c r="AF12" s="198"/>
    </row>
    <row r="13" ht="37.5" customHeight="1">
      <c r="A13" s="199" t="s">
        <v>101</v>
      </c>
      <c r="B13" s="200" t="s">
        <v>155</v>
      </c>
      <c r="C13" s="201" t="s">
        <v>8</v>
      </c>
      <c r="D13" s="202" t="s">
        <v>156</v>
      </c>
      <c r="E13" s="203" t="s">
        <v>157</v>
      </c>
      <c r="F13" s="202" t="s">
        <v>158</v>
      </c>
      <c r="G13" s="204" t="str">
        <f>'P01'!F12</f>
        <v>na</v>
      </c>
      <c r="H13" s="205" t="str">
        <f>'P02'!F12</f>
        <v>na</v>
      </c>
      <c r="I13" s="205" t="str">
        <f>'P03'!F12</f>
        <v>na</v>
      </c>
      <c r="J13" s="205" t="str">
        <f>'P04'!F12</f>
        <v>na</v>
      </c>
      <c r="K13" s="205" t="str">
        <f>'P05'!F12</f>
        <v>na</v>
      </c>
      <c r="L13" s="205" t="str">
        <f>'P06'!F12</f>
        <v>na</v>
      </c>
      <c r="M13" s="205" t="str">
        <f>'P07'!F12</f>
        <v>na</v>
      </c>
      <c r="N13" s="205" t="str">
        <f>'P08'!F12</f>
        <v>na</v>
      </c>
      <c r="O13" s="205" t="str">
        <f>'P09'!F12</f>
        <v>na</v>
      </c>
      <c r="P13" s="205" t="str">
        <f>'P10'!F12</f>
        <v>na</v>
      </c>
      <c r="Q13" s="205" t="str">
        <f>'P11'!F12</f>
        <v>na</v>
      </c>
      <c r="R13" s="205" t="str">
        <f>'P12'!F12</f>
        <v>na</v>
      </c>
      <c r="S13" s="205" t="str">
        <f>'P13'!F12</f>
        <v>na</v>
      </c>
      <c r="T13" s="205" t="str">
        <f>'P14'!F12</f>
        <v>nt</v>
      </c>
      <c r="U13" s="205" t="str">
        <f>'P15'!F12</f>
        <v>nt</v>
      </c>
      <c r="V13" s="205" t="str">
        <f>'P16'!F12</f>
        <v>nt</v>
      </c>
      <c r="W13" s="205" t="str">
        <f>'P17'!F12</f>
        <v>nt</v>
      </c>
      <c r="X13" s="205" t="str">
        <f>'P18'!F12</f>
        <v>nt</v>
      </c>
      <c r="Y13" s="205" t="str">
        <f>'P19'!F12</f>
        <v>nt</v>
      </c>
      <c r="Z13" s="206" t="str">
        <f>'P20'!F12</f>
        <v>nt</v>
      </c>
      <c r="AA13" s="207" t="str">
        <f>'P21'!F12</f>
        <v>nt</v>
      </c>
      <c r="AB13" s="207" t="str">
        <f>'P22'!F12</f>
        <v>nt</v>
      </c>
      <c r="AC13" s="207" t="str">
        <f>'P23'!F12</f>
        <v>nt</v>
      </c>
      <c r="AD13" s="207" t="str">
        <f>'P24'!F12</f>
        <v>nt</v>
      </c>
      <c r="AE13" s="207" t="str">
        <f>'P25'!F12</f>
        <v>nt</v>
      </c>
      <c r="AF13" s="208"/>
    </row>
    <row r="14" ht="37.5" customHeight="1">
      <c r="A14" s="209"/>
      <c r="B14" s="200" t="s">
        <v>159</v>
      </c>
      <c r="C14" s="201" t="s">
        <v>8</v>
      </c>
      <c r="D14" s="202" t="s">
        <v>160</v>
      </c>
      <c r="E14" s="203"/>
      <c r="F14" s="202" t="s">
        <v>161</v>
      </c>
      <c r="G14" s="204" t="str">
        <f>'P01'!F13</f>
        <v>c</v>
      </c>
      <c r="H14" s="204" t="str">
        <f>'P02'!F13</f>
        <v>c</v>
      </c>
      <c r="I14" s="204" t="str">
        <f>'P03'!F13</f>
        <v>c</v>
      </c>
      <c r="J14" s="204" t="str">
        <f>'P04'!F13</f>
        <v>c</v>
      </c>
      <c r="K14" s="204" t="str">
        <f>'P05'!F13</f>
        <v>c</v>
      </c>
      <c r="L14" s="204" t="str">
        <f>'P06'!F13</f>
        <v>c</v>
      </c>
      <c r="M14" s="204" t="str">
        <f>'P07'!F13</f>
        <v>c</v>
      </c>
      <c r="N14" s="204" t="str">
        <f>'P08'!F13</f>
        <v>c</v>
      </c>
      <c r="O14" s="204" t="str">
        <f>'P09'!F13</f>
        <v>c</v>
      </c>
      <c r="P14" s="210" t="str">
        <f>'P10'!F13</f>
        <v>c</v>
      </c>
      <c r="Q14" s="211" t="str">
        <f>'P11'!F13</f>
        <v>c</v>
      </c>
      <c r="R14" s="211" t="str">
        <f>'P12'!F13</f>
        <v>c</v>
      </c>
      <c r="S14" s="211" t="str">
        <f>'P13'!F13</f>
        <v>c</v>
      </c>
      <c r="T14" s="211" t="str">
        <f>'P14'!F13</f>
        <v>nt</v>
      </c>
      <c r="U14" s="211" t="str">
        <f>'P15'!F13</f>
        <v>nt</v>
      </c>
      <c r="V14" s="212" t="str">
        <f>'P16'!F13</f>
        <v>nt</v>
      </c>
      <c r="W14" s="212" t="str">
        <f>'P17'!F13</f>
        <v>nt</v>
      </c>
      <c r="X14" s="212" t="str">
        <f>'P18'!F13</f>
        <v>nt</v>
      </c>
      <c r="Y14" s="212" t="str">
        <f>'P19'!F13</f>
        <v>nt</v>
      </c>
      <c r="Z14" s="206" t="str">
        <f>'P20'!F13</f>
        <v>nt</v>
      </c>
      <c r="AA14" s="207" t="str">
        <f>'P21'!F13</f>
        <v>nt</v>
      </c>
      <c r="AB14" s="207" t="str">
        <f>'P22'!F13</f>
        <v>nt</v>
      </c>
      <c r="AC14" s="207" t="str">
        <f>'P23'!F13</f>
        <v>nt</v>
      </c>
      <c r="AD14" s="207" t="str">
        <f>'P24'!F13</f>
        <v>nt</v>
      </c>
      <c r="AE14" s="207" t="str">
        <f>'P25'!F13</f>
        <v>nt</v>
      </c>
      <c r="AF14" s="208"/>
    </row>
    <row r="15" ht="37.5" customHeight="1">
      <c r="A15" s="209"/>
      <c r="B15" s="200" t="s">
        <v>162</v>
      </c>
      <c r="C15" s="201" t="s">
        <v>8</v>
      </c>
      <c r="D15" s="202" t="s">
        <v>160</v>
      </c>
      <c r="E15" s="203"/>
      <c r="F15" s="202" t="s">
        <v>163</v>
      </c>
      <c r="G15" s="204" t="str">
        <f>'P01'!F14</f>
        <v>na</v>
      </c>
      <c r="H15" s="204" t="str">
        <f>'P02'!F14</f>
        <v>na</v>
      </c>
      <c r="I15" s="204" t="str">
        <f>'P03'!F14</f>
        <v>na</v>
      </c>
      <c r="J15" s="204" t="str">
        <f>'P04'!F14</f>
        <v>na</v>
      </c>
      <c r="K15" s="204" t="str">
        <f>'P05'!F14</f>
        <v>na</v>
      </c>
      <c r="L15" s="204" t="str">
        <f>'P06'!F14</f>
        <v>na</v>
      </c>
      <c r="M15" s="204" t="str">
        <f>'P07'!F14</f>
        <v>na</v>
      </c>
      <c r="N15" s="204" t="str">
        <f>'P08'!F14</f>
        <v>na</v>
      </c>
      <c r="O15" s="204" t="str">
        <f>'P09'!F14</f>
        <v>na</v>
      </c>
      <c r="P15" s="210" t="str">
        <f>'P10'!F14</f>
        <v>na</v>
      </c>
      <c r="Q15" s="211" t="str">
        <f>'P11'!F14</f>
        <v>na</v>
      </c>
      <c r="R15" s="211" t="str">
        <f>'P12'!F14</f>
        <v>na</v>
      </c>
      <c r="S15" s="211" t="str">
        <f>'P13'!F14</f>
        <v>na</v>
      </c>
      <c r="T15" s="211" t="str">
        <f>'P14'!F14</f>
        <v>nt</v>
      </c>
      <c r="U15" s="211" t="str">
        <f>'P15'!F14</f>
        <v>nt</v>
      </c>
      <c r="V15" s="212" t="str">
        <f>'P16'!F14</f>
        <v>nt</v>
      </c>
      <c r="W15" s="212" t="str">
        <f>'P17'!F14</f>
        <v>nt</v>
      </c>
      <c r="X15" s="212" t="str">
        <f>'P18'!F14</f>
        <v>nt</v>
      </c>
      <c r="Y15" s="212" t="str">
        <f>'P19'!F14</f>
        <v>nt</v>
      </c>
      <c r="Z15" s="206" t="str">
        <f>'P20'!F14</f>
        <v>nt</v>
      </c>
      <c r="AA15" s="207" t="str">
        <f>'P21'!F14</f>
        <v>nt</v>
      </c>
      <c r="AB15" s="207" t="str">
        <f>'P22'!F14</f>
        <v>nt</v>
      </c>
      <c r="AC15" s="207" t="str">
        <f>'P23'!F14</f>
        <v>nt</v>
      </c>
      <c r="AD15" s="207" t="str">
        <f>'P24'!F14</f>
        <v>nt</v>
      </c>
      <c r="AE15" s="207" t="str">
        <f>'P25'!F14</f>
        <v>nt</v>
      </c>
      <c r="AF15" s="208"/>
    </row>
    <row r="16" ht="37.5" customHeight="1">
      <c r="A16" s="209"/>
      <c r="B16" s="200" t="s">
        <v>164</v>
      </c>
      <c r="C16" s="201" t="s">
        <v>8</v>
      </c>
      <c r="D16" s="202" t="s">
        <v>156</v>
      </c>
      <c r="E16" s="203"/>
      <c r="F16" s="202" t="s">
        <v>165</v>
      </c>
      <c r="G16" s="204" t="str">
        <f>'P01'!F15</f>
        <v>na</v>
      </c>
      <c r="H16" s="204" t="str">
        <f>'P02'!F15</f>
        <v>na</v>
      </c>
      <c r="I16" s="204" t="str">
        <f>'P03'!F15</f>
        <v>na</v>
      </c>
      <c r="J16" s="204" t="str">
        <f>'P04'!F15</f>
        <v>na</v>
      </c>
      <c r="K16" s="204" t="str">
        <f>'P05'!F15</f>
        <v>na</v>
      </c>
      <c r="L16" s="204" t="str">
        <f>'P06'!F15</f>
        <v>na</v>
      </c>
      <c r="M16" s="204" t="str">
        <f>'P07'!F15</f>
        <v>na</v>
      </c>
      <c r="N16" s="204" t="str">
        <f>'P08'!F15</f>
        <v>na</v>
      </c>
      <c r="O16" s="204" t="str">
        <f>'P09'!F15</f>
        <v>na</v>
      </c>
      <c r="P16" s="210" t="str">
        <f>'P10'!F15</f>
        <v>na</v>
      </c>
      <c r="Q16" s="211" t="str">
        <f>'P11'!F15</f>
        <v>na</v>
      </c>
      <c r="R16" s="211" t="str">
        <f>'P12'!F15</f>
        <v>na</v>
      </c>
      <c r="S16" s="211" t="str">
        <f>'P13'!F15</f>
        <v>na</v>
      </c>
      <c r="T16" s="211" t="str">
        <f>'P14'!F15</f>
        <v>nt</v>
      </c>
      <c r="U16" s="211" t="str">
        <f>'P15'!F15</f>
        <v>nt</v>
      </c>
      <c r="V16" s="212" t="str">
        <f>'P16'!F15</f>
        <v>nt</v>
      </c>
      <c r="W16" s="212" t="str">
        <f>'P17'!F15</f>
        <v>nt</v>
      </c>
      <c r="X16" s="212" t="str">
        <f>'P18'!F15</f>
        <v>nt</v>
      </c>
      <c r="Y16" s="212" t="str">
        <f>'P19'!F15</f>
        <v>nt</v>
      </c>
      <c r="Z16" s="206" t="str">
        <f>'P20'!F15</f>
        <v>nt</v>
      </c>
      <c r="AA16" s="207" t="str">
        <f>'P21'!F15</f>
        <v>nt</v>
      </c>
      <c r="AB16" s="207" t="str">
        <f>'P22'!F15</f>
        <v>nt</v>
      </c>
      <c r="AC16" s="207" t="str">
        <f>'P23'!F15</f>
        <v>nt</v>
      </c>
      <c r="AD16" s="207" t="str">
        <f>'P24'!F15</f>
        <v>nt</v>
      </c>
      <c r="AE16" s="207" t="str">
        <f>'P25'!F15</f>
        <v>nt</v>
      </c>
      <c r="AF16" s="208"/>
    </row>
    <row r="17" ht="37.5" customHeight="1">
      <c r="A17" s="209"/>
      <c r="B17" s="200" t="s">
        <v>166</v>
      </c>
      <c r="C17" s="201" t="s">
        <v>8</v>
      </c>
      <c r="D17" s="213" t="s">
        <v>156</v>
      </c>
      <c r="E17" s="203"/>
      <c r="F17" s="202" t="s">
        <v>167</v>
      </c>
      <c r="G17" s="204" t="str">
        <f>'P01'!F16</f>
        <v>na</v>
      </c>
      <c r="H17" s="204" t="str">
        <f>'P02'!F16</f>
        <v>na</v>
      </c>
      <c r="I17" s="204" t="str">
        <f>'P03'!F16</f>
        <v>na</v>
      </c>
      <c r="J17" s="204" t="str">
        <f>'P04'!F16</f>
        <v>na</v>
      </c>
      <c r="K17" s="204" t="str">
        <f>'P05'!F16</f>
        <v>na</v>
      </c>
      <c r="L17" s="204" t="str">
        <f>'P06'!F16</f>
        <v>na</v>
      </c>
      <c r="M17" s="204" t="str">
        <f>'P07'!F16</f>
        <v>na</v>
      </c>
      <c r="N17" s="204" t="str">
        <f>'P08'!F16</f>
        <v>na</v>
      </c>
      <c r="O17" s="204" t="str">
        <f>'P09'!F16</f>
        <v>na</v>
      </c>
      <c r="P17" s="210" t="str">
        <f>'P10'!F16</f>
        <v>na</v>
      </c>
      <c r="Q17" s="211" t="str">
        <f>'P11'!F16</f>
        <v>na</v>
      </c>
      <c r="R17" s="211" t="str">
        <f>'P12'!F16</f>
        <v>na</v>
      </c>
      <c r="S17" s="211" t="str">
        <f>'P13'!F16</f>
        <v>na</v>
      </c>
      <c r="T17" s="211" t="str">
        <f>'P14'!F16</f>
        <v>nt</v>
      </c>
      <c r="U17" s="211" t="str">
        <f>'P15'!F16</f>
        <v>nt</v>
      </c>
      <c r="V17" s="212" t="str">
        <f>'P16'!F16</f>
        <v>nt</v>
      </c>
      <c r="W17" s="212" t="str">
        <f>'P17'!F16</f>
        <v>nt</v>
      </c>
      <c r="X17" s="212" t="str">
        <f>'P18'!F16</f>
        <v>nt</v>
      </c>
      <c r="Y17" s="212" t="str">
        <f>'P19'!F16</f>
        <v>nt</v>
      </c>
      <c r="Z17" s="206" t="str">
        <f>'P20'!F16</f>
        <v>nt</v>
      </c>
      <c r="AA17" s="207" t="str">
        <f>'P21'!F16</f>
        <v>nt</v>
      </c>
      <c r="AB17" s="207" t="str">
        <f>'P22'!F16</f>
        <v>nt</v>
      </c>
      <c r="AC17" s="207" t="str">
        <f>'P23'!F16</f>
        <v>nt</v>
      </c>
      <c r="AD17" s="207" t="str">
        <f>'P24'!F16</f>
        <v>nt</v>
      </c>
      <c r="AE17" s="207" t="str">
        <f>'P25'!F16</f>
        <v>nt</v>
      </c>
      <c r="AF17" s="208"/>
    </row>
    <row r="18" ht="37.5" customHeight="1">
      <c r="A18" s="209"/>
      <c r="B18" s="200" t="s">
        <v>168</v>
      </c>
      <c r="C18" s="201" t="s">
        <v>8</v>
      </c>
      <c r="D18" s="213" t="s">
        <v>156</v>
      </c>
      <c r="E18" s="203"/>
      <c r="F18" s="202" t="s">
        <v>169</v>
      </c>
      <c r="G18" s="204" t="str">
        <f>'P01'!F17</f>
        <v>na</v>
      </c>
      <c r="H18" s="204" t="str">
        <f>'P02'!F17</f>
        <v>na</v>
      </c>
      <c r="I18" s="204" t="str">
        <f>'P03'!F17</f>
        <v>na</v>
      </c>
      <c r="J18" s="204" t="str">
        <f>'P04'!F17</f>
        <v>na</v>
      </c>
      <c r="K18" s="204" t="str">
        <f>'P05'!F17</f>
        <v>na</v>
      </c>
      <c r="L18" s="204" t="str">
        <f>'P06'!F17</f>
        <v>na</v>
      </c>
      <c r="M18" s="204" t="str">
        <f>'P07'!F17</f>
        <v>na</v>
      </c>
      <c r="N18" s="204" t="str">
        <f>'P08'!F17</f>
        <v>na</v>
      </c>
      <c r="O18" s="204" t="str">
        <f>'P09'!F17</f>
        <v>na</v>
      </c>
      <c r="P18" s="210" t="str">
        <f>'P10'!F17</f>
        <v>na</v>
      </c>
      <c r="Q18" s="211" t="str">
        <f>'P11'!F17</f>
        <v>na</v>
      </c>
      <c r="R18" s="211" t="str">
        <f>'P12'!F17</f>
        <v>na</v>
      </c>
      <c r="S18" s="211" t="str">
        <f>'P13'!F17</f>
        <v>na</v>
      </c>
      <c r="T18" s="211" t="str">
        <f>'P14'!F17</f>
        <v>nt</v>
      </c>
      <c r="U18" s="211" t="str">
        <f>'P15'!F17</f>
        <v>nt</v>
      </c>
      <c r="V18" s="212" t="str">
        <f>'P16'!F17</f>
        <v>nt</v>
      </c>
      <c r="W18" s="212" t="str">
        <f>'P17'!F17</f>
        <v>nt</v>
      </c>
      <c r="X18" s="212" t="str">
        <f>'P18'!F17</f>
        <v>nt</v>
      </c>
      <c r="Y18" s="212" t="str">
        <f>'P19'!F17</f>
        <v>nt</v>
      </c>
      <c r="Z18" s="206" t="str">
        <f>'P20'!F17</f>
        <v>nt</v>
      </c>
      <c r="AA18" s="207" t="str">
        <f>'P21'!F17</f>
        <v>nt</v>
      </c>
      <c r="AB18" s="207" t="str">
        <f>'P22'!F17</f>
        <v>nt</v>
      </c>
      <c r="AC18" s="207" t="str">
        <f>'P23'!F17</f>
        <v>nt</v>
      </c>
      <c r="AD18" s="207" t="str">
        <f>'P24'!F17</f>
        <v>nt</v>
      </c>
      <c r="AE18" s="207" t="str">
        <f>'P25'!F17</f>
        <v>nt</v>
      </c>
      <c r="AF18" s="208"/>
    </row>
    <row r="19" ht="37.5" customHeight="1">
      <c r="A19" s="209"/>
      <c r="B19" s="200" t="s">
        <v>170</v>
      </c>
      <c r="C19" s="201" t="s">
        <v>8</v>
      </c>
      <c r="D19" s="213" t="s">
        <v>156</v>
      </c>
      <c r="E19" s="203"/>
      <c r="F19" s="202" t="s">
        <v>171</v>
      </c>
      <c r="G19" s="204" t="str">
        <f>'P01'!F18</f>
        <v>na</v>
      </c>
      <c r="H19" s="204" t="str">
        <f>'P02'!F18</f>
        <v>na</v>
      </c>
      <c r="I19" s="204" t="str">
        <f>'P03'!F18</f>
        <v>na</v>
      </c>
      <c r="J19" s="204" t="str">
        <f>'P04'!F18</f>
        <v>na</v>
      </c>
      <c r="K19" s="204" t="str">
        <f>'P05'!F18</f>
        <v>na</v>
      </c>
      <c r="L19" s="204" t="str">
        <f>'P06'!F18</f>
        <v>na</v>
      </c>
      <c r="M19" s="204" t="str">
        <f>'P07'!F18</f>
        <v>na</v>
      </c>
      <c r="N19" s="204" t="str">
        <f>'P08'!F18</f>
        <v>na</v>
      </c>
      <c r="O19" s="204" t="str">
        <f>'P09'!F18</f>
        <v>na</v>
      </c>
      <c r="P19" s="210" t="str">
        <f>'P10'!F18</f>
        <v>na</v>
      </c>
      <c r="Q19" s="211" t="str">
        <f>'P11'!F18</f>
        <v>na</v>
      </c>
      <c r="R19" s="211" t="str">
        <f>'P12'!F18</f>
        <v>na</v>
      </c>
      <c r="S19" s="211" t="str">
        <f>'P13'!F18</f>
        <v>na</v>
      </c>
      <c r="T19" s="211" t="str">
        <f>'P14'!F18</f>
        <v>nt</v>
      </c>
      <c r="U19" s="211" t="str">
        <f>'P15'!F18</f>
        <v>nt</v>
      </c>
      <c r="V19" s="212" t="str">
        <f>'P16'!F18</f>
        <v>nt</v>
      </c>
      <c r="W19" s="212" t="str">
        <f>'P17'!F18</f>
        <v>nt</v>
      </c>
      <c r="X19" s="212" t="str">
        <f>'P18'!F18</f>
        <v>nt</v>
      </c>
      <c r="Y19" s="212" t="str">
        <f>'P19'!F18</f>
        <v>nt</v>
      </c>
      <c r="Z19" s="206" t="str">
        <f>'P20'!F18</f>
        <v>nt</v>
      </c>
      <c r="AA19" s="207" t="str">
        <f>'P21'!F18</f>
        <v>nt</v>
      </c>
      <c r="AB19" s="207" t="str">
        <f>'P22'!F18</f>
        <v>nt</v>
      </c>
      <c r="AC19" s="207" t="str">
        <f>'P23'!F18</f>
        <v>nt</v>
      </c>
      <c r="AD19" s="207" t="str">
        <f>'P24'!F18</f>
        <v>nt</v>
      </c>
      <c r="AE19" s="207" t="str">
        <f>'P25'!F18</f>
        <v>nt</v>
      </c>
      <c r="AF19" s="208"/>
    </row>
    <row r="20" ht="37.5" customHeight="1">
      <c r="A20" s="209"/>
      <c r="B20" s="200" t="s">
        <v>172</v>
      </c>
      <c r="C20" s="214" t="s">
        <v>15</v>
      </c>
      <c r="D20" s="213" t="s">
        <v>173</v>
      </c>
      <c r="E20" s="203"/>
      <c r="F20" s="202" t="s">
        <v>174</v>
      </c>
      <c r="G20" s="204" t="str">
        <f>'P01'!F19</f>
        <v>na</v>
      </c>
      <c r="H20" s="204" t="str">
        <f>'P02'!F19</f>
        <v>na</v>
      </c>
      <c r="I20" s="204" t="str">
        <f>'P03'!F19</f>
        <v>na</v>
      </c>
      <c r="J20" s="204" t="str">
        <f>'P04'!F19</f>
        <v>na</v>
      </c>
      <c r="K20" s="204" t="str">
        <f>'P05'!F19</f>
        <v>na</v>
      </c>
      <c r="L20" s="204" t="str">
        <f>'P06'!F19</f>
        <v>na</v>
      </c>
      <c r="M20" s="204" t="str">
        <f>'P07'!F19</f>
        <v>na</v>
      </c>
      <c r="N20" s="204" t="str">
        <f>'P08'!F19</f>
        <v>na</v>
      </c>
      <c r="O20" s="204" t="str">
        <f>'P09'!F19</f>
        <v>na</v>
      </c>
      <c r="P20" s="210" t="str">
        <f>'P10'!F19</f>
        <v>na</v>
      </c>
      <c r="Q20" s="211" t="str">
        <f>'P11'!F19</f>
        <v>na</v>
      </c>
      <c r="R20" s="211" t="str">
        <f>'P12'!F19</f>
        <v>na</v>
      </c>
      <c r="S20" s="211" t="str">
        <f>'P13'!F19</f>
        <v>na</v>
      </c>
      <c r="T20" s="211" t="str">
        <f>'P14'!F19</f>
        <v>nt</v>
      </c>
      <c r="U20" s="211" t="str">
        <f>'P15'!F19</f>
        <v>nt</v>
      </c>
      <c r="V20" s="212" t="str">
        <f>'P16'!F19</f>
        <v>nt</v>
      </c>
      <c r="W20" s="212" t="str">
        <f>'P17'!F19</f>
        <v>nt</v>
      </c>
      <c r="X20" s="212" t="str">
        <f>'P18'!F19</f>
        <v>nt</v>
      </c>
      <c r="Y20" s="212" t="str">
        <f>'P19'!F19</f>
        <v>nt</v>
      </c>
      <c r="Z20" s="206" t="str">
        <f>'P20'!F19</f>
        <v>nt</v>
      </c>
      <c r="AA20" s="207" t="str">
        <f>'P21'!F19</f>
        <v>nt</v>
      </c>
      <c r="AB20" s="207" t="str">
        <f>'P22'!F19</f>
        <v>nt</v>
      </c>
      <c r="AC20" s="207" t="str">
        <f>'P23'!F19</f>
        <v>nt</v>
      </c>
      <c r="AD20" s="207" t="str">
        <f>'P24'!F19</f>
        <v>nt</v>
      </c>
      <c r="AE20" s="207" t="str">
        <f>'P25'!F19</f>
        <v>nt</v>
      </c>
      <c r="AF20" s="198"/>
    </row>
    <row r="21" ht="37.5" customHeight="1">
      <c r="A21" s="215"/>
      <c r="B21" s="200" t="s">
        <v>175</v>
      </c>
      <c r="C21" s="216" t="s">
        <v>8</v>
      </c>
      <c r="D21" s="202" t="s">
        <v>160</v>
      </c>
      <c r="E21" s="217"/>
      <c r="F21" s="202" t="s">
        <v>176</v>
      </c>
      <c r="G21" s="204" t="str">
        <f>'P01'!F20</f>
        <v>na</v>
      </c>
      <c r="H21" s="204" t="str">
        <f>'P02'!F20</f>
        <v>na</v>
      </c>
      <c r="I21" s="204" t="str">
        <f>'P03'!F20</f>
        <v>na</v>
      </c>
      <c r="J21" s="204" t="str">
        <f>'P04'!F20</f>
        <v>na</v>
      </c>
      <c r="K21" s="204" t="str">
        <f>'P05'!F20</f>
        <v>na</v>
      </c>
      <c r="L21" s="204" t="str">
        <f>'P06'!F20</f>
        <v>na</v>
      </c>
      <c r="M21" s="204" t="str">
        <f>'P07'!F20</f>
        <v>na</v>
      </c>
      <c r="N21" s="204" t="str">
        <f>'P08'!F20</f>
        <v>na</v>
      </c>
      <c r="O21" s="204" t="str">
        <f>'P09'!F20</f>
        <v>na</v>
      </c>
      <c r="P21" s="210" t="str">
        <f>'P10'!F20</f>
        <v>na</v>
      </c>
      <c r="Q21" s="211" t="str">
        <f>'P11'!F20</f>
        <v>na</v>
      </c>
      <c r="R21" s="211" t="str">
        <f>'P12'!F20</f>
        <v>na</v>
      </c>
      <c r="S21" s="211" t="str">
        <f>'P13'!F20</f>
        <v>na</v>
      </c>
      <c r="T21" s="211" t="str">
        <f>'P14'!F20</f>
        <v>nt</v>
      </c>
      <c r="U21" s="211" t="str">
        <f>'P15'!F20</f>
        <v>nt</v>
      </c>
      <c r="V21" s="212" t="str">
        <f>'P16'!F20</f>
        <v>nt</v>
      </c>
      <c r="W21" s="212" t="str">
        <f>'P17'!F20</f>
        <v>nt</v>
      </c>
      <c r="X21" s="212" t="str">
        <f>'P18'!F20</f>
        <v>nt</v>
      </c>
      <c r="Y21" s="212" t="str">
        <f>'P19'!F20</f>
        <v>nt</v>
      </c>
      <c r="Z21" s="218" t="str">
        <f>'P20'!F20</f>
        <v>nt</v>
      </c>
      <c r="AA21" s="207" t="str">
        <f>'P21'!F20</f>
        <v>nt</v>
      </c>
      <c r="AB21" s="207" t="str">
        <f>'P22'!F20</f>
        <v>nt</v>
      </c>
      <c r="AC21" s="207" t="str">
        <f>'P23'!F20</f>
        <v>nt</v>
      </c>
      <c r="AD21" s="207" t="str">
        <f>'P24'!F20</f>
        <v>nt</v>
      </c>
      <c r="AE21" s="207" t="str">
        <f>'P25'!F20</f>
        <v>nt</v>
      </c>
      <c r="AF21" s="198"/>
    </row>
    <row r="22" ht="37.5" customHeight="1">
      <c r="A22" s="199" t="s">
        <v>102</v>
      </c>
      <c r="B22" s="200" t="s">
        <v>177</v>
      </c>
      <c r="C22" s="219" t="s">
        <v>8</v>
      </c>
      <c r="D22" s="213" t="s">
        <v>178</v>
      </c>
      <c r="E22" s="220"/>
      <c r="F22" s="202" t="s">
        <v>179</v>
      </c>
      <c r="G22" s="204" t="str">
        <f>'P01'!F21</f>
        <v>na</v>
      </c>
      <c r="H22" s="221" t="str">
        <f>'P02'!F21</f>
        <v>na</v>
      </c>
      <c r="I22" s="221" t="str">
        <f>'P03'!F21</f>
        <v>na</v>
      </c>
      <c r="J22" s="221" t="str">
        <f>'P04'!F21</f>
        <v>na</v>
      </c>
      <c r="K22" s="221" t="str">
        <f>'P05'!F21</f>
        <v>na</v>
      </c>
      <c r="L22" s="221" t="str">
        <f>'P06'!F21</f>
        <v>na</v>
      </c>
      <c r="M22" s="221" t="str">
        <f>'P07'!F21</f>
        <v>na</v>
      </c>
      <c r="N22" s="221" t="str">
        <f>'P08'!F21</f>
        <v>na</v>
      </c>
      <c r="O22" s="221" t="str">
        <f>'P09'!F21</f>
        <v>na</v>
      </c>
      <c r="P22" s="221" t="str">
        <f>'P10'!F21</f>
        <v>na</v>
      </c>
      <c r="Q22" s="221" t="str">
        <f>'P11'!F21</f>
        <v>na</v>
      </c>
      <c r="R22" s="221" t="str">
        <f>'P12'!F21</f>
        <v>na</v>
      </c>
      <c r="S22" s="221" t="str">
        <f>'P13'!F21</f>
        <v>na</v>
      </c>
      <c r="T22" s="221" t="str">
        <f>'P14'!F21</f>
        <v>nt</v>
      </c>
      <c r="U22" s="221" t="str">
        <f>'P15'!F21</f>
        <v>nt</v>
      </c>
      <c r="V22" s="222" t="str">
        <f>'P16'!F21</f>
        <v>nt</v>
      </c>
      <c r="W22" s="222" t="str">
        <f>'P17'!F21</f>
        <v>nt</v>
      </c>
      <c r="X22" s="222" t="str">
        <f>'P18'!F21</f>
        <v>nt</v>
      </c>
      <c r="Y22" s="222" t="str">
        <f>'P19'!F21</f>
        <v>nt</v>
      </c>
      <c r="Z22" s="222" t="str">
        <f>'P20'!F21</f>
        <v>nt</v>
      </c>
      <c r="AA22" s="207" t="str">
        <f>'P21'!F21</f>
        <v>nt</v>
      </c>
      <c r="AB22" s="207" t="str">
        <f>'P22'!F21</f>
        <v>nt</v>
      </c>
      <c r="AC22" s="207" t="str">
        <f>'P23'!F21</f>
        <v>nt</v>
      </c>
      <c r="AD22" s="207" t="str">
        <f>'P24'!F21</f>
        <v>nt</v>
      </c>
      <c r="AE22" s="207" t="str">
        <f>'P25'!F21</f>
        <v>nt</v>
      </c>
      <c r="AF22" s="198"/>
    </row>
    <row r="23" ht="37.5" customHeight="1">
      <c r="A23" s="215"/>
      <c r="B23" s="200" t="s">
        <v>180</v>
      </c>
      <c r="C23" s="223" t="s">
        <v>8</v>
      </c>
      <c r="D23" s="213" t="s">
        <v>178</v>
      </c>
      <c r="E23" s="224"/>
      <c r="F23" s="202" t="s">
        <v>181</v>
      </c>
      <c r="G23" s="204" t="str">
        <f>'P01'!F22</f>
        <v>na</v>
      </c>
      <c r="H23" s="211" t="str">
        <f>'P02'!F22</f>
        <v>na</v>
      </c>
      <c r="I23" s="211" t="str">
        <f>'P03'!F22</f>
        <v>na</v>
      </c>
      <c r="J23" s="211" t="str">
        <f>'P04'!F22</f>
        <v>na</v>
      </c>
      <c r="K23" s="211" t="str">
        <f>'P05'!F22</f>
        <v>na</v>
      </c>
      <c r="L23" s="211" t="str">
        <f>'P06'!F22</f>
        <v>na</v>
      </c>
      <c r="M23" s="211" t="str">
        <f>'P07'!F22</f>
        <v>na</v>
      </c>
      <c r="N23" s="211" t="str">
        <f>'P08'!F22</f>
        <v>na</v>
      </c>
      <c r="O23" s="211" t="str">
        <f>'P09'!F22</f>
        <v>na</v>
      </c>
      <c r="P23" s="211" t="str">
        <f>'P10'!F22</f>
        <v>na</v>
      </c>
      <c r="Q23" s="211" t="str">
        <f>'P11'!F22</f>
        <v>na</v>
      </c>
      <c r="R23" s="211" t="str">
        <f>'P12'!F22</f>
        <v>na</v>
      </c>
      <c r="S23" s="211" t="str">
        <f>'P13'!F22</f>
        <v>na</v>
      </c>
      <c r="T23" s="211" t="str">
        <f>'P14'!F22</f>
        <v>nt</v>
      </c>
      <c r="U23" s="211" t="str">
        <f>'P15'!F22</f>
        <v>nt</v>
      </c>
      <c r="V23" s="212" t="str">
        <f>'P16'!F22</f>
        <v>nt</v>
      </c>
      <c r="W23" s="212" t="str">
        <f>'P17'!F22</f>
        <v>nt</v>
      </c>
      <c r="X23" s="212" t="str">
        <f>'P18'!F22</f>
        <v>nt</v>
      </c>
      <c r="Y23" s="212" t="str">
        <f>'P19'!F22</f>
        <v>nt</v>
      </c>
      <c r="Z23" s="206" t="str">
        <f>'P20'!F22</f>
        <v>nt</v>
      </c>
      <c r="AA23" s="207" t="str">
        <f>'P21'!F22</f>
        <v>nt</v>
      </c>
      <c r="AB23" s="207" t="str">
        <f>'P22'!F22</f>
        <v>nt</v>
      </c>
      <c r="AC23" s="207" t="str">
        <f>'P23'!F22</f>
        <v>nt</v>
      </c>
      <c r="AD23" s="207" t="str">
        <f>'P24'!F22</f>
        <v>nt</v>
      </c>
      <c r="AE23" s="207" t="str">
        <f>'P25'!F22</f>
        <v>nt</v>
      </c>
      <c r="AF23" s="225"/>
    </row>
    <row r="24" ht="37.5" customHeight="1">
      <c r="A24" s="199" t="s">
        <v>103</v>
      </c>
      <c r="B24" s="200" t="s">
        <v>182</v>
      </c>
      <c r="C24" s="226" t="s">
        <v>8</v>
      </c>
      <c r="D24" s="202" t="s">
        <v>183</v>
      </c>
      <c r="E24" s="220" t="s">
        <v>157</v>
      </c>
      <c r="F24" s="202" t="s">
        <v>184</v>
      </c>
      <c r="G24" s="204" t="str">
        <f>'P01'!F23</f>
        <v>na</v>
      </c>
      <c r="H24" s="221" t="str">
        <f>'P02'!F23</f>
        <v>na</v>
      </c>
      <c r="I24" s="221" t="str">
        <f>'P03'!F23</f>
        <v>na</v>
      </c>
      <c r="J24" s="221" t="str">
        <f>'P04'!F23</f>
        <v>na</v>
      </c>
      <c r="K24" s="221" t="str">
        <f>'P05'!F23</f>
        <v>na</v>
      </c>
      <c r="L24" s="221" t="str">
        <f>'P06'!F23</f>
        <v>na</v>
      </c>
      <c r="M24" s="221" t="str">
        <f>'P07'!F23</f>
        <v>na</v>
      </c>
      <c r="N24" s="221" t="str">
        <f>'P08'!F23</f>
        <v>na</v>
      </c>
      <c r="O24" s="221" t="str">
        <f>'P09'!F23</f>
        <v>c</v>
      </c>
      <c r="P24" s="221" t="str">
        <f>'P10'!F23</f>
        <v>na</v>
      </c>
      <c r="Q24" s="221" t="str">
        <f>'P11'!F23</f>
        <v>c</v>
      </c>
      <c r="R24" s="221" t="str">
        <f>'P12'!F23</f>
        <v>na</v>
      </c>
      <c r="S24" s="221" t="str">
        <f>'P13'!F23</f>
        <v>na</v>
      </c>
      <c r="T24" s="221" t="str">
        <f>'P14'!F23</f>
        <v>nt</v>
      </c>
      <c r="U24" s="221" t="str">
        <f>'P15'!F23</f>
        <v>nt</v>
      </c>
      <c r="V24" s="222" t="str">
        <f>'P16'!F23</f>
        <v>nt</v>
      </c>
      <c r="W24" s="222" t="str">
        <f>'P17'!F23</f>
        <v>nt</v>
      </c>
      <c r="X24" s="222" t="str">
        <f>'P18'!F23</f>
        <v>nt</v>
      </c>
      <c r="Y24" s="222" t="str">
        <f>'P19'!F23</f>
        <v>nt</v>
      </c>
      <c r="Z24" s="222" t="str">
        <f>'P20'!F23</f>
        <v>nt</v>
      </c>
      <c r="AA24" s="207" t="str">
        <f>'P21'!F23</f>
        <v>nt</v>
      </c>
      <c r="AB24" s="207" t="str">
        <f>'P22'!F23</f>
        <v>nt</v>
      </c>
      <c r="AC24" s="207" t="str">
        <f>'P23'!F23</f>
        <v>nt</v>
      </c>
      <c r="AD24" s="207" t="str">
        <f>'P24'!F23</f>
        <v>nt</v>
      </c>
      <c r="AE24" s="207" t="str">
        <f>'P25'!F23</f>
        <v>nt</v>
      </c>
      <c r="AF24" s="227"/>
    </row>
    <row r="25" ht="37.5" customHeight="1">
      <c r="A25" s="209"/>
      <c r="B25" s="200" t="s">
        <v>185</v>
      </c>
      <c r="C25" s="228" t="s">
        <v>15</v>
      </c>
      <c r="D25" s="213" t="s">
        <v>186</v>
      </c>
      <c r="E25" s="224"/>
      <c r="F25" s="202" t="s">
        <v>187</v>
      </c>
      <c r="G25" s="204" t="str">
        <f>'P01'!F24</f>
        <v>c</v>
      </c>
      <c r="H25" s="204" t="str">
        <f>'P02'!F24</f>
        <v>na</v>
      </c>
      <c r="I25" s="204" t="str">
        <f>'P03'!F24</f>
        <v>na</v>
      </c>
      <c r="J25" s="204" t="str">
        <f>'P04'!F24</f>
        <v>na</v>
      </c>
      <c r="K25" s="204" t="str">
        <f>'P05'!F24</f>
        <v>na</v>
      </c>
      <c r="L25" s="204" t="str">
        <f>'P06'!F24</f>
        <v>na</v>
      </c>
      <c r="M25" s="204" t="str">
        <f>'P07'!F24</f>
        <v>na</v>
      </c>
      <c r="N25" s="204" t="str">
        <f>'P08'!F24</f>
        <v>na</v>
      </c>
      <c r="O25" s="204" t="str">
        <f>'P09'!F24</f>
        <v>c</v>
      </c>
      <c r="P25" s="210" t="str">
        <f>'P10'!F24</f>
        <v>na</v>
      </c>
      <c r="Q25" s="211" t="str">
        <f>'P11'!F24</f>
        <v>c</v>
      </c>
      <c r="R25" s="211" t="str">
        <f>'P12'!F24</f>
        <v>c</v>
      </c>
      <c r="S25" s="211" t="str">
        <f>'P13'!F24</f>
        <v>na</v>
      </c>
      <c r="T25" s="211" t="str">
        <f>'P14'!F24</f>
        <v>nt</v>
      </c>
      <c r="U25" s="211" t="str">
        <f>'P15'!F24</f>
        <v>nt</v>
      </c>
      <c r="V25" s="212" t="str">
        <f>'P16'!F24</f>
        <v>nt</v>
      </c>
      <c r="W25" s="212" t="str">
        <f>'P17'!F24</f>
        <v>nt</v>
      </c>
      <c r="X25" s="212" t="str">
        <f>'P18'!F24</f>
        <v>nt</v>
      </c>
      <c r="Y25" s="212" t="str">
        <f>'P19'!F24</f>
        <v>nt</v>
      </c>
      <c r="Z25" s="206" t="str">
        <f>'P20'!F24</f>
        <v>nt</v>
      </c>
      <c r="AA25" s="207" t="str">
        <f>'P21'!F24</f>
        <v>nt</v>
      </c>
      <c r="AB25" s="207" t="str">
        <f>'P22'!F24</f>
        <v>nt</v>
      </c>
      <c r="AC25" s="207" t="str">
        <f>'P23'!F24</f>
        <v>nt</v>
      </c>
      <c r="AD25" s="207" t="str">
        <f>'P24'!F24</f>
        <v>nt</v>
      </c>
      <c r="AE25" s="207" t="str">
        <f>'P25'!F24</f>
        <v>nt</v>
      </c>
      <c r="AF25" s="208"/>
    </row>
    <row r="26" ht="37.5" customHeight="1">
      <c r="A26" s="215"/>
      <c r="B26" s="200" t="s">
        <v>188</v>
      </c>
      <c r="C26" s="214" t="s">
        <v>15</v>
      </c>
      <c r="D26" s="213" t="s">
        <v>189</v>
      </c>
      <c r="E26" s="229"/>
      <c r="F26" s="202" t="s">
        <v>190</v>
      </c>
      <c r="G26" s="204" t="str">
        <f>'P01'!F25</f>
        <v>c</v>
      </c>
      <c r="H26" s="204" t="str">
        <f>'P02'!F25</f>
        <v>c</v>
      </c>
      <c r="I26" s="204" t="str">
        <f>'P03'!F25</f>
        <v>c</v>
      </c>
      <c r="J26" s="204" t="str">
        <f>'P04'!F25</f>
        <v>c</v>
      </c>
      <c r="K26" s="204" t="str">
        <f>'P05'!F25</f>
        <v>na</v>
      </c>
      <c r="L26" s="204" t="str">
        <f>'P06'!F25</f>
        <v>c</v>
      </c>
      <c r="M26" s="204" t="str">
        <f>'P07'!F25</f>
        <v>c</v>
      </c>
      <c r="N26" s="204" t="str">
        <f>'P08'!F25</f>
        <v>c</v>
      </c>
      <c r="O26" s="204" t="str">
        <f>'P09'!F25</f>
        <v>c</v>
      </c>
      <c r="P26" s="210" t="str">
        <f>'P10'!F25</f>
        <v>na</v>
      </c>
      <c r="Q26" s="211" t="str">
        <f>'P11'!F25</f>
        <v>na</v>
      </c>
      <c r="R26" s="211" t="str">
        <f>'P12'!F25</f>
        <v>na</v>
      </c>
      <c r="S26" s="211" t="str">
        <f>'P13'!F25</f>
        <v>na</v>
      </c>
      <c r="T26" s="211" t="str">
        <f>'P14'!F25</f>
        <v>nt</v>
      </c>
      <c r="U26" s="211" t="str">
        <f>'P15'!F25</f>
        <v>nt</v>
      </c>
      <c r="V26" s="212" t="str">
        <f>'P16'!F25</f>
        <v>nt</v>
      </c>
      <c r="W26" s="212" t="str">
        <f>'P17'!F25</f>
        <v>nt</v>
      </c>
      <c r="X26" s="212" t="str">
        <f>'P18'!F25</f>
        <v>nt</v>
      </c>
      <c r="Y26" s="212" t="str">
        <f>'P19'!F25</f>
        <v>nt</v>
      </c>
      <c r="Z26" s="206" t="str">
        <f>'P20'!F25</f>
        <v>nt</v>
      </c>
      <c r="AA26" s="207" t="str">
        <f>'P21'!F25</f>
        <v>nt</v>
      </c>
      <c r="AB26" s="207" t="str">
        <f>'P22'!F25</f>
        <v>nt</v>
      </c>
      <c r="AC26" s="207" t="str">
        <f>'P23'!F25</f>
        <v>nt</v>
      </c>
      <c r="AD26" s="207" t="str">
        <f>'P24'!F25</f>
        <v>nt</v>
      </c>
      <c r="AE26" s="207" t="str">
        <f>'P25'!F25</f>
        <v>nt</v>
      </c>
      <c r="AF26" s="208"/>
    </row>
    <row r="27" ht="37.5" customHeight="1">
      <c r="A27" s="199" t="s">
        <v>104</v>
      </c>
      <c r="B27" s="200" t="s">
        <v>191</v>
      </c>
      <c r="C27" s="214" t="s">
        <v>8</v>
      </c>
      <c r="D27" s="202" t="s">
        <v>192</v>
      </c>
      <c r="E27" s="229" t="s">
        <v>157</v>
      </c>
      <c r="F27" s="202" t="s">
        <v>193</v>
      </c>
      <c r="G27" s="204" t="str">
        <f>'P01'!F26</f>
        <v>na</v>
      </c>
      <c r="H27" s="204" t="str">
        <f>'P02'!F26</f>
        <v>na</v>
      </c>
      <c r="I27" s="204" t="str">
        <f>'P03'!F26</f>
        <v>na</v>
      </c>
      <c r="J27" s="204" t="str">
        <f>'P04'!F26</f>
        <v>na</v>
      </c>
      <c r="K27" s="204" t="str">
        <f>'P05'!F26</f>
        <v>na</v>
      </c>
      <c r="L27" s="204" t="str">
        <f>'P06'!F26</f>
        <v>na</v>
      </c>
      <c r="M27" s="204" t="str">
        <f>'P07'!F26</f>
        <v>na</v>
      </c>
      <c r="N27" s="204" t="str">
        <f>'P08'!F26</f>
        <v>na</v>
      </c>
      <c r="O27" s="204" t="str">
        <f>'P09'!F26</f>
        <v>na</v>
      </c>
      <c r="P27" s="210" t="str">
        <f>'P10'!F26</f>
        <v>na</v>
      </c>
      <c r="Q27" s="211" t="str">
        <f>'P11'!F26</f>
        <v>na</v>
      </c>
      <c r="R27" s="211" t="str">
        <f>'P12'!F26</f>
        <v>na</v>
      </c>
      <c r="S27" s="211" t="str">
        <f>'P13'!F26</f>
        <v>na</v>
      </c>
      <c r="T27" s="211" t="str">
        <f>'P14'!F26</f>
        <v>nt</v>
      </c>
      <c r="U27" s="211" t="str">
        <f>'P15'!F26</f>
        <v>nt</v>
      </c>
      <c r="V27" s="212" t="str">
        <f>'P16'!F26</f>
        <v>nt</v>
      </c>
      <c r="W27" s="212" t="str">
        <f>'P17'!F26</f>
        <v>nt</v>
      </c>
      <c r="X27" s="212" t="str">
        <f>'P18'!F26</f>
        <v>nt</v>
      </c>
      <c r="Y27" s="212" t="str">
        <f>'P19'!F26</f>
        <v>nt</v>
      </c>
      <c r="Z27" s="206" t="str">
        <f>'P20'!F26</f>
        <v>nt</v>
      </c>
      <c r="AA27" s="207" t="str">
        <f>'P21'!F26</f>
        <v>nt</v>
      </c>
      <c r="AB27" s="207" t="str">
        <f>'P22'!F26</f>
        <v>nt</v>
      </c>
      <c r="AC27" s="207" t="str">
        <f>'P23'!F26</f>
        <v>nt</v>
      </c>
      <c r="AD27" s="207" t="str">
        <f>'P24'!F26</f>
        <v>nt</v>
      </c>
      <c r="AE27" s="207" t="str">
        <f>'P25'!F26</f>
        <v>nt</v>
      </c>
      <c r="AF27" s="208"/>
    </row>
    <row r="28" ht="37.5" customHeight="1">
      <c r="A28" s="209"/>
      <c r="B28" s="200" t="s">
        <v>194</v>
      </c>
      <c r="C28" s="219" t="s">
        <v>8</v>
      </c>
      <c r="D28" s="202" t="s">
        <v>192</v>
      </c>
      <c r="E28" s="230"/>
      <c r="F28" s="202" t="s">
        <v>195</v>
      </c>
      <c r="G28" s="204" t="str">
        <f>'P01'!F27</f>
        <v>na</v>
      </c>
      <c r="H28" s="231" t="str">
        <f>'P02'!F27</f>
        <v>na</v>
      </c>
      <c r="I28" s="231" t="str">
        <f>'P03'!F27</f>
        <v>na</v>
      </c>
      <c r="J28" s="231" t="str">
        <f>'P04'!F27</f>
        <v>na</v>
      </c>
      <c r="K28" s="231" t="str">
        <f>'P05'!F27</f>
        <v>na</v>
      </c>
      <c r="L28" s="231" t="str">
        <f>'P06'!F27</f>
        <v>na</v>
      </c>
      <c r="M28" s="231" t="str">
        <f>'P07'!F27</f>
        <v>na</v>
      </c>
      <c r="N28" s="231" t="str">
        <f>'P08'!F27</f>
        <v>na</v>
      </c>
      <c r="O28" s="231" t="str">
        <f>'P09'!F27</f>
        <v>na</v>
      </c>
      <c r="P28" s="232" t="str">
        <f>'P10'!F27</f>
        <v>na</v>
      </c>
      <c r="Q28" s="211" t="str">
        <f>'P11'!F27</f>
        <v>na</v>
      </c>
      <c r="R28" s="211" t="str">
        <f>'P12'!F27</f>
        <v>na</v>
      </c>
      <c r="S28" s="211" t="str">
        <f>'P13'!F27</f>
        <v>na</v>
      </c>
      <c r="T28" s="211" t="str">
        <f>'P14'!F27</f>
        <v>nt</v>
      </c>
      <c r="U28" s="211" t="str">
        <f>'P15'!F27</f>
        <v>nt</v>
      </c>
      <c r="V28" s="233" t="str">
        <f>'P16'!F27</f>
        <v>nt</v>
      </c>
      <c r="W28" s="211" t="str">
        <f>'P17'!F27</f>
        <v>nt</v>
      </c>
      <c r="X28" s="233" t="str">
        <f>'P18'!F27</f>
        <v>nt</v>
      </c>
      <c r="Y28" s="233" t="str">
        <f>'P19'!F27</f>
        <v>nt</v>
      </c>
      <c r="Z28" s="222" t="str">
        <f>'P20'!F27</f>
        <v>nt</v>
      </c>
      <c r="AA28" s="207" t="str">
        <f>'P21'!F27</f>
        <v>nt</v>
      </c>
      <c r="AB28" s="207" t="str">
        <f>'P22'!F27</f>
        <v>nt</v>
      </c>
      <c r="AC28" s="207" t="str">
        <f>'P23'!F27</f>
        <v>nt</v>
      </c>
      <c r="AD28" s="207" t="str">
        <f>'P24'!F27</f>
        <v>nt</v>
      </c>
      <c r="AE28" s="207" t="str">
        <f>'P25'!F27</f>
        <v>nt</v>
      </c>
      <c r="AF28" s="198"/>
    </row>
    <row r="29" ht="37.5" customHeight="1">
      <c r="A29" s="209"/>
      <c r="B29" s="200" t="s">
        <v>196</v>
      </c>
      <c r="C29" s="223" t="s">
        <v>8</v>
      </c>
      <c r="D29" s="213" t="s">
        <v>197</v>
      </c>
      <c r="E29" s="234"/>
      <c r="F29" s="202" t="s">
        <v>198</v>
      </c>
      <c r="G29" s="204" t="str">
        <f>'P01'!F28</f>
        <v>na</v>
      </c>
      <c r="H29" s="205" t="str">
        <f>'P02'!F28</f>
        <v>na</v>
      </c>
      <c r="I29" s="205" t="str">
        <f>'P03'!F28</f>
        <v>na</v>
      </c>
      <c r="J29" s="205" t="str">
        <f>'P04'!F28</f>
        <v>na</v>
      </c>
      <c r="K29" s="205" t="str">
        <f>'P05'!F28</f>
        <v>na</v>
      </c>
      <c r="L29" s="205" t="str">
        <f>'P06'!F28</f>
        <v>na</v>
      </c>
      <c r="M29" s="205" t="str">
        <f>'P07'!F28</f>
        <v>na</v>
      </c>
      <c r="N29" s="205" t="str">
        <f>'P08'!F28</f>
        <v>na</v>
      </c>
      <c r="O29" s="205" t="str">
        <f>'P09'!F28</f>
        <v>na</v>
      </c>
      <c r="P29" s="205" t="str">
        <f>'P10'!F28</f>
        <v>na</v>
      </c>
      <c r="Q29" s="205" t="str">
        <f>'P11'!F28</f>
        <v>na</v>
      </c>
      <c r="R29" s="205" t="str">
        <f>'P12'!F28</f>
        <v>na</v>
      </c>
      <c r="S29" s="205" t="str">
        <f>'P13'!F28</f>
        <v>na</v>
      </c>
      <c r="T29" s="205" t="str">
        <f>'P14'!F28</f>
        <v>nt</v>
      </c>
      <c r="U29" s="205" t="str">
        <f>'P15'!F28</f>
        <v>nt</v>
      </c>
      <c r="V29" s="205" t="str">
        <f>'P16'!F28</f>
        <v>nt</v>
      </c>
      <c r="W29" s="205" t="str">
        <f>'P17'!F28</f>
        <v>nt</v>
      </c>
      <c r="X29" s="205" t="str">
        <f>'P18'!F28</f>
        <v>nt</v>
      </c>
      <c r="Y29" s="205" t="str">
        <f>'P19'!F28</f>
        <v>nt</v>
      </c>
      <c r="Z29" s="206" t="str">
        <f>'P20'!F28</f>
        <v>nt</v>
      </c>
      <c r="AA29" s="207" t="str">
        <f>'P21'!F28</f>
        <v>nt</v>
      </c>
      <c r="AB29" s="207" t="str">
        <f>'P22'!F28</f>
        <v>nt</v>
      </c>
      <c r="AC29" s="207" t="str">
        <f>'P23'!F28</f>
        <v>nt</v>
      </c>
      <c r="AD29" s="207" t="str">
        <f>'P24'!F28</f>
        <v>nt</v>
      </c>
      <c r="AE29" s="207" t="str">
        <f>'P25'!F28</f>
        <v>nt</v>
      </c>
      <c r="AF29" s="225"/>
    </row>
    <row r="30" ht="37.5" customHeight="1">
      <c r="A30" s="209"/>
      <c r="B30" s="200" t="s">
        <v>199</v>
      </c>
      <c r="C30" s="201" t="s">
        <v>8</v>
      </c>
      <c r="D30" s="213" t="s">
        <v>197</v>
      </c>
      <c r="E30" s="203"/>
      <c r="F30" s="202" t="s">
        <v>200</v>
      </c>
      <c r="G30" s="204" t="str">
        <f>'P01'!F29</f>
        <v>na</v>
      </c>
      <c r="H30" s="204" t="str">
        <f>'P02'!F29</f>
        <v>na</v>
      </c>
      <c r="I30" s="204" t="str">
        <f>'P03'!F29</f>
        <v>na</v>
      </c>
      <c r="J30" s="204" t="str">
        <f>'P04'!F29</f>
        <v>na</v>
      </c>
      <c r="K30" s="204" t="str">
        <f>'P05'!F29</f>
        <v>na</v>
      </c>
      <c r="L30" s="204" t="str">
        <f>'P06'!F29</f>
        <v>na</v>
      </c>
      <c r="M30" s="204" t="str">
        <f>'P07'!F29</f>
        <v>na</v>
      </c>
      <c r="N30" s="204" t="str">
        <f>'P08'!F29</f>
        <v>na</v>
      </c>
      <c r="O30" s="204" t="str">
        <f>'P09'!F29</f>
        <v>na</v>
      </c>
      <c r="P30" s="210" t="str">
        <f>'P10'!F29</f>
        <v>na</v>
      </c>
      <c r="Q30" s="211" t="str">
        <f>'P11'!F29</f>
        <v>na</v>
      </c>
      <c r="R30" s="211" t="str">
        <f>'P12'!F29</f>
        <v>na</v>
      </c>
      <c r="S30" s="211" t="str">
        <f>'P13'!F29</f>
        <v>na</v>
      </c>
      <c r="T30" s="211" t="str">
        <f>'P14'!F29</f>
        <v>nt</v>
      </c>
      <c r="U30" s="211" t="str">
        <f>'P15'!F29</f>
        <v>nt</v>
      </c>
      <c r="V30" s="212" t="str">
        <f>'P16'!F29</f>
        <v>nt</v>
      </c>
      <c r="W30" s="212" t="str">
        <f>'P17'!F29</f>
        <v>nt</v>
      </c>
      <c r="X30" s="212" t="str">
        <f>'P18'!F29</f>
        <v>nt</v>
      </c>
      <c r="Y30" s="212" t="str">
        <f>'P19'!F29</f>
        <v>nt</v>
      </c>
      <c r="Z30" s="206" t="str">
        <f>'P20'!F29</f>
        <v>nt</v>
      </c>
      <c r="AA30" s="207" t="str">
        <f>'P21'!F29</f>
        <v>nt</v>
      </c>
      <c r="AB30" s="207" t="str">
        <f>'P22'!F29</f>
        <v>nt</v>
      </c>
      <c r="AC30" s="207" t="str">
        <f>'P23'!F29</f>
        <v>nt</v>
      </c>
      <c r="AD30" s="207" t="str">
        <f>'P24'!F29</f>
        <v>nt</v>
      </c>
      <c r="AE30" s="207" t="str">
        <f>'P25'!F29</f>
        <v>nt</v>
      </c>
      <c r="AF30" s="235"/>
    </row>
    <row r="31" ht="37.5" customHeight="1">
      <c r="A31" s="209"/>
      <c r="B31" s="200" t="s">
        <v>201</v>
      </c>
      <c r="C31" s="201" t="s">
        <v>15</v>
      </c>
      <c r="D31" s="213" t="s">
        <v>202</v>
      </c>
      <c r="E31" s="203"/>
      <c r="F31" s="202" t="s">
        <v>203</v>
      </c>
      <c r="G31" s="204" t="str">
        <f>'P01'!F30</f>
        <v>na</v>
      </c>
      <c r="H31" s="204" t="str">
        <f>'P02'!F30</f>
        <v>na</v>
      </c>
      <c r="I31" s="204" t="str">
        <f>'P03'!F30</f>
        <v>na</v>
      </c>
      <c r="J31" s="204" t="str">
        <f>'P04'!F30</f>
        <v>na</v>
      </c>
      <c r="K31" s="204" t="str">
        <f>'P05'!F30</f>
        <v>na</v>
      </c>
      <c r="L31" s="204" t="str">
        <f>'P06'!F30</f>
        <v>na</v>
      </c>
      <c r="M31" s="204" t="str">
        <f>'P07'!F30</f>
        <v>na</v>
      </c>
      <c r="N31" s="204" t="str">
        <f>'P08'!F30</f>
        <v>na</v>
      </c>
      <c r="O31" s="204" t="str">
        <f>'P09'!F30</f>
        <v>na</v>
      </c>
      <c r="P31" s="210" t="str">
        <f>'P10'!F30</f>
        <v>na</v>
      </c>
      <c r="Q31" s="211" t="str">
        <f>'P11'!F30</f>
        <v>na</v>
      </c>
      <c r="R31" s="211" t="str">
        <f>'P12'!F30</f>
        <v>na</v>
      </c>
      <c r="S31" s="211" t="str">
        <f>'P13'!F30</f>
        <v>na</v>
      </c>
      <c r="T31" s="211" t="str">
        <f>'P14'!F30</f>
        <v>nt</v>
      </c>
      <c r="U31" s="211" t="str">
        <f>'P15'!F30</f>
        <v>nt</v>
      </c>
      <c r="V31" s="212" t="str">
        <f>'P16'!F30</f>
        <v>nt</v>
      </c>
      <c r="W31" s="212" t="str">
        <f>'P17'!F30</f>
        <v>nt</v>
      </c>
      <c r="X31" s="212" t="str">
        <f>'P18'!F30</f>
        <v>nt</v>
      </c>
      <c r="Y31" s="212" t="str">
        <f>'P19'!F30</f>
        <v>nt</v>
      </c>
      <c r="Z31" s="206" t="str">
        <f>'P20'!F30</f>
        <v>nt</v>
      </c>
      <c r="AA31" s="207" t="str">
        <f>'P21'!F30</f>
        <v>nt</v>
      </c>
      <c r="AB31" s="207" t="str">
        <f>'P22'!F30</f>
        <v>nt</v>
      </c>
      <c r="AC31" s="207" t="str">
        <f>'P23'!F30</f>
        <v>nt</v>
      </c>
      <c r="AD31" s="207" t="str">
        <f>'P24'!F30</f>
        <v>nt</v>
      </c>
      <c r="AE31" s="207" t="str">
        <f>'P25'!F30</f>
        <v>nt</v>
      </c>
      <c r="AF31" s="235"/>
    </row>
    <row r="32" ht="37.5" customHeight="1">
      <c r="A32" s="209"/>
      <c r="B32" s="200" t="s">
        <v>204</v>
      </c>
      <c r="C32" s="201" t="s">
        <v>15</v>
      </c>
      <c r="D32" s="213" t="s">
        <v>202</v>
      </c>
      <c r="E32" s="203"/>
      <c r="F32" s="202" t="s">
        <v>205</v>
      </c>
      <c r="G32" s="204" t="str">
        <f>'P01'!F31</f>
        <v>na</v>
      </c>
      <c r="H32" s="204" t="str">
        <f>'P02'!F31</f>
        <v>na</v>
      </c>
      <c r="I32" s="204" t="str">
        <f>'P03'!F31</f>
        <v>na</v>
      </c>
      <c r="J32" s="204" t="str">
        <f>'P04'!F31</f>
        <v>na</v>
      </c>
      <c r="K32" s="204" t="str">
        <f>'P05'!F31</f>
        <v>na</v>
      </c>
      <c r="L32" s="204" t="str">
        <f>'P06'!F31</f>
        <v>na</v>
      </c>
      <c r="M32" s="204" t="str">
        <f>'P07'!F31</f>
        <v>na</v>
      </c>
      <c r="N32" s="204" t="str">
        <f>'P08'!F31</f>
        <v>na</v>
      </c>
      <c r="O32" s="204" t="str">
        <f>'P09'!F31</f>
        <v>na</v>
      </c>
      <c r="P32" s="210" t="str">
        <f>'P10'!F31</f>
        <v>na</v>
      </c>
      <c r="Q32" s="211" t="str">
        <f>'P11'!F31</f>
        <v>na</v>
      </c>
      <c r="R32" s="211" t="str">
        <f>'P12'!F31</f>
        <v>na</v>
      </c>
      <c r="S32" s="211" t="str">
        <f>'P13'!F31</f>
        <v>na</v>
      </c>
      <c r="T32" s="211" t="str">
        <f>'P14'!F31</f>
        <v>nt</v>
      </c>
      <c r="U32" s="211" t="str">
        <f>'P15'!F31</f>
        <v>nt</v>
      </c>
      <c r="V32" s="212" t="str">
        <f>'P16'!F31</f>
        <v>nt</v>
      </c>
      <c r="W32" s="212" t="str">
        <f>'P17'!F31</f>
        <v>nt</v>
      </c>
      <c r="X32" s="212" t="str">
        <f>'P18'!F31</f>
        <v>nt</v>
      </c>
      <c r="Y32" s="212" t="str">
        <f>'P19'!F31</f>
        <v>nt</v>
      </c>
      <c r="Z32" s="206" t="str">
        <f>'P20'!F31</f>
        <v>nt</v>
      </c>
      <c r="AA32" s="207" t="str">
        <f>'P21'!F31</f>
        <v>nt</v>
      </c>
      <c r="AB32" s="207" t="str">
        <f>'P22'!F31</f>
        <v>nt</v>
      </c>
      <c r="AC32" s="207" t="str">
        <f>'P23'!F31</f>
        <v>nt</v>
      </c>
      <c r="AD32" s="207" t="str">
        <f>'P24'!F31</f>
        <v>nt</v>
      </c>
      <c r="AE32" s="207" t="str">
        <f>'P25'!F31</f>
        <v>nt</v>
      </c>
      <c r="AF32" s="235"/>
    </row>
    <row r="33" ht="37.5" customHeight="1">
      <c r="A33" s="209"/>
      <c r="B33" s="200" t="s">
        <v>206</v>
      </c>
      <c r="C33" s="201" t="s">
        <v>8</v>
      </c>
      <c r="D33" s="213" t="s">
        <v>156</v>
      </c>
      <c r="E33" s="229"/>
      <c r="F33" s="202" t="s">
        <v>207</v>
      </c>
      <c r="G33" s="204" t="str">
        <f>'P01'!F32</f>
        <v>na</v>
      </c>
      <c r="H33" s="204" t="str">
        <f>'P02'!F32</f>
        <v>na</v>
      </c>
      <c r="I33" s="204" t="str">
        <f>'P03'!F32</f>
        <v>na</v>
      </c>
      <c r="J33" s="204" t="str">
        <f>'P04'!F32</f>
        <v>na</v>
      </c>
      <c r="K33" s="204" t="str">
        <f>'P05'!F32</f>
        <v>na</v>
      </c>
      <c r="L33" s="204" t="str">
        <f>'P06'!F32</f>
        <v>na</v>
      </c>
      <c r="M33" s="204" t="str">
        <f>'P07'!F32</f>
        <v>na</v>
      </c>
      <c r="N33" s="204" t="str">
        <f>'P08'!F32</f>
        <v>na</v>
      </c>
      <c r="O33" s="204" t="str">
        <f>'P09'!F32</f>
        <v>na</v>
      </c>
      <c r="P33" s="210" t="str">
        <f>'P10'!F32</f>
        <v>na</v>
      </c>
      <c r="Q33" s="211" t="str">
        <f>'P11'!F32</f>
        <v>na</v>
      </c>
      <c r="R33" s="211" t="str">
        <f>'P12'!F32</f>
        <v>na</v>
      </c>
      <c r="S33" s="211" t="str">
        <f>'P13'!F32</f>
        <v>na</v>
      </c>
      <c r="T33" s="211" t="str">
        <f>'P14'!F32</f>
        <v>nt</v>
      </c>
      <c r="U33" s="211" t="str">
        <f>'P15'!F32</f>
        <v>nt</v>
      </c>
      <c r="V33" s="212" t="str">
        <f>'P16'!F32</f>
        <v>nt</v>
      </c>
      <c r="W33" s="212" t="str">
        <f>'P17'!F32</f>
        <v>nt</v>
      </c>
      <c r="X33" s="212" t="str">
        <f>'P18'!F32</f>
        <v>nt</v>
      </c>
      <c r="Y33" s="212" t="str">
        <f>'P19'!F32</f>
        <v>nt</v>
      </c>
      <c r="Z33" s="206" t="str">
        <f>'P20'!F32</f>
        <v>nt</v>
      </c>
      <c r="AA33" s="207" t="str">
        <f>'P21'!F32</f>
        <v>nt</v>
      </c>
      <c r="AB33" s="207" t="str">
        <f>'P22'!F32</f>
        <v>nt</v>
      </c>
      <c r="AC33" s="207" t="str">
        <f>'P23'!F32</f>
        <v>nt</v>
      </c>
      <c r="AD33" s="207" t="str">
        <f>'P24'!F32</f>
        <v>nt</v>
      </c>
      <c r="AE33" s="207" t="str">
        <f>'P25'!F32</f>
        <v>nt</v>
      </c>
      <c r="AF33" s="235"/>
    </row>
    <row r="34" ht="37.5" customHeight="1">
      <c r="A34" s="209"/>
      <c r="B34" s="200" t="s">
        <v>208</v>
      </c>
      <c r="C34" s="201" t="s">
        <v>8</v>
      </c>
      <c r="D34" s="213" t="s">
        <v>156</v>
      </c>
      <c r="E34" s="229"/>
      <c r="F34" s="202" t="s">
        <v>209</v>
      </c>
      <c r="G34" s="204" t="str">
        <f>'P01'!F33</f>
        <v>na</v>
      </c>
      <c r="H34" s="204" t="str">
        <f>'P02'!F33</f>
        <v>na</v>
      </c>
      <c r="I34" s="204" t="str">
        <f>'P03'!F33</f>
        <v>na</v>
      </c>
      <c r="J34" s="204" t="str">
        <f>'P04'!F33</f>
        <v>na</v>
      </c>
      <c r="K34" s="204" t="str">
        <f>'P05'!F33</f>
        <v>na</v>
      </c>
      <c r="L34" s="204" t="str">
        <f>'P06'!F33</f>
        <v>na</v>
      </c>
      <c r="M34" s="204" t="str">
        <f>'P07'!F33</f>
        <v>na</v>
      </c>
      <c r="N34" s="204" t="str">
        <f>'P08'!F33</f>
        <v>na</v>
      </c>
      <c r="O34" s="204" t="str">
        <f>'P09'!F33</f>
        <v>na</v>
      </c>
      <c r="P34" s="210" t="str">
        <f>'P10'!F33</f>
        <v>na</v>
      </c>
      <c r="Q34" s="211" t="str">
        <f>'P11'!F33</f>
        <v>na</v>
      </c>
      <c r="R34" s="211" t="str">
        <f>'P12'!F33</f>
        <v>na</v>
      </c>
      <c r="S34" s="211" t="str">
        <f>'P13'!F33</f>
        <v>na</v>
      </c>
      <c r="T34" s="211" t="str">
        <f>'P14'!F33</f>
        <v>nt</v>
      </c>
      <c r="U34" s="211" t="str">
        <f>'P15'!F33</f>
        <v>nt</v>
      </c>
      <c r="V34" s="212" t="str">
        <f>'P16'!F33</f>
        <v>nt</v>
      </c>
      <c r="W34" s="212" t="str">
        <f>'P17'!F33</f>
        <v>nt</v>
      </c>
      <c r="X34" s="212" t="str">
        <f>'P18'!F33</f>
        <v>nt</v>
      </c>
      <c r="Y34" s="212" t="str">
        <f>'P19'!F33</f>
        <v>nt</v>
      </c>
      <c r="Z34" s="206" t="str">
        <f>'P20'!F33</f>
        <v>nt</v>
      </c>
      <c r="AA34" s="207" t="str">
        <f>'P21'!F33</f>
        <v>nt</v>
      </c>
      <c r="AB34" s="207" t="str">
        <f>'P22'!F33</f>
        <v>nt</v>
      </c>
      <c r="AC34" s="207" t="str">
        <f>'P23'!F33</f>
        <v>nt</v>
      </c>
      <c r="AD34" s="207" t="str">
        <f>'P24'!F33</f>
        <v>nt</v>
      </c>
      <c r="AE34" s="207" t="str">
        <f>'P25'!F33</f>
        <v>nt</v>
      </c>
      <c r="AF34" s="235"/>
    </row>
    <row r="35" ht="37.5" customHeight="1">
      <c r="A35" s="209"/>
      <c r="B35" s="200" t="s">
        <v>210</v>
      </c>
      <c r="C35" s="201" t="s">
        <v>8</v>
      </c>
      <c r="D35" s="213" t="s">
        <v>156</v>
      </c>
      <c r="E35" s="229"/>
      <c r="F35" s="202" t="s">
        <v>211</v>
      </c>
      <c r="G35" s="204" t="str">
        <f>'P01'!F34</f>
        <v>na</v>
      </c>
      <c r="H35" s="204" t="str">
        <f>'P02'!F34</f>
        <v>na</v>
      </c>
      <c r="I35" s="204" t="str">
        <f>'P03'!F34</f>
        <v>na</v>
      </c>
      <c r="J35" s="204" t="str">
        <f>'P04'!F34</f>
        <v>na</v>
      </c>
      <c r="K35" s="204" t="str">
        <f>'P05'!F34</f>
        <v>na</v>
      </c>
      <c r="L35" s="204" t="str">
        <f>'P06'!F34</f>
        <v>na</v>
      </c>
      <c r="M35" s="204" t="str">
        <f>'P07'!F34</f>
        <v>na</v>
      </c>
      <c r="N35" s="204" t="str">
        <f>'P08'!F34</f>
        <v>na</v>
      </c>
      <c r="O35" s="204" t="str">
        <f>'P09'!F34</f>
        <v>na</v>
      </c>
      <c r="P35" s="210" t="str">
        <f>'P10'!F34</f>
        <v>na</v>
      </c>
      <c r="Q35" s="211" t="str">
        <f>'P11'!F34</f>
        <v>na</v>
      </c>
      <c r="R35" s="211" t="str">
        <f>'P12'!F34</f>
        <v>na</v>
      </c>
      <c r="S35" s="211" t="str">
        <f>'P13'!F34</f>
        <v>na</v>
      </c>
      <c r="T35" s="211" t="str">
        <f>'P14'!F34</f>
        <v>nt</v>
      </c>
      <c r="U35" s="211" t="str">
        <f>'P15'!F34</f>
        <v>nt</v>
      </c>
      <c r="V35" s="212" t="str">
        <f>'P16'!F34</f>
        <v>nt</v>
      </c>
      <c r="W35" s="212" t="str">
        <f>'P17'!F34</f>
        <v>nt</v>
      </c>
      <c r="X35" s="212" t="str">
        <f>'P18'!F34</f>
        <v>nt</v>
      </c>
      <c r="Y35" s="212" t="str">
        <f>'P19'!F34</f>
        <v>nt</v>
      </c>
      <c r="Z35" s="206" t="str">
        <f>'P20'!F34</f>
        <v>nt</v>
      </c>
      <c r="AA35" s="207" t="str">
        <f>'P21'!F34</f>
        <v>nt</v>
      </c>
      <c r="AB35" s="207" t="str">
        <f>'P22'!F34</f>
        <v>nt</v>
      </c>
      <c r="AC35" s="207" t="str">
        <f>'P23'!F34</f>
        <v>nt</v>
      </c>
      <c r="AD35" s="207" t="str">
        <f>'P24'!F34</f>
        <v>nt</v>
      </c>
      <c r="AE35" s="207" t="str">
        <f>'P25'!F34</f>
        <v>nt</v>
      </c>
      <c r="AF35" s="235"/>
    </row>
    <row r="36" ht="37.5" customHeight="1">
      <c r="A36" s="209"/>
      <c r="B36" s="200" t="s">
        <v>212</v>
      </c>
      <c r="C36" s="201" t="s">
        <v>8</v>
      </c>
      <c r="D36" s="213" t="s">
        <v>213</v>
      </c>
      <c r="E36" s="229" t="s">
        <v>157</v>
      </c>
      <c r="F36" s="202" t="s">
        <v>214</v>
      </c>
      <c r="G36" s="204" t="str">
        <f>'P01'!F35</f>
        <v>na</v>
      </c>
      <c r="H36" s="204" t="str">
        <f>'P02'!F35</f>
        <v>na</v>
      </c>
      <c r="I36" s="204" t="str">
        <f>'P03'!F35</f>
        <v>na</v>
      </c>
      <c r="J36" s="204" t="str">
        <f>'P04'!F35</f>
        <v>na</v>
      </c>
      <c r="K36" s="204" t="str">
        <f>'P05'!F35</f>
        <v>na</v>
      </c>
      <c r="L36" s="204" t="str">
        <f>'P06'!F35</f>
        <v>na</v>
      </c>
      <c r="M36" s="204" t="str">
        <f>'P07'!F35</f>
        <v>na</v>
      </c>
      <c r="N36" s="204" t="str">
        <f>'P08'!F35</f>
        <v>na</v>
      </c>
      <c r="O36" s="204" t="str">
        <f>'P09'!F35</f>
        <v>na</v>
      </c>
      <c r="P36" s="210" t="str">
        <f>'P10'!F35</f>
        <v>na</v>
      </c>
      <c r="Q36" s="211" t="str">
        <f>'P11'!F35</f>
        <v>na</v>
      </c>
      <c r="R36" s="211" t="str">
        <f>'P12'!F35</f>
        <v>na</v>
      </c>
      <c r="S36" s="211" t="str">
        <f>'P13'!F35</f>
        <v>na</v>
      </c>
      <c r="T36" s="211" t="str">
        <f>'P14'!F35</f>
        <v>nt</v>
      </c>
      <c r="U36" s="211" t="str">
        <f>'P15'!F35</f>
        <v>nt</v>
      </c>
      <c r="V36" s="212" t="str">
        <f>'P16'!F35</f>
        <v>nt</v>
      </c>
      <c r="W36" s="212" t="str">
        <f>'P17'!F35</f>
        <v>nt</v>
      </c>
      <c r="X36" s="212" t="str">
        <f>'P18'!F35</f>
        <v>nt</v>
      </c>
      <c r="Y36" s="212" t="str">
        <f>'P19'!F35</f>
        <v>nt</v>
      </c>
      <c r="Z36" s="206" t="str">
        <f>'P20'!F35</f>
        <v>nt</v>
      </c>
      <c r="AA36" s="207" t="str">
        <f>'P21'!F35</f>
        <v>nt</v>
      </c>
      <c r="AB36" s="207" t="str">
        <f>'P22'!F35</f>
        <v>nt</v>
      </c>
      <c r="AC36" s="207" t="str">
        <f>'P23'!F35</f>
        <v>nt</v>
      </c>
      <c r="AD36" s="207" t="str">
        <f>'P24'!F35</f>
        <v>nt</v>
      </c>
      <c r="AE36" s="207" t="str">
        <f>'P25'!F35</f>
        <v>nt</v>
      </c>
      <c r="AF36" s="235"/>
    </row>
    <row r="37" ht="37.5" customHeight="1">
      <c r="A37" s="209"/>
      <c r="B37" s="200" t="s">
        <v>215</v>
      </c>
      <c r="C37" s="201" t="s">
        <v>8</v>
      </c>
      <c r="D37" s="202" t="s">
        <v>216</v>
      </c>
      <c r="E37" s="203"/>
      <c r="F37" s="202" t="s">
        <v>217</v>
      </c>
      <c r="G37" s="204" t="str">
        <f>'P01'!F36</f>
        <v>na</v>
      </c>
      <c r="H37" s="204" t="str">
        <f>'P02'!F36</f>
        <v>na</v>
      </c>
      <c r="I37" s="204" t="str">
        <f>'P03'!F36</f>
        <v>na</v>
      </c>
      <c r="J37" s="204" t="str">
        <f>'P04'!F36</f>
        <v>na</v>
      </c>
      <c r="K37" s="204" t="str">
        <f>'P05'!F36</f>
        <v>na</v>
      </c>
      <c r="L37" s="204" t="str">
        <f>'P06'!F36</f>
        <v>na</v>
      </c>
      <c r="M37" s="204" t="str">
        <f>'P07'!F36</f>
        <v>na</v>
      </c>
      <c r="N37" s="204" t="str">
        <f>'P08'!F36</f>
        <v>na</v>
      </c>
      <c r="O37" s="204" t="str">
        <f>'P09'!F36</f>
        <v>na</v>
      </c>
      <c r="P37" s="210" t="str">
        <f>'P10'!F36</f>
        <v>na</v>
      </c>
      <c r="Q37" s="211" t="str">
        <f>'P11'!F36</f>
        <v>na</v>
      </c>
      <c r="R37" s="211" t="str">
        <f>'P12'!F36</f>
        <v>na</v>
      </c>
      <c r="S37" s="211" t="str">
        <f>'P13'!F36</f>
        <v>na</v>
      </c>
      <c r="T37" s="211" t="str">
        <f>'P14'!F36</f>
        <v>nt</v>
      </c>
      <c r="U37" s="211" t="str">
        <f>'P15'!F36</f>
        <v>nt</v>
      </c>
      <c r="V37" s="212" t="str">
        <f>'P16'!F36</f>
        <v>nt</v>
      </c>
      <c r="W37" s="212" t="str">
        <f>'P17'!F36</f>
        <v>nt</v>
      </c>
      <c r="X37" s="212" t="str">
        <f>'P18'!F36</f>
        <v>nt</v>
      </c>
      <c r="Y37" s="212" t="str">
        <f>'P19'!F36</f>
        <v>nt</v>
      </c>
      <c r="Z37" s="206" t="str">
        <f>'P20'!F36</f>
        <v>nt</v>
      </c>
      <c r="AA37" s="207" t="str">
        <f>'P21'!F36</f>
        <v>nt</v>
      </c>
      <c r="AB37" s="207" t="str">
        <f>'P22'!F36</f>
        <v>nt</v>
      </c>
      <c r="AC37" s="207" t="str">
        <f>'P23'!F36</f>
        <v>nt</v>
      </c>
      <c r="AD37" s="207" t="str">
        <f>'P24'!F36</f>
        <v>nt</v>
      </c>
      <c r="AE37" s="207" t="str">
        <f>'P25'!F36</f>
        <v>nt</v>
      </c>
      <c r="AF37" s="235"/>
    </row>
    <row r="38" ht="37.5" customHeight="1">
      <c r="A38" s="209"/>
      <c r="B38" s="200" t="s">
        <v>218</v>
      </c>
      <c r="C38" s="201" t="s">
        <v>8</v>
      </c>
      <c r="D38" s="202" t="s">
        <v>216</v>
      </c>
      <c r="E38" s="203"/>
      <c r="F38" s="202" t="s">
        <v>219</v>
      </c>
      <c r="G38" s="204" t="str">
        <f>'P01'!F37</f>
        <v>na</v>
      </c>
      <c r="H38" s="204" t="str">
        <f>'P02'!F37</f>
        <v>na</v>
      </c>
      <c r="I38" s="204" t="str">
        <f>'P03'!F37</f>
        <v>na</v>
      </c>
      <c r="J38" s="204" t="str">
        <f>'P04'!F37</f>
        <v>na</v>
      </c>
      <c r="K38" s="204" t="str">
        <f>'P05'!F37</f>
        <v>na</v>
      </c>
      <c r="L38" s="204" t="str">
        <f>'P06'!F37</f>
        <v>na</v>
      </c>
      <c r="M38" s="204" t="str">
        <f>'P07'!F37</f>
        <v>na</v>
      </c>
      <c r="N38" s="204" t="str">
        <f>'P08'!F37</f>
        <v>na</v>
      </c>
      <c r="O38" s="204" t="str">
        <f>'P09'!F37</f>
        <v>na</v>
      </c>
      <c r="P38" s="210" t="str">
        <f>'P10'!F37</f>
        <v>na</v>
      </c>
      <c r="Q38" s="211" t="str">
        <f>'P11'!F37</f>
        <v>na</v>
      </c>
      <c r="R38" s="211" t="str">
        <f>'P12'!F37</f>
        <v>na</v>
      </c>
      <c r="S38" s="211" t="str">
        <f>'P13'!F37</f>
        <v>na</v>
      </c>
      <c r="T38" s="211" t="str">
        <f>'P14'!F37</f>
        <v>nt</v>
      </c>
      <c r="U38" s="211" t="str">
        <f>'P15'!F37</f>
        <v>nt</v>
      </c>
      <c r="V38" s="212" t="str">
        <f>'P16'!F37</f>
        <v>nt</v>
      </c>
      <c r="W38" s="212" t="str">
        <f>'P17'!F37</f>
        <v>nt</v>
      </c>
      <c r="X38" s="212" t="str">
        <f>'P18'!F37</f>
        <v>nt</v>
      </c>
      <c r="Y38" s="212" t="str">
        <f>'P19'!F37</f>
        <v>nt</v>
      </c>
      <c r="Z38" s="206" t="str">
        <f>'P20'!F37</f>
        <v>nt</v>
      </c>
      <c r="AA38" s="207" t="str">
        <f>'P21'!F37</f>
        <v>nt</v>
      </c>
      <c r="AB38" s="207" t="str">
        <f>'P22'!F37</f>
        <v>nt</v>
      </c>
      <c r="AC38" s="207" t="str">
        <f>'P23'!F37</f>
        <v>nt</v>
      </c>
      <c r="AD38" s="207" t="str">
        <f>'P24'!F37</f>
        <v>nt</v>
      </c>
      <c r="AE38" s="207" t="str">
        <f>'P25'!F37</f>
        <v>nt</v>
      </c>
      <c r="AF38" s="235"/>
    </row>
    <row r="39" ht="37.5" customHeight="1">
      <c r="A39" s="215"/>
      <c r="B39" s="200" t="s">
        <v>220</v>
      </c>
      <c r="C39" s="201" t="s">
        <v>8</v>
      </c>
      <c r="D39" s="213" t="s">
        <v>178</v>
      </c>
      <c r="E39" s="203"/>
      <c r="F39" s="202" t="s">
        <v>221</v>
      </c>
      <c r="G39" s="204" t="str">
        <f>'P01'!F38</f>
        <v>na</v>
      </c>
      <c r="H39" s="204" t="str">
        <f>'P02'!F38</f>
        <v>na</v>
      </c>
      <c r="I39" s="204" t="str">
        <f>'P03'!F38</f>
        <v>na</v>
      </c>
      <c r="J39" s="204" t="str">
        <f>'P04'!F38</f>
        <v>na</v>
      </c>
      <c r="K39" s="204" t="str">
        <f>'P05'!F38</f>
        <v>na</v>
      </c>
      <c r="L39" s="204" t="str">
        <f>'P06'!F38</f>
        <v>na</v>
      </c>
      <c r="M39" s="204" t="str">
        <f>'P07'!F38</f>
        <v>na</v>
      </c>
      <c r="N39" s="204" t="str">
        <f>'P08'!F38</f>
        <v>na</v>
      </c>
      <c r="O39" s="204" t="str">
        <f>'P09'!F38</f>
        <v>na</v>
      </c>
      <c r="P39" s="210" t="str">
        <f>'P10'!F38</f>
        <v>na</v>
      </c>
      <c r="Q39" s="211" t="str">
        <f>'P11'!F38</f>
        <v>na</v>
      </c>
      <c r="R39" s="211" t="str">
        <f>'P12'!F38</f>
        <v>na</v>
      </c>
      <c r="S39" s="211" t="str">
        <f>'P13'!F38</f>
        <v>na</v>
      </c>
      <c r="T39" s="211" t="str">
        <f>'P14'!F38</f>
        <v>nt</v>
      </c>
      <c r="U39" s="211" t="str">
        <f>'P15'!F38</f>
        <v>nt</v>
      </c>
      <c r="V39" s="212" t="str">
        <f>'P16'!F38</f>
        <v>nt</v>
      </c>
      <c r="W39" s="212" t="str">
        <f>'P17'!F38</f>
        <v>nt</v>
      </c>
      <c r="X39" s="212" t="str">
        <f>'P18'!F38</f>
        <v>nt</v>
      </c>
      <c r="Y39" s="212" t="str">
        <f>'P19'!F38</f>
        <v>nt</v>
      </c>
      <c r="Z39" s="206" t="str">
        <f>'P20'!F38</f>
        <v>nt</v>
      </c>
      <c r="AA39" s="207" t="str">
        <f>'P21'!F38</f>
        <v>nt</v>
      </c>
      <c r="AB39" s="207" t="str">
        <f>'P22'!F38</f>
        <v>nt</v>
      </c>
      <c r="AC39" s="207" t="str">
        <f>'P23'!F38</f>
        <v>nt</v>
      </c>
      <c r="AD39" s="207" t="str">
        <f>'P24'!F38</f>
        <v>nt</v>
      </c>
      <c r="AE39" s="207" t="str">
        <f>'P25'!F38</f>
        <v>nt</v>
      </c>
      <c r="AF39" s="235"/>
    </row>
    <row r="40" ht="37.5" customHeight="1">
      <c r="A40" s="199" t="s">
        <v>105</v>
      </c>
      <c r="B40" s="200" t="s">
        <v>222</v>
      </c>
      <c r="C40" s="201" t="s">
        <v>8</v>
      </c>
      <c r="D40" s="213" t="s">
        <v>223</v>
      </c>
      <c r="E40" s="203"/>
      <c r="F40" s="202" t="s">
        <v>224</v>
      </c>
      <c r="G40" s="204" t="str">
        <f>'P01'!F39</f>
        <v>na</v>
      </c>
      <c r="H40" s="204" t="str">
        <f>'P02'!F39</f>
        <v>na</v>
      </c>
      <c r="I40" s="204" t="str">
        <f>'P03'!F39</f>
        <v>na</v>
      </c>
      <c r="J40" s="204" t="str">
        <f>'P04'!F39</f>
        <v>na</v>
      </c>
      <c r="K40" s="204" t="str">
        <f>'P05'!F39</f>
        <v>na</v>
      </c>
      <c r="L40" s="204" t="str">
        <f>'P06'!F39</f>
        <v>na</v>
      </c>
      <c r="M40" s="204" t="str">
        <f>'P07'!F39</f>
        <v>na</v>
      </c>
      <c r="N40" s="204" t="str">
        <f>'P08'!F39</f>
        <v>na</v>
      </c>
      <c r="O40" s="204" t="str">
        <f>'P09'!F39</f>
        <v>na</v>
      </c>
      <c r="P40" s="210" t="str">
        <f>'P10'!F39</f>
        <v>na</v>
      </c>
      <c r="Q40" s="211" t="str">
        <f>'P11'!F39</f>
        <v>na</v>
      </c>
      <c r="R40" s="211" t="str">
        <f>'P12'!F39</f>
        <v>na</v>
      </c>
      <c r="S40" s="211" t="str">
        <f>'P13'!F39</f>
        <v>na</v>
      </c>
      <c r="T40" s="211" t="str">
        <f>'P14'!F39</f>
        <v>nt</v>
      </c>
      <c r="U40" s="211" t="str">
        <f>'P15'!F39</f>
        <v>nt</v>
      </c>
      <c r="V40" s="212" t="str">
        <f>'P16'!F39</f>
        <v>nt</v>
      </c>
      <c r="W40" s="212" t="str">
        <f>'P17'!F39</f>
        <v>nt</v>
      </c>
      <c r="X40" s="212" t="str">
        <f>'P18'!F39</f>
        <v>nt</v>
      </c>
      <c r="Y40" s="212" t="str">
        <f>'P19'!F39</f>
        <v>nt</v>
      </c>
      <c r="Z40" s="206" t="str">
        <f>'P20'!F39</f>
        <v>nt</v>
      </c>
      <c r="AA40" s="207" t="str">
        <f>'P21'!F39</f>
        <v>nt</v>
      </c>
      <c r="AB40" s="207" t="str">
        <f>'P22'!F39</f>
        <v>nt</v>
      </c>
      <c r="AC40" s="207" t="str">
        <f>'P23'!F39</f>
        <v>nt</v>
      </c>
      <c r="AD40" s="207" t="str">
        <f>'P24'!F39</f>
        <v>nt</v>
      </c>
      <c r="AE40" s="207" t="str">
        <f>'P25'!F39</f>
        <v>nt</v>
      </c>
      <c r="AF40" s="235"/>
    </row>
    <row r="41" ht="37.5" customHeight="1">
      <c r="A41" s="209"/>
      <c r="B41" s="200" t="s">
        <v>225</v>
      </c>
      <c r="C41" s="201" t="s">
        <v>8</v>
      </c>
      <c r="D41" s="213" t="s">
        <v>223</v>
      </c>
      <c r="E41" s="203"/>
      <c r="F41" s="202" t="s">
        <v>226</v>
      </c>
      <c r="G41" s="204" t="str">
        <f>'P01'!F40</f>
        <v>na</v>
      </c>
      <c r="H41" s="204" t="str">
        <f>'P02'!F40</f>
        <v>na</v>
      </c>
      <c r="I41" s="204" t="str">
        <f>'P03'!F40</f>
        <v>na</v>
      </c>
      <c r="J41" s="204" t="str">
        <f>'P04'!F40</f>
        <v>na</v>
      </c>
      <c r="K41" s="204" t="str">
        <f>'P05'!F40</f>
        <v>na</v>
      </c>
      <c r="L41" s="204" t="str">
        <f>'P06'!F40</f>
        <v>na</v>
      </c>
      <c r="M41" s="204" t="str">
        <f>'P07'!F40</f>
        <v>na</v>
      </c>
      <c r="N41" s="204" t="str">
        <f>'P08'!F40</f>
        <v>na</v>
      </c>
      <c r="O41" s="204" t="str">
        <f>'P09'!F40</f>
        <v>na</v>
      </c>
      <c r="P41" s="210" t="str">
        <f>'P10'!F40</f>
        <v>na</v>
      </c>
      <c r="Q41" s="211" t="str">
        <f>'P11'!F40</f>
        <v>na</v>
      </c>
      <c r="R41" s="211" t="str">
        <f>'P12'!F40</f>
        <v>na</v>
      </c>
      <c r="S41" s="211" t="str">
        <f>'P13'!F40</f>
        <v>na</v>
      </c>
      <c r="T41" s="211" t="str">
        <f>'P14'!F40</f>
        <v>nt</v>
      </c>
      <c r="U41" s="211" t="str">
        <f>'P15'!F40</f>
        <v>nt</v>
      </c>
      <c r="V41" s="212" t="str">
        <f>'P16'!F40</f>
        <v>nt</v>
      </c>
      <c r="W41" s="212" t="str">
        <f>'P17'!F40</f>
        <v>nt</v>
      </c>
      <c r="X41" s="212" t="str">
        <f>'P18'!F40</f>
        <v>nt</v>
      </c>
      <c r="Y41" s="212" t="str">
        <f>'P19'!F40</f>
        <v>nt</v>
      </c>
      <c r="Z41" s="206" t="str">
        <f>'P20'!F40</f>
        <v>nt</v>
      </c>
      <c r="AA41" s="207" t="str">
        <f>'P21'!F40</f>
        <v>nt</v>
      </c>
      <c r="AB41" s="207" t="str">
        <f>'P22'!F40</f>
        <v>nt</v>
      </c>
      <c r="AC41" s="207" t="str">
        <f>'P23'!F40</f>
        <v>nt</v>
      </c>
      <c r="AD41" s="207" t="str">
        <f>'P24'!F40</f>
        <v>nt</v>
      </c>
      <c r="AE41" s="207" t="str">
        <f>'P25'!F40</f>
        <v>nt</v>
      </c>
      <c r="AF41" s="235"/>
    </row>
    <row r="42" ht="37.5" customHeight="1">
      <c r="A42" s="209"/>
      <c r="B42" s="200" t="s">
        <v>227</v>
      </c>
      <c r="C42" s="201" t="s">
        <v>8</v>
      </c>
      <c r="D42" s="202" t="s">
        <v>228</v>
      </c>
      <c r="E42" s="203" t="s">
        <v>157</v>
      </c>
      <c r="F42" s="202" t="s">
        <v>229</v>
      </c>
      <c r="G42" s="204" t="str">
        <f>'P01'!F41</f>
        <v>na</v>
      </c>
      <c r="H42" s="204" t="str">
        <f>'P02'!F41</f>
        <v>na</v>
      </c>
      <c r="I42" s="204" t="str">
        <f>'P03'!F41</f>
        <v>na</v>
      </c>
      <c r="J42" s="204" t="str">
        <f>'P04'!F41</f>
        <v>na</v>
      </c>
      <c r="K42" s="204" t="str">
        <f>'P05'!F41</f>
        <v>na</v>
      </c>
      <c r="L42" s="204" t="str">
        <f>'P06'!F41</f>
        <v>na</v>
      </c>
      <c r="M42" s="204" t="str">
        <f>'P07'!F41</f>
        <v>na</v>
      </c>
      <c r="N42" s="204" t="str">
        <f>'P08'!F41</f>
        <v>na</v>
      </c>
      <c r="O42" s="204" t="str">
        <f>'P09'!F41</f>
        <v>na</v>
      </c>
      <c r="P42" s="210" t="str">
        <f>'P10'!F41</f>
        <v>na</v>
      </c>
      <c r="Q42" s="211" t="str">
        <f>'P11'!F41</f>
        <v>na</v>
      </c>
      <c r="R42" s="211" t="str">
        <f>'P12'!F41</f>
        <v>na</v>
      </c>
      <c r="S42" s="211" t="str">
        <f>'P13'!F41</f>
        <v>na</v>
      </c>
      <c r="T42" s="211" t="str">
        <f>'P14'!F41</f>
        <v>nt</v>
      </c>
      <c r="U42" s="211" t="str">
        <f>'P15'!F41</f>
        <v>nt</v>
      </c>
      <c r="V42" s="212" t="str">
        <f>'P16'!F41</f>
        <v>nt</v>
      </c>
      <c r="W42" s="212" t="str">
        <f>'P17'!F41</f>
        <v>nt</v>
      </c>
      <c r="X42" s="212" t="str">
        <f>'P18'!F41</f>
        <v>nt</v>
      </c>
      <c r="Y42" s="212" t="str">
        <f>'P19'!F41</f>
        <v>nt</v>
      </c>
      <c r="Z42" s="206" t="str">
        <f>'P20'!F41</f>
        <v>nt</v>
      </c>
      <c r="AA42" s="207" t="str">
        <f>'P21'!F41</f>
        <v>nt</v>
      </c>
      <c r="AB42" s="207" t="str">
        <f>'P22'!F41</f>
        <v>nt</v>
      </c>
      <c r="AC42" s="207" t="str">
        <f>'P23'!F41</f>
        <v>nt</v>
      </c>
      <c r="AD42" s="207" t="str">
        <f>'P24'!F41</f>
        <v>nt</v>
      </c>
      <c r="AE42" s="207" t="str">
        <f>'P25'!F41</f>
        <v>nt</v>
      </c>
      <c r="AF42" s="235"/>
    </row>
    <row r="43" ht="37.5" customHeight="1">
      <c r="A43" s="209"/>
      <c r="B43" s="200" t="s">
        <v>230</v>
      </c>
      <c r="C43" s="201" t="s">
        <v>8</v>
      </c>
      <c r="D43" s="213" t="s">
        <v>223</v>
      </c>
      <c r="E43" s="203"/>
      <c r="F43" s="202" t="s">
        <v>231</v>
      </c>
      <c r="G43" s="204" t="str">
        <f>'P01'!F42</f>
        <v>na</v>
      </c>
      <c r="H43" s="204" t="str">
        <f>'P02'!F42</f>
        <v>na</v>
      </c>
      <c r="I43" s="204" t="str">
        <f>'P03'!F42</f>
        <v>na</v>
      </c>
      <c r="J43" s="204" t="str">
        <f>'P04'!F42</f>
        <v>na</v>
      </c>
      <c r="K43" s="204" t="str">
        <f>'P05'!F42</f>
        <v>na</v>
      </c>
      <c r="L43" s="204" t="str">
        <f>'P06'!F42</f>
        <v>na</v>
      </c>
      <c r="M43" s="204" t="str">
        <f>'P07'!F42</f>
        <v>na</v>
      </c>
      <c r="N43" s="204" t="str">
        <f>'P08'!F42</f>
        <v>na</v>
      </c>
      <c r="O43" s="204" t="str">
        <f>'P09'!F42</f>
        <v>na</v>
      </c>
      <c r="P43" s="210" t="str">
        <f>'P10'!F42</f>
        <v>na</v>
      </c>
      <c r="Q43" s="211" t="str">
        <f>'P11'!F42</f>
        <v>na</v>
      </c>
      <c r="R43" s="211" t="str">
        <f>'P12'!F42</f>
        <v>na</v>
      </c>
      <c r="S43" s="211" t="str">
        <f>'P13'!F42</f>
        <v>na</v>
      </c>
      <c r="T43" s="211" t="str">
        <f>'P14'!F42</f>
        <v>nt</v>
      </c>
      <c r="U43" s="211" t="str">
        <f>'P15'!F42</f>
        <v>nt</v>
      </c>
      <c r="V43" s="212" t="str">
        <f>'P16'!F42</f>
        <v>nt</v>
      </c>
      <c r="W43" s="212" t="str">
        <f>'P17'!F42</f>
        <v>nt</v>
      </c>
      <c r="X43" s="212" t="str">
        <f>'P18'!F42</f>
        <v>nt</v>
      </c>
      <c r="Y43" s="212" t="str">
        <f>'P19'!F42</f>
        <v>nt</v>
      </c>
      <c r="Z43" s="206" t="str">
        <f>'P20'!F42</f>
        <v>nt</v>
      </c>
      <c r="AA43" s="207" t="str">
        <f>'P21'!F42</f>
        <v>nt</v>
      </c>
      <c r="AB43" s="207" t="str">
        <f>'P22'!F42</f>
        <v>nt</v>
      </c>
      <c r="AC43" s="207" t="str">
        <f>'P23'!F42</f>
        <v>nt</v>
      </c>
      <c r="AD43" s="207" t="str">
        <f>'P24'!F42</f>
        <v>nt</v>
      </c>
      <c r="AE43" s="207" t="str">
        <f>'P25'!F42</f>
        <v>nt</v>
      </c>
      <c r="AF43" s="235"/>
    </row>
    <row r="44" ht="37.5" customHeight="1">
      <c r="A44" s="209"/>
      <c r="B44" s="200" t="s">
        <v>232</v>
      </c>
      <c r="C44" s="201" t="s">
        <v>8</v>
      </c>
      <c r="D44" s="213" t="s">
        <v>223</v>
      </c>
      <c r="E44" s="203"/>
      <c r="F44" s="202" t="s">
        <v>233</v>
      </c>
      <c r="G44" s="204" t="str">
        <f>'P01'!F43</f>
        <v>na</v>
      </c>
      <c r="H44" s="204" t="str">
        <f>'P02'!F43</f>
        <v>na</v>
      </c>
      <c r="I44" s="204" t="str">
        <f>'P03'!F43</f>
        <v>na</v>
      </c>
      <c r="J44" s="204" t="str">
        <f>'P04'!F43</f>
        <v>na</v>
      </c>
      <c r="K44" s="204" t="str">
        <f>'P05'!F43</f>
        <v>na</v>
      </c>
      <c r="L44" s="204" t="str">
        <f>'P06'!F43</f>
        <v>na</v>
      </c>
      <c r="M44" s="204" t="str">
        <f>'P07'!F43</f>
        <v>na</v>
      </c>
      <c r="N44" s="204" t="str">
        <f>'P08'!F43</f>
        <v>na</v>
      </c>
      <c r="O44" s="204" t="str">
        <f>'P09'!F43</f>
        <v>na</v>
      </c>
      <c r="P44" s="210" t="str">
        <f>'P10'!F43</f>
        <v>na</v>
      </c>
      <c r="Q44" s="211" t="str">
        <f>'P11'!F43</f>
        <v>na</v>
      </c>
      <c r="R44" s="211" t="str">
        <f>'P12'!F43</f>
        <v>na</v>
      </c>
      <c r="S44" s="211" t="str">
        <f>'P13'!F43</f>
        <v>na</v>
      </c>
      <c r="T44" s="211" t="str">
        <f>'P14'!F43</f>
        <v>nt</v>
      </c>
      <c r="U44" s="211" t="str">
        <f>'P15'!F43</f>
        <v>nt</v>
      </c>
      <c r="V44" s="212" t="str">
        <f>'P16'!F43</f>
        <v>nt</v>
      </c>
      <c r="W44" s="212" t="str">
        <f>'P17'!F43</f>
        <v>nt</v>
      </c>
      <c r="X44" s="212" t="str">
        <f>'P18'!F43</f>
        <v>nt</v>
      </c>
      <c r="Y44" s="212" t="str">
        <f>'P19'!F43</f>
        <v>nt</v>
      </c>
      <c r="Z44" s="206" t="str">
        <f>'P20'!F43</f>
        <v>nt</v>
      </c>
      <c r="AA44" s="207" t="str">
        <f>'P21'!F43</f>
        <v>nt</v>
      </c>
      <c r="AB44" s="207" t="str">
        <f>'P22'!F43</f>
        <v>nt</v>
      </c>
      <c r="AC44" s="207" t="str">
        <f>'P23'!F43</f>
        <v>nt</v>
      </c>
      <c r="AD44" s="207" t="str">
        <f>'P24'!F43</f>
        <v>nt</v>
      </c>
      <c r="AE44" s="207" t="str">
        <f>'P25'!F43</f>
        <v>nt</v>
      </c>
      <c r="AF44" s="235"/>
    </row>
    <row r="45" ht="37.5" customHeight="1">
      <c r="A45" s="209"/>
      <c r="B45" s="200" t="s">
        <v>234</v>
      </c>
      <c r="C45" s="201" t="s">
        <v>8</v>
      </c>
      <c r="D45" s="213" t="s">
        <v>223</v>
      </c>
      <c r="E45" s="203"/>
      <c r="F45" s="202" t="s">
        <v>235</v>
      </c>
      <c r="G45" s="204" t="str">
        <f>'P01'!F44</f>
        <v>na</v>
      </c>
      <c r="H45" s="204" t="str">
        <f>'P02'!F44</f>
        <v>na</v>
      </c>
      <c r="I45" s="204" t="str">
        <f>'P03'!F44</f>
        <v>na</v>
      </c>
      <c r="J45" s="204" t="str">
        <f>'P04'!F44</f>
        <v>na</v>
      </c>
      <c r="K45" s="204" t="str">
        <f>'P05'!F44</f>
        <v>na</v>
      </c>
      <c r="L45" s="204" t="str">
        <f>'P06'!F44</f>
        <v>na</v>
      </c>
      <c r="M45" s="204" t="str">
        <f>'P07'!F44</f>
        <v>na</v>
      </c>
      <c r="N45" s="204" t="str">
        <f>'P08'!F44</f>
        <v>na</v>
      </c>
      <c r="O45" s="204" t="str">
        <f>'P09'!F44</f>
        <v>na</v>
      </c>
      <c r="P45" s="210" t="str">
        <f>'P10'!F44</f>
        <v>na</v>
      </c>
      <c r="Q45" s="211" t="str">
        <f>'P11'!F44</f>
        <v>na</v>
      </c>
      <c r="R45" s="211" t="str">
        <f>'P12'!F44</f>
        <v>na</v>
      </c>
      <c r="S45" s="211" t="str">
        <f>'P13'!F44</f>
        <v>na</v>
      </c>
      <c r="T45" s="211" t="str">
        <f>'P14'!F44</f>
        <v>nt</v>
      </c>
      <c r="U45" s="211" t="str">
        <f>'P15'!F44</f>
        <v>nt</v>
      </c>
      <c r="V45" s="212" t="str">
        <f>'P16'!F44</f>
        <v>nt</v>
      </c>
      <c r="W45" s="212" t="str">
        <f>'P17'!F44</f>
        <v>nt</v>
      </c>
      <c r="X45" s="212" t="str">
        <f>'P18'!F44</f>
        <v>nt</v>
      </c>
      <c r="Y45" s="212" t="str">
        <f>'P19'!F44</f>
        <v>nt</v>
      </c>
      <c r="Z45" s="206" t="str">
        <f>'P20'!F44</f>
        <v>nt</v>
      </c>
      <c r="AA45" s="207" t="str">
        <f>'P21'!F44</f>
        <v>nt</v>
      </c>
      <c r="AB45" s="207" t="str">
        <f>'P22'!F44</f>
        <v>nt</v>
      </c>
      <c r="AC45" s="207" t="str">
        <f>'P23'!F44</f>
        <v>nt</v>
      </c>
      <c r="AD45" s="207" t="str">
        <f>'P24'!F44</f>
        <v>nt</v>
      </c>
      <c r="AE45" s="207" t="str">
        <f>'P25'!F44</f>
        <v>nt</v>
      </c>
      <c r="AF45" s="235"/>
    </row>
    <row r="46" ht="37.5" customHeight="1">
      <c r="A46" s="209"/>
      <c r="B46" s="200" t="s">
        <v>236</v>
      </c>
      <c r="C46" s="201" t="s">
        <v>8</v>
      </c>
      <c r="D46" s="213" t="s">
        <v>223</v>
      </c>
      <c r="E46" s="203" t="s">
        <v>157</v>
      </c>
      <c r="F46" s="202" t="s">
        <v>237</v>
      </c>
      <c r="G46" s="204" t="str">
        <f>'P01'!F45</f>
        <v>na</v>
      </c>
      <c r="H46" s="204" t="str">
        <f>'P02'!F45</f>
        <v>na</v>
      </c>
      <c r="I46" s="204" t="str">
        <f>'P03'!F45</f>
        <v>na</v>
      </c>
      <c r="J46" s="204" t="str">
        <f>'P04'!F45</f>
        <v>na</v>
      </c>
      <c r="K46" s="204" t="str">
        <f>'P05'!F45</f>
        <v>na</v>
      </c>
      <c r="L46" s="204" t="str">
        <f>'P06'!F45</f>
        <v>na</v>
      </c>
      <c r="M46" s="204" t="str">
        <f>'P07'!F45</f>
        <v>na</v>
      </c>
      <c r="N46" s="204" t="str">
        <f>'P08'!F45</f>
        <v>na</v>
      </c>
      <c r="O46" s="204" t="str">
        <f>'P09'!F45</f>
        <v>na</v>
      </c>
      <c r="P46" s="210" t="str">
        <f>'P10'!F45</f>
        <v>na</v>
      </c>
      <c r="Q46" s="211" t="str">
        <f>'P11'!F45</f>
        <v>na</v>
      </c>
      <c r="R46" s="211" t="str">
        <f>'P12'!F45</f>
        <v>na</v>
      </c>
      <c r="S46" s="211" t="str">
        <f>'P13'!F45</f>
        <v>na</v>
      </c>
      <c r="T46" s="211" t="str">
        <f>'P14'!F45</f>
        <v>nt</v>
      </c>
      <c r="U46" s="211" t="str">
        <f>'P15'!F45</f>
        <v>nt</v>
      </c>
      <c r="V46" s="212" t="str">
        <f>'P16'!F45</f>
        <v>nt</v>
      </c>
      <c r="W46" s="212" t="str">
        <f>'P17'!F45</f>
        <v>nt</v>
      </c>
      <c r="X46" s="212" t="str">
        <f>'P18'!F45</f>
        <v>nt</v>
      </c>
      <c r="Y46" s="212" t="str">
        <f>'P19'!F45</f>
        <v>nt</v>
      </c>
      <c r="Z46" s="206" t="str">
        <f>'P20'!F45</f>
        <v>nt</v>
      </c>
      <c r="AA46" s="207" t="str">
        <f>'P21'!F45</f>
        <v>nt</v>
      </c>
      <c r="AB46" s="207" t="str">
        <f>'P22'!F45</f>
        <v>nt</v>
      </c>
      <c r="AC46" s="207" t="str">
        <f>'P23'!F45</f>
        <v>nt</v>
      </c>
      <c r="AD46" s="207" t="str">
        <f>'P24'!F45</f>
        <v>nt</v>
      </c>
      <c r="AE46" s="207" t="str">
        <f>'P25'!F45</f>
        <v>nt</v>
      </c>
      <c r="AF46" s="235"/>
    </row>
    <row r="47" ht="37.5" customHeight="1">
      <c r="A47" s="215"/>
      <c r="B47" s="200" t="s">
        <v>238</v>
      </c>
      <c r="C47" s="201" t="s">
        <v>8</v>
      </c>
      <c r="D47" s="213" t="s">
        <v>223</v>
      </c>
      <c r="E47" s="203"/>
      <c r="F47" s="202" t="s">
        <v>239</v>
      </c>
      <c r="G47" s="204" t="str">
        <f>'P01'!F46</f>
        <v>na</v>
      </c>
      <c r="H47" s="204" t="str">
        <f>'P02'!F46</f>
        <v>na</v>
      </c>
      <c r="I47" s="204" t="str">
        <f>'P03'!F46</f>
        <v>na</v>
      </c>
      <c r="J47" s="204" t="str">
        <f>'P04'!F46</f>
        <v>na</v>
      </c>
      <c r="K47" s="204" t="str">
        <f>'P05'!F46</f>
        <v>na</v>
      </c>
      <c r="L47" s="204" t="str">
        <f>'P06'!F46</f>
        <v>na</v>
      </c>
      <c r="M47" s="204" t="str">
        <f>'P07'!F46</f>
        <v>na</v>
      </c>
      <c r="N47" s="204" t="str">
        <f>'P08'!F46</f>
        <v>na</v>
      </c>
      <c r="O47" s="204" t="str">
        <f>'P09'!F46</f>
        <v>na</v>
      </c>
      <c r="P47" s="210" t="str">
        <f>'P10'!F46</f>
        <v>na</v>
      </c>
      <c r="Q47" s="211" t="str">
        <f>'P11'!F46</f>
        <v>na</v>
      </c>
      <c r="R47" s="211" t="str">
        <f>'P12'!F46</f>
        <v>na</v>
      </c>
      <c r="S47" s="211" t="str">
        <f>'P13'!F46</f>
        <v>na</v>
      </c>
      <c r="T47" s="211" t="str">
        <f>'P14'!F46</f>
        <v>nt</v>
      </c>
      <c r="U47" s="211" t="str">
        <f>'P15'!F46</f>
        <v>nt</v>
      </c>
      <c r="V47" s="212" t="str">
        <f>'P16'!F46</f>
        <v>nt</v>
      </c>
      <c r="W47" s="212" t="str">
        <f>'P17'!F46</f>
        <v>nt</v>
      </c>
      <c r="X47" s="212" t="str">
        <f>'P18'!F46</f>
        <v>nt</v>
      </c>
      <c r="Y47" s="212" t="str">
        <f>'P19'!F46</f>
        <v>nt</v>
      </c>
      <c r="Z47" s="206" t="str">
        <f>'P20'!F46</f>
        <v>nt</v>
      </c>
      <c r="AA47" s="207" t="str">
        <f>'P21'!F46</f>
        <v>nt</v>
      </c>
      <c r="AB47" s="207" t="str">
        <f>'P22'!F46</f>
        <v>nt</v>
      </c>
      <c r="AC47" s="207" t="str">
        <f>'P23'!F46</f>
        <v>nt</v>
      </c>
      <c r="AD47" s="207" t="str">
        <f>'P24'!F46</f>
        <v>nt</v>
      </c>
      <c r="AE47" s="207" t="str">
        <f>'P25'!F46</f>
        <v>nt</v>
      </c>
      <c r="AF47" s="235"/>
    </row>
    <row r="48" ht="37.5" customHeight="1">
      <c r="A48" s="199" t="s">
        <v>106</v>
      </c>
      <c r="B48" s="200" t="s">
        <v>240</v>
      </c>
      <c r="C48" s="201" t="s">
        <v>8</v>
      </c>
      <c r="D48" s="202" t="s">
        <v>241</v>
      </c>
      <c r="E48" s="203" t="s">
        <v>157</v>
      </c>
      <c r="F48" s="202" t="s">
        <v>242</v>
      </c>
      <c r="G48" s="204" t="str">
        <f>'P01'!F47</f>
        <v>c</v>
      </c>
      <c r="H48" s="204" t="str">
        <f>'P02'!F47</f>
        <v>c</v>
      </c>
      <c r="I48" s="204" t="str">
        <f>'P03'!F47</f>
        <v>c</v>
      </c>
      <c r="J48" s="204" t="str">
        <f>'P04'!F47</f>
        <v>c</v>
      </c>
      <c r="K48" s="204" t="str">
        <f>'P05'!F47</f>
        <v>c</v>
      </c>
      <c r="L48" s="204" t="str">
        <f>'P06'!F47</f>
        <v>c</v>
      </c>
      <c r="M48" s="204" t="str">
        <f>'P07'!F47</f>
        <v>na</v>
      </c>
      <c r="N48" s="204" t="str">
        <f>'P08'!F47</f>
        <v>c</v>
      </c>
      <c r="O48" s="204" t="str">
        <f>'P09'!F47</f>
        <v>c</v>
      </c>
      <c r="P48" s="210" t="str">
        <f>'P10'!F47</f>
        <v>c</v>
      </c>
      <c r="Q48" s="211" t="str">
        <f>'P11'!F47</f>
        <v>c</v>
      </c>
      <c r="R48" s="211" t="str">
        <f>'P12'!F47</f>
        <v>c</v>
      </c>
      <c r="S48" s="211" t="str">
        <f>'P13'!F47</f>
        <v>c</v>
      </c>
      <c r="T48" s="211" t="str">
        <f>'P14'!F47</f>
        <v>nt</v>
      </c>
      <c r="U48" s="211" t="str">
        <f>'P15'!F47</f>
        <v>nt</v>
      </c>
      <c r="V48" s="212" t="str">
        <f>'P16'!F47</f>
        <v>nt</v>
      </c>
      <c r="W48" s="212" t="str">
        <f>'P17'!F47</f>
        <v>nt</v>
      </c>
      <c r="X48" s="212" t="str">
        <f>'P18'!F47</f>
        <v>nt</v>
      </c>
      <c r="Y48" s="212" t="str">
        <f>'P19'!F47</f>
        <v>nt</v>
      </c>
      <c r="Z48" s="206" t="str">
        <f>'P20'!F47</f>
        <v>nt</v>
      </c>
      <c r="AA48" s="207" t="str">
        <f>'P21'!F47</f>
        <v>nt</v>
      </c>
      <c r="AB48" s="207" t="str">
        <f>'P22'!F47</f>
        <v>nt</v>
      </c>
      <c r="AC48" s="207" t="str">
        <f>'P23'!F47</f>
        <v>nt</v>
      </c>
      <c r="AD48" s="207" t="str">
        <f>'P24'!F47</f>
        <v>nt</v>
      </c>
      <c r="AE48" s="207" t="str">
        <f>'P25'!F47</f>
        <v>nt</v>
      </c>
      <c r="AF48" s="235"/>
    </row>
    <row r="49" ht="37.5" customHeight="1">
      <c r="A49" s="215"/>
      <c r="B49" s="200" t="s">
        <v>243</v>
      </c>
      <c r="C49" s="201" t="s">
        <v>8</v>
      </c>
      <c r="D49" s="202" t="s">
        <v>244</v>
      </c>
      <c r="E49" s="203" t="s">
        <v>157</v>
      </c>
      <c r="F49" s="202" t="s">
        <v>245</v>
      </c>
      <c r="G49" s="204" t="str">
        <f>'P01'!F48</f>
        <v>c</v>
      </c>
      <c r="H49" s="204" t="str">
        <f>'P02'!F48</f>
        <v>na</v>
      </c>
      <c r="I49" s="204" t="str">
        <f>'P03'!F48</f>
        <v>na</v>
      </c>
      <c r="J49" s="204" t="str">
        <f>'P04'!F48</f>
        <v>na</v>
      </c>
      <c r="K49" s="204" t="str">
        <f>'P05'!F48</f>
        <v>na</v>
      </c>
      <c r="L49" s="204" t="str">
        <f>'P06'!F48</f>
        <v>na</v>
      </c>
      <c r="M49" s="204" t="str">
        <f>'P07'!F48</f>
        <v>na</v>
      </c>
      <c r="N49" s="204" t="str">
        <f>'P08'!F48</f>
        <v>na</v>
      </c>
      <c r="O49" s="204" t="str">
        <f>'P09'!F48</f>
        <v>na</v>
      </c>
      <c r="P49" s="210" t="str">
        <f>'P10'!F48</f>
        <v>na</v>
      </c>
      <c r="Q49" s="211" t="str">
        <f>'P11'!F48</f>
        <v>na</v>
      </c>
      <c r="R49" s="211" t="str">
        <f>'P12'!F48</f>
        <v>na</v>
      </c>
      <c r="S49" s="211" t="str">
        <f>'P13'!F48</f>
        <v>na</v>
      </c>
      <c r="T49" s="211" t="str">
        <f>'P14'!F48</f>
        <v>nt</v>
      </c>
      <c r="U49" s="211" t="str">
        <f>'P15'!F48</f>
        <v>nt</v>
      </c>
      <c r="V49" s="212" t="str">
        <f>'P16'!F48</f>
        <v>nt</v>
      </c>
      <c r="W49" s="212" t="str">
        <f>'P17'!F48</f>
        <v>nt</v>
      </c>
      <c r="X49" s="212" t="str">
        <f>'P18'!F48</f>
        <v>nt</v>
      </c>
      <c r="Y49" s="212" t="str">
        <f>'P19'!F48</f>
        <v>nt</v>
      </c>
      <c r="Z49" s="206" t="str">
        <f>'P20'!F48</f>
        <v>nt</v>
      </c>
      <c r="AA49" s="207" t="str">
        <f>'P21'!F48</f>
        <v>nt</v>
      </c>
      <c r="AB49" s="207" t="str">
        <f>'P22'!F48</f>
        <v>nt</v>
      </c>
      <c r="AC49" s="207" t="str">
        <f>'P23'!F48</f>
        <v>nt</v>
      </c>
      <c r="AD49" s="207" t="str">
        <f>'P24'!F48</f>
        <v>nt</v>
      </c>
      <c r="AE49" s="207" t="str">
        <f>'P25'!F48</f>
        <v>nt</v>
      </c>
      <c r="AF49" s="235"/>
    </row>
    <row r="50" ht="37.5" customHeight="1">
      <c r="A50" s="199" t="s">
        <v>107</v>
      </c>
      <c r="B50" s="200" t="s">
        <v>246</v>
      </c>
      <c r="C50" s="226" t="s">
        <v>8</v>
      </c>
      <c r="D50" s="202" t="s">
        <v>247</v>
      </c>
      <c r="E50" s="236" t="s">
        <v>157</v>
      </c>
      <c r="F50" s="202" t="s">
        <v>248</v>
      </c>
      <c r="G50" s="204" t="str">
        <f>'P01'!F49</f>
        <v>nc</v>
      </c>
      <c r="H50" s="231" t="str">
        <f>'P02'!F49</f>
        <v>na</v>
      </c>
      <c r="I50" s="231" t="str">
        <f>'P03'!F49</f>
        <v>na</v>
      </c>
      <c r="J50" s="231" t="str">
        <f>'P04'!F49</f>
        <v>na</v>
      </c>
      <c r="K50" s="231" t="str">
        <f>'P05'!F49</f>
        <v>na</v>
      </c>
      <c r="L50" s="231" t="str">
        <f>'P06'!F49</f>
        <v>nc</v>
      </c>
      <c r="M50" s="231" t="str">
        <f>'P07'!F49</f>
        <v>na</v>
      </c>
      <c r="N50" s="231" t="str">
        <f>'P08'!F49</f>
        <v>na</v>
      </c>
      <c r="O50" s="231" t="str">
        <f>'P09'!F49</f>
        <v>nc</v>
      </c>
      <c r="P50" s="232" t="str">
        <f>'P10'!F49</f>
        <v>na</v>
      </c>
      <c r="Q50" s="211" t="str">
        <f>'P11'!F49</f>
        <v>nc</v>
      </c>
      <c r="R50" s="211" t="str">
        <f>'P12'!F49</f>
        <v>na</v>
      </c>
      <c r="S50" s="211" t="str">
        <f>'P13'!F49</f>
        <v>na</v>
      </c>
      <c r="T50" s="211" t="str">
        <f>'P14'!F49</f>
        <v>nt</v>
      </c>
      <c r="U50" s="211" t="str">
        <f>'P15'!F49</f>
        <v>nt</v>
      </c>
      <c r="V50" s="211" t="str">
        <f>'P16'!F49</f>
        <v>nt</v>
      </c>
      <c r="W50" s="211" t="str">
        <f>'P17'!F49</f>
        <v>nt</v>
      </c>
      <c r="X50" s="211" t="str">
        <f>'P18'!F49</f>
        <v>nt</v>
      </c>
      <c r="Y50" s="211" t="str">
        <f>'P19'!F49</f>
        <v>nt</v>
      </c>
      <c r="Z50" s="222" t="str">
        <f>'P20'!F49</f>
        <v>nt</v>
      </c>
      <c r="AA50" s="207" t="str">
        <f>'P21'!F49</f>
        <v>nt</v>
      </c>
      <c r="AB50" s="207" t="str">
        <f>'P22'!F49</f>
        <v>nt</v>
      </c>
      <c r="AC50" s="207" t="str">
        <f>'P23'!F49</f>
        <v>nt</v>
      </c>
      <c r="AD50" s="207" t="str">
        <f>'P24'!F49</f>
        <v>nt</v>
      </c>
      <c r="AE50" s="207" t="str">
        <f>'P25'!F49</f>
        <v>nt</v>
      </c>
      <c r="AF50" s="237"/>
    </row>
    <row r="51" ht="37.5" customHeight="1">
      <c r="A51" s="209"/>
      <c r="B51" s="200" t="s">
        <v>249</v>
      </c>
      <c r="C51" s="223" t="s">
        <v>8</v>
      </c>
      <c r="D51" s="202" t="s">
        <v>160</v>
      </c>
      <c r="E51" s="234"/>
      <c r="F51" s="202" t="s">
        <v>250</v>
      </c>
      <c r="G51" s="204" t="str">
        <f>'P01'!F50</f>
        <v>na</v>
      </c>
      <c r="H51" s="205" t="str">
        <f>'P02'!F50</f>
        <v>na</v>
      </c>
      <c r="I51" s="205" t="str">
        <f>'P03'!F50</f>
        <v>na</v>
      </c>
      <c r="J51" s="205" t="str">
        <f>'P04'!F50</f>
        <v>na</v>
      </c>
      <c r="K51" s="205" t="str">
        <f>'P05'!F50</f>
        <v>na</v>
      </c>
      <c r="L51" s="205" t="str">
        <f>'P06'!F50</f>
        <v>na</v>
      </c>
      <c r="M51" s="205" t="str">
        <f>'P07'!F50</f>
        <v>na</v>
      </c>
      <c r="N51" s="205" t="str">
        <f>'P08'!F50</f>
        <v>na</v>
      </c>
      <c r="O51" s="205" t="str">
        <f>'P09'!F50</f>
        <v>na</v>
      </c>
      <c r="P51" s="205" t="str">
        <f>'P10'!F50</f>
        <v>na</v>
      </c>
      <c r="Q51" s="205" t="str">
        <f>'P11'!F50</f>
        <v>na</v>
      </c>
      <c r="R51" s="205" t="str">
        <f>'P12'!F50</f>
        <v>na</v>
      </c>
      <c r="S51" s="205" t="str">
        <f>'P13'!F50</f>
        <v>na</v>
      </c>
      <c r="T51" s="205" t="str">
        <f>'P14'!F50</f>
        <v>nt</v>
      </c>
      <c r="U51" s="205" t="str">
        <f>'P15'!F50</f>
        <v>nt</v>
      </c>
      <c r="V51" s="205" t="str">
        <f>'P16'!F50</f>
        <v>nt</v>
      </c>
      <c r="W51" s="205" t="str">
        <f>'P17'!F50</f>
        <v>nt</v>
      </c>
      <c r="X51" s="205" t="str">
        <f>'P18'!F50</f>
        <v>nt</v>
      </c>
      <c r="Y51" s="205" t="str">
        <f>'P19'!F50</f>
        <v>nt</v>
      </c>
      <c r="Z51" s="206" t="str">
        <f>'P20'!F50</f>
        <v>nt</v>
      </c>
      <c r="AA51" s="207" t="str">
        <f>'P21'!F50</f>
        <v>nt</v>
      </c>
      <c r="AB51" s="207" t="str">
        <f>'P22'!F50</f>
        <v>nt</v>
      </c>
      <c r="AC51" s="207" t="str">
        <f>'P23'!F50</f>
        <v>nt</v>
      </c>
      <c r="AD51" s="207" t="str">
        <f>'P24'!F50</f>
        <v>nt</v>
      </c>
      <c r="AE51" s="207" t="str">
        <f>'P25'!F50</f>
        <v>nt</v>
      </c>
      <c r="AF51" s="238"/>
    </row>
    <row r="52" ht="37.5" customHeight="1">
      <c r="A52" s="209"/>
      <c r="B52" s="200" t="s">
        <v>251</v>
      </c>
      <c r="C52" s="201" t="s">
        <v>8</v>
      </c>
      <c r="D52" s="202" t="s">
        <v>252</v>
      </c>
      <c r="E52" s="203" t="s">
        <v>157</v>
      </c>
      <c r="F52" s="202" t="s">
        <v>253</v>
      </c>
      <c r="G52" s="204" t="str">
        <f>'P01'!F51</f>
        <v>c</v>
      </c>
      <c r="H52" s="204" t="str">
        <f>'P02'!F51</f>
        <v>c</v>
      </c>
      <c r="I52" s="204" t="str">
        <f>'P03'!F51</f>
        <v>c</v>
      </c>
      <c r="J52" s="204" t="str">
        <f>'P04'!F51</f>
        <v>c</v>
      </c>
      <c r="K52" s="204" t="str">
        <f>'P05'!F51</f>
        <v>c</v>
      </c>
      <c r="L52" s="204" t="str">
        <f>'P06'!F51</f>
        <v>c</v>
      </c>
      <c r="M52" s="204" t="str">
        <f>'P07'!F51</f>
        <v>c</v>
      </c>
      <c r="N52" s="204" t="str">
        <f>'P08'!F51</f>
        <v>c</v>
      </c>
      <c r="O52" s="204" t="str">
        <f>'P09'!F51</f>
        <v>c</v>
      </c>
      <c r="P52" s="210" t="str">
        <f>'P10'!F51</f>
        <v>c</v>
      </c>
      <c r="Q52" s="211" t="str">
        <f>'P11'!F51</f>
        <v>c</v>
      </c>
      <c r="R52" s="211" t="str">
        <f>'P12'!F51</f>
        <v>c</v>
      </c>
      <c r="S52" s="211" t="str">
        <f>'P13'!F51</f>
        <v>c</v>
      </c>
      <c r="T52" s="211" t="str">
        <f>'P14'!F51</f>
        <v>nt</v>
      </c>
      <c r="U52" s="211" t="str">
        <f>'P15'!F51</f>
        <v>nt</v>
      </c>
      <c r="V52" s="212" t="str">
        <f>'P16'!F51</f>
        <v>nt</v>
      </c>
      <c r="W52" s="212" t="str">
        <f>'P17'!F51</f>
        <v>nt</v>
      </c>
      <c r="X52" s="212" t="str">
        <f>'P18'!F51</f>
        <v>nt</v>
      </c>
      <c r="Y52" s="212" t="str">
        <f>'P19'!F51</f>
        <v>nt</v>
      </c>
      <c r="Z52" s="206" t="str">
        <f>'P20'!F51</f>
        <v>nt</v>
      </c>
      <c r="AA52" s="207" t="str">
        <f>'P21'!F51</f>
        <v>nt</v>
      </c>
      <c r="AB52" s="207" t="str">
        <f>'P22'!F51</f>
        <v>nt</v>
      </c>
      <c r="AC52" s="207" t="str">
        <f>'P23'!F51</f>
        <v>nt</v>
      </c>
      <c r="AD52" s="207" t="str">
        <f>'P24'!F51</f>
        <v>nt</v>
      </c>
      <c r="AE52" s="207" t="str">
        <f>'P25'!F51</f>
        <v>nt</v>
      </c>
      <c r="AF52" s="208"/>
    </row>
    <row r="53" ht="37.5" customHeight="1">
      <c r="A53" s="209"/>
      <c r="B53" s="200" t="s">
        <v>254</v>
      </c>
      <c r="C53" s="201" t="s">
        <v>8</v>
      </c>
      <c r="D53" s="202" t="s">
        <v>255</v>
      </c>
      <c r="E53" s="203"/>
      <c r="F53" s="202" t="s">
        <v>256</v>
      </c>
      <c r="G53" s="204" t="str">
        <f>'P01'!F52</f>
        <v>c</v>
      </c>
      <c r="H53" s="204" t="str">
        <f>'P02'!F52</f>
        <v>c</v>
      </c>
      <c r="I53" s="204" t="str">
        <f>'P03'!F52</f>
        <v>c</v>
      </c>
      <c r="J53" s="204" t="str">
        <f>'P04'!F52</f>
        <v>c</v>
      </c>
      <c r="K53" s="204" t="str">
        <f>'P05'!F52</f>
        <v>c</v>
      </c>
      <c r="L53" s="204" t="str">
        <f>'P06'!F52</f>
        <v>c</v>
      </c>
      <c r="M53" s="204" t="str">
        <f>'P07'!F52</f>
        <v>c</v>
      </c>
      <c r="N53" s="204" t="str">
        <f>'P08'!F52</f>
        <v>na</v>
      </c>
      <c r="O53" s="204" t="str">
        <f>'P09'!F52</f>
        <v>na</v>
      </c>
      <c r="P53" s="210" t="str">
        <f>'P10'!F52</f>
        <v>c</v>
      </c>
      <c r="Q53" s="211" t="str">
        <f>'P11'!F52</f>
        <v>c</v>
      </c>
      <c r="R53" s="211" t="str">
        <f>'P12'!F52</f>
        <v>c</v>
      </c>
      <c r="S53" s="211" t="str">
        <f>'P13'!F52</f>
        <v>na</v>
      </c>
      <c r="T53" s="211" t="str">
        <f>'P14'!F52</f>
        <v>nt</v>
      </c>
      <c r="U53" s="211" t="str">
        <f>'P15'!F52</f>
        <v>nt</v>
      </c>
      <c r="V53" s="212" t="str">
        <f>'P16'!F52</f>
        <v>nt</v>
      </c>
      <c r="W53" s="212" t="str">
        <f>'P17'!F52</f>
        <v>nt</v>
      </c>
      <c r="X53" s="212" t="str">
        <f>'P18'!F52</f>
        <v>nt</v>
      </c>
      <c r="Y53" s="212" t="str">
        <f>'P19'!F52</f>
        <v>nt</v>
      </c>
      <c r="Z53" s="206" t="str">
        <f>'P20'!F52</f>
        <v>nt</v>
      </c>
      <c r="AA53" s="207" t="str">
        <f>'P21'!F52</f>
        <v>nt</v>
      </c>
      <c r="AB53" s="207" t="str">
        <f>'P22'!F52</f>
        <v>nt</v>
      </c>
      <c r="AC53" s="207" t="str">
        <f>'P23'!F52</f>
        <v>nt</v>
      </c>
      <c r="AD53" s="207" t="str">
        <f>'P24'!F52</f>
        <v>nt</v>
      </c>
      <c r="AE53" s="207" t="str">
        <f>'P25'!F52</f>
        <v>nt</v>
      </c>
      <c r="AF53" s="208"/>
    </row>
    <row r="54" ht="37.5" customHeight="1">
      <c r="A54" s="215"/>
      <c r="B54" s="200" t="s">
        <v>257</v>
      </c>
      <c r="C54" s="201" t="s">
        <v>15</v>
      </c>
      <c r="D54" s="213" t="s">
        <v>258</v>
      </c>
      <c r="E54" s="203"/>
      <c r="F54" s="202" t="s">
        <v>259</v>
      </c>
      <c r="G54" s="204" t="str">
        <f>'P01'!F53</f>
        <v>na</v>
      </c>
      <c r="H54" s="204" t="str">
        <f>'P02'!F53</f>
        <v>na</v>
      </c>
      <c r="I54" s="204" t="str">
        <f>'P03'!F53</f>
        <v>na</v>
      </c>
      <c r="J54" s="204" t="str">
        <f>'P04'!F53</f>
        <v>na</v>
      </c>
      <c r="K54" s="204" t="str">
        <f>'P05'!F53</f>
        <v>c</v>
      </c>
      <c r="L54" s="204" t="str">
        <f>'P06'!F53</f>
        <v>na</v>
      </c>
      <c r="M54" s="204" t="str">
        <f>'P07'!F53</f>
        <v>na</v>
      </c>
      <c r="N54" s="204" t="str">
        <f>'P08'!F53</f>
        <v>na</v>
      </c>
      <c r="O54" s="204" t="str">
        <f>'P09'!F53</f>
        <v>na</v>
      </c>
      <c r="P54" s="210" t="str">
        <f>'P10'!F53</f>
        <v>na</v>
      </c>
      <c r="Q54" s="211" t="str">
        <f>'P11'!F53</f>
        <v>c</v>
      </c>
      <c r="R54" s="211" t="str">
        <f>'P12'!F53</f>
        <v>na</v>
      </c>
      <c r="S54" s="211" t="str">
        <f>'P13'!F53</f>
        <v>na</v>
      </c>
      <c r="T54" s="211" t="str">
        <f>'P14'!F53</f>
        <v>nt</v>
      </c>
      <c r="U54" s="211" t="str">
        <f>'P15'!F53</f>
        <v>nt</v>
      </c>
      <c r="V54" s="212" t="str">
        <f>'P16'!F53</f>
        <v>nt</v>
      </c>
      <c r="W54" s="212" t="str">
        <f>'P17'!F53</f>
        <v>nt</v>
      </c>
      <c r="X54" s="212" t="str">
        <f>'P18'!F53</f>
        <v>nt</v>
      </c>
      <c r="Y54" s="212" t="str">
        <f>'P19'!F53</f>
        <v>nt</v>
      </c>
      <c r="Z54" s="206" t="str">
        <f>'P20'!F53</f>
        <v>nt</v>
      </c>
      <c r="AA54" s="207" t="str">
        <f>'P21'!F53</f>
        <v>nt</v>
      </c>
      <c r="AB54" s="207" t="str">
        <f>'P22'!F53</f>
        <v>nt</v>
      </c>
      <c r="AC54" s="207" t="str">
        <f>'P23'!F53</f>
        <v>nt</v>
      </c>
      <c r="AD54" s="207" t="str">
        <f>'P24'!F53</f>
        <v>nt</v>
      </c>
      <c r="AE54" s="207" t="str">
        <f>'P25'!F53</f>
        <v>nt</v>
      </c>
      <c r="AF54" s="208"/>
    </row>
    <row r="55" ht="37.5" customHeight="1">
      <c r="A55" s="199" t="s">
        <v>108</v>
      </c>
      <c r="B55" s="200" t="s">
        <v>260</v>
      </c>
      <c r="C55" s="201" t="s">
        <v>8</v>
      </c>
      <c r="D55" s="213" t="s">
        <v>261</v>
      </c>
      <c r="E55" s="203"/>
      <c r="F55" s="202" t="s">
        <v>262</v>
      </c>
      <c r="G55" s="204" t="str">
        <f>'P01'!F54</f>
        <v>c</v>
      </c>
      <c r="H55" s="204" t="str">
        <f>'P02'!F54</f>
        <v>c</v>
      </c>
      <c r="I55" s="204" t="str">
        <f>'P03'!F54</f>
        <v>c</v>
      </c>
      <c r="J55" s="204" t="str">
        <f>'P04'!F54</f>
        <v>c</v>
      </c>
      <c r="K55" s="204" t="str">
        <f>'P05'!F54</f>
        <v>c</v>
      </c>
      <c r="L55" s="204" t="str">
        <f>'P06'!F54</f>
        <v>c</v>
      </c>
      <c r="M55" s="204" t="str">
        <f>'P07'!F54</f>
        <v>c</v>
      </c>
      <c r="N55" s="204" t="str">
        <f>'P08'!F54</f>
        <v>c</v>
      </c>
      <c r="O55" s="204" t="str">
        <f>'P09'!F54</f>
        <v>c</v>
      </c>
      <c r="P55" s="210" t="str">
        <f>'P10'!F54</f>
        <v>c</v>
      </c>
      <c r="Q55" s="211" t="str">
        <f>'P11'!F54</f>
        <v>c</v>
      </c>
      <c r="R55" s="211" t="str">
        <f>'P12'!F54</f>
        <v>c</v>
      </c>
      <c r="S55" s="211" t="str">
        <f>'P13'!F54</f>
        <v>c</v>
      </c>
      <c r="T55" s="211" t="str">
        <f>'P14'!F54</f>
        <v>nt</v>
      </c>
      <c r="U55" s="211" t="str">
        <f>'P15'!F54</f>
        <v>nt</v>
      </c>
      <c r="V55" s="212" t="str">
        <f>'P16'!F54</f>
        <v>nt</v>
      </c>
      <c r="W55" s="212" t="str">
        <f>'P17'!F54</f>
        <v>nt</v>
      </c>
      <c r="X55" s="212" t="str">
        <f>'P18'!F54</f>
        <v>nt</v>
      </c>
      <c r="Y55" s="212" t="str">
        <f>'P19'!F54</f>
        <v>nt</v>
      </c>
      <c r="Z55" s="206" t="str">
        <f>'P20'!F54</f>
        <v>nt</v>
      </c>
      <c r="AA55" s="207" t="str">
        <f>'P21'!F54</f>
        <v>nt</v>
      </c>
      <c r="AB55" s="207" t="str">
        <f>'P22'!F54</f>
        <v>nt</v>
      </c>
      <c r="AC55" s="207" t="str">
        <f>'P23'!F54</f>
        <v>nt</v>
      </c>
      <c r="AD55" s="207" t="str">
        <f>'P24'!F54</f>
        <v>nt</v>
      </c>
      <c r="AE55" s="207" t="str">
        <f>'P25'!F54</f>
        <v>nt</v>
      </c>
      <c r="AF55" s="208"/>
    </row>
    <row r="56" ht="37.5" customHeight="1">
      <c r="A56" s="209"/>
      <c r="B56" s="200" t="s">
        <v>263</v>
      </c>
      <c r="C56" s="201" t="s">
        <v>8</v>
      </c>
      <c r="D56" s="202" t="s">
        <v>264</v>
      </c>
      <c r="E56" s="203"/>
      <c r="F56" s="202" t="s">
        <v>265</v>
      </c>
      <c r="G56" s="204" t="str">
        <f>'P01'!F55</f>
        <v>na</v>
      </c>
      <c r="H56" s="204" t="str">
        <f>'P02'!F55</f>
        <v>na</v>
      </c>
      <c r="I56" s="204" t="str">
        <f>'P03'!F55</f>
        <v>na</v>
      </c>
      <c r="J56" s="204" t="str">
        <f>'P04'!F55</f>
        <v>na</v>
      </c>
      <c r="K56" s="204" t="str">
        <f>'P05'!F55</f>
        <v>na</v>
      </c>
      <c r="L56" s="204" t="str">
        <f>'P06'!F55</f>
        <v>na</v>
      </c>
      <c r="M56" s="204" t="str">
        <f>'P07'!F55</f>
        <v>na</v>
      </c>
      <c r="N56" s="204" t="str">
        <f>'P08'!F55</f>
        <v>na</v>
      </c>
      <c r="O56" s="204" t="str">
        <f>'P09'!F55</f>
        <v>na</v>
      </c>
      <c r="P56" s="210" t="str">
        <f>'P10'!F55</f>
        <v>na</v>
      </c>
      <c r="Q56" s="211" t="str">
        <f>'P11'!F55</f>
        <v>na</v>
      </c>
      <c r="R56" s="211" t="str">
        <f>'P12'!F55</f>
        <v>na</v>
      </c>
      <c r="S56" s="211" t="str">
        <f>'P13'!F55</f>
        <v>na</v>
      </c>
      <c r="T56" s="211" t="str">
        <f>'P14'!F55</f>
        <v>nt</v>
      </c>
      <c r="U56" s="211" t="str">
        <f>'P15'!F55</f>
        <v>nt</v>
      </c>
      <c r="V56" s="212" t="str">
        <f>'P16'!F55</f>
        <v>nt</v>
      </c>
      <c r="W56" s="212" t="str">
        <f>'P17'!F55</f>
        <v>nt</v>
      </c>
      <c r="X56" s="212" t="str">
        <f>'P18'!F55</f>
        <v>nt</v>
      </c>
      <c r="Y56" s="212" t="str">
        <f>'P19'!F55</f>
        <v>nt</v>
      </c>
      <c r="Z56" s="206" t="str">
        <f>'P20'!F55</f>
        <v>nt</v>
      </c>
      <c r="AA56" s="207" t="str">
        <f>'P21'!F55</f>
        <v>nt</v>
      </c>
      <c r="AB56" s="207" t="str">
        <f>'P22'!F55</f>
        <v>nt</v>
      </c>
      <c r="AC56" s="207" t="str">
        <f>'P23'!F55</f>
        <v>nt</v>
      </c>
      <c r="AD56" s="207" t="str">
        <f>'P24'!F55</f>
        <v>nt</v>
      </c>
      <c r="AE56" s="207" t="str">
        <f>'P25'!F55</f>
        <v>nt</v>
      </c>
      <c r="AF56" s="239"/>
    </row>
    <row r="57" ht="37.5" customHeight="1">
      <c r="A57" s="209"/>
      <c r="B57" s="200" t="s">
        <v>266</v>
      </c>
      <c r="C57" s="201" t="s">
        <v>8</v>
      </c>
      <c r="D57" s="213" t="s">
        <v>267</v>
      </c>
      <c r="E57" s="203" t="s">
        <v>157</v>
      </c>
      <c r="F57" s="202" t="s">
        <v>268</v>
      </c>
      <c r="G57" s="204" t="str">
        <f>'P01'!F56</f>
        <v>c</v>
      </c>
      <c r="H57" s="204" t="str">
        <f>'P02'!F56</f>
        <v>c</v>
      </c>
      <c r="I57" s="204" t="str">
        <f>'P03'!F56</f>
        <v>c</v>
      </c>
      <c r="J57" s="204" t="str">
        <f>'P04'!F56</f>
        <v>c</v>
      </c>
      <c r="K57" s="204" t="str">
        <f>'P05'!F56</f>
        <v>c</v>
      </c>
      <c r="L57" s="204" t="str">
        <f>'P06'!F56</f>
        <v>c</v>
      </c>
      <c r="M57" s="204" t="str">
        <f>'P07'!F56</f>
        <v>c</v>
      </c>
      <c r="N57" s="204" t="str">
        <f>'P08'!F56</f>
        <v>c</v>
      </c>
      <c r="O57" s="204" t="str">
        <f>'P09'!F56</f>
        <v>c</v>
      </c>
      <c r="P57" s="210" t="str">
        <f>'P10'!F56</f>
        <v>c</v>
      </c>
      <c r="Q57" s="211" t="str">
        <f>'P11'!F56</f>
        <v>c</v>
      </c>
      <c r="R57" s="211" t="str">
        <f>'P12'!F56</f>
        <v>c</v>
      </c>
      <c r="S57" s="211" t="str">
        <f>'P13'!F56</f>
        <v>c</v>
      </c>
      <c r="T57" s="211" t="str">
        <f>'P14'!F56</f>
        <v>nt</v>
      </c>
      <c r="U57" s="211" t="str">
        <f>'P15'!F56</f>
        <v>nt</v>
      </c>
      <c r="V57" s="212" t="str">
        <f>'P16'!F56</f>
        <v>nt</v>
      </c>
      <c r="W57" s="212" t="str">
        <f>'P17'!F56</f>
        <v>nt</v>
      </c>
      <c r="X57" s="212" t="str">
        <f>'P18'!F56</f>
        <v>nt</v>
      </c>
      <c r="Y57" s="212" t="str">
        <f>'P19'!F56</f>
        <v>nt</v>
      </c>
      <c r="Z57" s="206" t="str">
        <f>'P20'!F56</f>
        <v>nt</v>
      </c>
      <c r="AA57" s="207" t="str">
        <f>'P21'!F56</f>
        <v>nt</v>
      </c>
      <c r="AB57" s="207" t="str">
        <f>'P22'!F56</f>
        <v>nt</v>
      </c>
      <c r="AC57" s="207" t="str">
        <f>'P23'!F56</f>
        <v>nt</v>
      </c>
      <c r="AD57" s="207" t="str">
        <f>'P24'!F56</f>
        <v>nt</v>
      </c>
      <c r="AE57" s="207" t="str">
        <f>'P25'!F56</f>
        <v>nt</v>
      </c>
      <c r="AF57" s="208"/>
    </row>
    <row r="58" ht="37.5" customHeight="1">
      <c r="A58" s="209"/>
      <c r="B58" s="200" t="s">
        <v>269</v>
      </c>
      <c r="C58" s="226" t="s">
        <v>8</v>
      </c>
      <c r="D58" s="213" t="s">
        <v>267</v>
      </c>
      <c r="E58" s="236" t="s">
        <v>157</v>
      </c>
      <c r="F58" s="202" t="s">
        <v>270</v>
      </c>
      <c r="G58" s="204" t="str">
        <f>'P01'!F57</f>
        <v>c</v>
      </c>
      <c r="H58" s="231" t="str">
        <f>'P02'!F57</f>
        <v>c</v>
      </c>
      <c r="I58" s="231" t="str">
        <f>'P03'!F57</f>
        <v>c</v>
      </c>
      <c r="J58" s="231" t="str">
        <f>'P04'!F57</f>
        <v>c</v>
      </c>
      <c r="K58" s="231" t="str">
        <f>'P05'!F57</f>
        <v>c</v>
      </c>
      <c r="L58" s="231" t="str">
        <f>'P06'!F57</f>
        <v>c</v>
      </c>
      <c r="M58" s="231" t="str">
        <f>'P07'!F57</f>
        <v>c</v>
      </c>
      <c r="N58" s="231" t="str">
        <f>'P08'!F57</f>
        <v>c</v>
      </c>
      <c r="O58" s="231" t="str">
        <f>'P09'!F57</f>
        <v>c</v>
      </c>
      <c r="P58" s="232" t="str">
        <f>'P10'!F57</f>
        <v>c</v>
      </c>
      <c r="Q58" s="211" t="str">
        <f>'P11'!F57</f>
        <v>c</v>
      </c>
      <c r="R58" s="211" t="str">
        <f>'P12'!F57</f>
        <v>c</v>
      </c>
      <c r="S58" s="211" t="str">
        <f>'P13'!F57</f>
        <v>c</v>
      </c>
      <c r="T58" s="211" t="str">
        <f>'P14'!F57</f>
        <v>nt</v>
      </c>
      <c r="U58" s="211" t="str">
        <f>'P15'!F57</f>
        <v>nt</v>
      </c>
      <c r="V58" s="211" t="str">
        <f>'P16'!F57</f>
        <v>nt</v>
      </c>
      <c r="W58" s="211" t="str">
        <f>'P17'!F57</f>
        <v>nt</v>
      </c>
      <c r="X58" s="211" t="str">
        <f>'P18'!F57</f>
        <v>nt</v>
      </c>
      <c r="Y58" s="211" t="str">
        <f>'P19'!F57</f>
        <v>nt</v>
      </c>
      <c r="Z58" s="222" t="str">
        <f>'P20'!F57</f>
        <v>nt</v>
      </c>
      <c r="AA58" s="207" t="str">
        <f>'P21'!F57</f>
        <v>nt</v>
      </c>
      <c r="AB58" s="207" t="str">
        <f>'P22'!F57</f>
        <v>nt</v>
      </c>
      <c r="AC58" s="207" t="str">
        <f>'P23'!F57</f>
        <v>nt</v>
      </c>
      <c r="AD58" s="207" t="str">
        <f>'P24'!F57</f>
        <v>nt</v>
      </c>
      <c r="AE58" s="207" t="str">
        <f>'P25'!F57</f>
        <v>nt</v>
      </c>
      <c r="AF58" s="240"/>
    </row>
    <row r="59" ht="37.5" customHeight="1">
      <c r="A59" s="209"/>
      <c r="B59" s="200" t="s">
        <v>271</v>
      </c>
      <c r="C59" s="223" t="s">
        <v>8</v>
      </c>
      <c r="D59" s="213" t="s">
        <v>272</v>
      </c>
      <c r="E59" s="234" t="s">
        <v>157</v>
      </c>
      <c r="F59" s="202" t="s">
        <v>273</v>
      </c>
      <c r="G59" s="204" t="str">
        <f>'P01'!F58</f>
        <v>c</v>
      </c>
      <c r="H59" s="205" t="str">
        <f>'P02'!F58</f>
        <v>c</v>
      </c>
      <c r="I59" s="205" t="str">
        <f>'P03'!F58</f>
        <v>c</v>
      </c>
      <c r="J59" s="205" t="str">
        <f>'P04'!F58</f>
        <v>c</v>
      </c>
      <c r="K59" s="205" t="str">
        <f>'P05'!F58</f>
        <v>c</v>
      </c>
      <c r="L59" s="205" t="str">
        <f>'P06'!F58</f>
        <v>c</v>
      </c>
      <c r="M59" s="205" t="str">
        <f>'P07'!F58</f>
        <v>c</v>
      </c>
      <c r="N59" s="205" t="str">
        <f>'P08'!F58</f>
        <v>c</v>
      </c>
      <c r="O59" s="205" t="str">
        <f>'P09'!F58</f>
        <v>c</v>
      </c>
      <c r="P59" s="205" t="str">
        <f>'P10'!F58</f>
        <v>c</v>
      </c>
      <c r="Q59" s="205" t="str">
        <f>'P11'!F58</f>
        <v>c</v>
      </c>
      <c r="R59" s="205" t="str">
        <f>'P12'!F58</f>
        <v>c</v>
      </c>
      <c r="S59" s="205" t="str">
        <f>'P13'!F58</f>
        <v>c</v>
      </c>
      <c r="T59" s="205" t="str">
        <f>'P14'!F58</f>
        <v>nt</v>
      </c>
      <c r="U59" s="205" t="str">
        <f>'P15'!F58</f>
        <v>nt</v>
      </c>
      <c r="V59" s="205" t="str">
        <f>'P16'!F58</f>
        <v>nt</v>
      </c>
      <c r="W59" s="205" t="str">
        <f>'P17'!F58</f>
        <v>nt</v>
      </c>
      <c r="X59" s="205" t="str">
        <f>'P18'!F58</f>
        <v>nt</v>
      </c>
      <c r="Y59" s="205" t="str">
        <f>'P19'!F58</f>
        <v>nt</v>
      </c>
      <c r="Z59" s="206" t="str">
        <f>'P20'!F58</f>
        <v>nt</v>
      </c>
      <c r="AA59" s="207" t="str">
        <f>'P21'!F58</f>
        <v>nt</v>
      </c>
      <c r="AB59" s="207" t="str">
        <f>'P22'!F58</f>
        <v>nt</v>
      </c>
      <c r="AC59" s="207" t="str">
        <f>'P23'!F58</f>
        <v>nt</v>
      </c>
      <c r="AD59" s="207" t="str">
        <f>'P24'!F58</f>
        <v>nt</v>
      </c>
      <c r="AE59" s="207" t="str">
        <f>'P25'!F58</f>
        <v>nt</v>
      </c>
      <c r="AF59" s="225"/>
    </row>
    <row r="60" ht="37.5" customHeight="1">
      <c r="A60" s="209"/>
      <c r="B60" s="200" t="s">
        <v>274</v>
      </c>
      <c r="C60" s="201" t="s">
        <v>8</v>
      </c>
      <c r="D60" s="213" t="s">
        <v>272</v>
      </c>
      <c r="E60" s="203"/>
      <c r="F60" s="202" t="s">
        <v>275</v>
      </c>
      <c r="G60" s="204" t="str">
        <f>'P01'!F59</f>
        <v>c</v>
      </c>
      <c r="H60" s="204" t="str">
        <f>'P02'!F59</f>
        <v>na</v>
      </c>
      <c r="I60" s="204" t="str">
        <f>'P03'!F59</f>
        <v>na</v>
      </c>
      <c r="J60" s="204" t="str">
        <f>'P04'!F59</f>
        <v>na</v>
      </c>
      <c r="K60" s="204" t="str">
        <f>'P05'!F59</f>
        <v>na</v>
      </c>
      <c r="L60" s="204" t="str">
        <f>'P06'!F59</f>
        <v>c</v>
      </c>
      <c r="M60" s="204" t="str">
        <f>'P07'!F59</f>
        <v>c</v>
      </c>
      <c r="N60" s="204" t="str">
        <f>'P08'!F59</f>
        <v>c</v>
      </c>
      <c r="O60" s="204" t="str">
        <f>'P09'!F59</f>
        <v>c</v>
      </c>
      <c r="P60" s="210" t="str">
        <f>'P10'!F59</f>
        <v>c</v>
      </c>
      <c r="Q60" s="211" t="str">
        <f>'P11'!F59</f>
        <v>c</v>
      </c>
      <c r="R60" s="211" t="str">
        <f>'P12'!F59</f>
        <v>c</v>
      </c>
      <c r="S60" s="211" t="str">
        <f>'P13'!F59</f>
        <v>c</v>
      </c>
      <c r="T60" s="211" t="str">
        <f>'P14'!F59</f>
        <v>nt</v>
      </c>
      <c r="U60" s="211" t="str">
        <f>'P15'!F59</f>
        <v>nt</v>
      </c>
      <c r="V60" s="212" t="str">
        <f>'P16'!F59</f>
        <v>nt</v>
      </c>
      <c r="W60" s="212" t="str">
        <f>'P17'!F59</f>
        <v>nt</v>
      </c>
      <c r="X60" s="212" t="str">
        <f>'P18'!F59</f>
        <v>nt</v>
      </c>
      <c r="Y60" s="212" t="str">
        <f>'P19'!F59</f>
        <v>nt</v>
      </c>
      <c r="Z60" s="206" t="str">
        <f>'P20'!F59</f>
        <v>nt</v>
      </c>
      <c r="AA60" s="207" t="str">
        <f>'P21'!F59</f>
        <v>nt</v>
      </c>
      <c r="AB60" s="207" t="str">
        <f>'P22'!F59</f>
        <v>nt</v>
      </c>
      <c r="AC60" s="207" t="str">
        <f>'P23'!F59</f>
        <v>nt</v>
      </c>
      <c r="AD60" s="207" t="str">
        <f>'P24'!F59</f>
        <v>nt</v>
      </c>
      <c r="AE60" s="207" t="str">
        <f>'P25'!F59</f>
        <v>nt</v>
      </c>
      <c r="AF60" s="235"/>
    </row>
    <row r="61" ht="37.5" customHeight="1">
      <c r="A61" s="209"/>
      <c r="B61" s="200" t="s">
        <v>276</v>
      </c>
      <c r="C61" s="201" t="s">
        <v>15</v>
      </c>
      <c r="D61" s="213" t="s">
        <v>277</v>
      </c>
      <c r="E61" s="203"/>
      <c r="F61" s="202" t="s">
        <v>278</v>
      </c>
      <c r="G61" s="204" t="str">
        <f>'P01'!F60</f>
        <v>na</v>
      </c>
      <c r="H61" s="204" t="str">
        <f>'P02'!F60</f>
        <v>na</v>
      </c>
      <c r="I61" s="204" t="str">
        <f>'P03'!F60</f>
        <v>na</v>
      </c>
      <c r="J61" s="204" t="str">
        <f>'P04'!F60</f>
        <v>na</v>
      </c>
      <c r="K61" s="204" t="str">
        <f>'P05'!F60</f>
        <v>na</v>
      </c>
      <c r="L61" s="204" t="str">
        <f>'P06'!F60</f>
        <v>na</v>
      </c>
      <c r="M61" s="204" t="str">
        <f>'P07'!F60</f>
        <v>na</v>
      </c>
      <c r="N61" s="204" t="str">
        <f>'P08'!F60</f>
        <v>na</v>
      </c>
      <c r="O61" s="204" t="str">
        <f>'P09'!F60</f>
        <v>na</v>
      </c>
      <c r="P61" s="210" t="str">
        <f>'P10'!F60</f>
        <v>na</v>
      </c>
      <c r="Q61" s="211" t="str">
        <f>'P11'!F60</f>
        <v>na</v>
      </c>
      <c r="R61" s="211" t="str">
        <f>'P12'!F60</f>
        <v>na</v>
      </c>
      <c r="S61" s="211" t="str">
        <f>'P13'!F60</f>
        <v>na</v>
      </c>
      <c r="T61" s="211" t="str">
        <f>'P14'!F60</f>
        <v>nt</v>
      </c>
      <c r="U61" s="211" t="str">
        <f>'P15'!F60</f>
        <v>nt</v>
      </c>
      <c r="V61" s="212" t="str">
        <f>'P16'!F60</f>
        <v>nt</v>
      </c>
      <c r="W61" s="212" t="str">
        <f>'P17'!F60</f>
        <v>nt</v>
      </c>
      <c r="X61" s="212" t="str">
        <f>'P18'!F60</f>
        <v>nt</v>
      </c>
      <c r="Y61" s="212" t="str">
        <f>'P19'!F60</f>
        <v>nt</v>
      </c>
      <c r="Z61" s="206" t="str">
        <f>'P20'!F60</f>
        <v>nt</v>
      </c>
      <c r="AA61" s="207" t="str">
        <f>'P21'!F60</f>
        <v>nt</v>
      </c>
      <c r="AB61" s="207" t="str">
        <f>'P22'!F60</f>
        <v>nt</v>
      </c>
      <c r="AC61" s="207" t="str">
        <f>'P23'!F60</f>
        <v>nt</v>
      </c>
      <c r="AD61" s="207" t="str">
        <f>'P24'!F60</f>
        <v>nt</v>
      </c>
      <c r="AE61" s="207" t="str">
        <f>'P25'!F60</f>
        <v>nt</v>
      </c>
      <c r="AF61" s="235"/>
    </row>
    <row r="62" ht="37.5" customHeight="1">
      <c r="A62" s="209"/>
      <c r="B62" s="200" t="s">
        <v>279</v>
      </c>
      <c r="C62" s="201" t="s">
        <v>15</v>
      </c>
      <c r="D62" s="213" t="s">
        <v>277</v>
      </c>
      <c r="E62" s="203"/>
      <c r="F62" s="202" t="s">
        <v>280</v>
      </c>
      <c r="G62" s="204" t="str">
        <f>'P01'!F61</f>
        <v>na</v>
      </c>
      <c r="H62" s="204" t="str">
        <f>'P02'!F61</f>
        <v>na</v>
      </c>
      <c r="I62" s="204" t="str">
        <f>'P03'!F61</f>
        <v>na</v>
      </c>
      <c r="J62" s="204" t="str">
        <f>'P04'!F61</f>
        <v>na</v>
      </c>
      <c r="K62" s="204" t="str">
        <f>'P05'!F61</f>
        <v>na</v>
      </c>
      <c r="L62" s="204" t="str">
        <f>'P06'!F61</f>
        <v>na</v>
      </c>
      <c r="M62" s="204" t="str">
        <f>'P07'!F61</f>
        <v>na</v>
      </c>
      <c r="N62" s="204" t="str">
        <f>'P08'!F61</f>
        <v>na</v>
      </c>
      <c r="O62" s="204" t="str">
        <f>'P09'!F61</f>
        <v>na</v>
      </c>
      <c r="P62" s="210" t="str">
        <f>'P10'!F61</f>
        <v>na</v>
      </c>
      <c r="Q62" s="211" t="str">
        <f>'P11'!F61</f>
        <v>na</v>
      </c>
      <c r="R62" s="211" t="str">
        <f>'P12'!F61</f>
        <v>na</v>
      </c>
      <c r="S62" s="211" t="str">
        <f>'P13'!F61</f>
        <v>na</v>
      </c>
      <c r="T62" s="211" t="str">
        <f>'P14'!F61</f>
        <v>nt</v>
      </c>
      <c r="U62" s="211" t="str">
        <f>'P15'!F61</f>
        <v>nt</v>
      </c>
      <c r="V62" s="212" t="str">
        <f>'P16'!F61</f>
        <v>nt</v>
      </c>
      <c r="W62" s="212" t="str">
        <f>'P17'!F61</f>
        <v>nt</v>
      </c>
      <c r="X62" s="212" t="str">
        <f>'P18'!F61</f>
        <v>nt</v>
      </c>
      <c r="Y62" s="212" t="str">
        <f>'P19'!F61</f>
        <v>nt</v>
      </c>
      <c r="Z62" s="206" t="str">
        <f>'P20'!F61</f>
        <v>nt</v>
      </c>
      <c r="AA62" s="207" t="str">
        <f>'P21'!F61</f>
        <v>nt</v>
      </c>
      <c r="AB62" s="207" t="str">
        <f>'P22'!F61</f>
        <v>nt</v>
      </c>
      <c r="AC62" s="207" t="str">
        <f>'P23'!F61</f>
        <v>nt</v>
      </c>
      <c r="AD62" s="207" t="str">
        <f>'P24'!F61</f>
        <v>nt</v>
      </c>
      <c r="AE62" s="207" t="str">
        <f>'P25'!F61</f>
        <v>nt</v>
      </c>
      <c r="AF62" s="235"/>
    </row>
    <row r="63" ht="37.5" customHeight="1">
      <c r="A63" s="209"/>
      <c r="B63" s="200" t="s">
        <v>281</v>
      </c>
      <c r="C63" s="226" t="s">
        <v>8</v>
      </c>
      <c r="D63" s="213" t="s">
        <v>223</v>
      </c>
      <c r="E63" s="236"/>
      <c r="F63" s="202" t="s">
        <v>282</v>
      </c>
      <c r="G63" s="204" t="str">
        <f>'P01'!F62</f>
        <v>c</v>
      </c>
      <c r="H63" s="231" t="str">
        <f>'P02'!F62</f>
        <v>c</v>
      </c>
      <c r="I63" s="231" t="str">
        <f>'P03'!F62</f>
        <v>c</v>
      </c>
      <c r="J63" s="231" t="str">
        <f>'P04'!F62</f>
        <v>c</v>
      </c>
      <c r="K63" s="231" t="str">
        <f>'P05'!F62</f>
        <v>c</v>
      </c>
      <c r="L63" s="231" t="str">
        <f>'P06'!F62</f>
        <v>c</v>
      </c>
      <c r="M63" s="231" t="str">
        <f>'P07'!F62</f>
        <v>c</v>
      </c>
      <c r="N63" s="231" t="str">
        <f>'P08'!F62</f>
        <v>c</v>
      </c>
      <c r="O63" s="231" t="str">
        <f>'P09'!F62</f>
        <v>na</v>
      </c>
      <c r="P63" s="232" t="str">
        <f>'P10'!F62</f>
        <v>c</v>
      </c>
      <c r="Q63" s="211" t="str">
        <f>'P11'!F62</f>
        <v>nc</v>
      </c>
      <c r="R63" s="211" t="str">
        <f>'P12'!F62</f>
        <v>na</v>
      </c>
      <c r="S63" s="211" t="str">
        <f>'P13'!F62</f>
        <v>na</v>
      </c>
      <c r="T63" s="211" t="str">
        <f>'P14'!F62</f>
        <v>nt</v>
      </c>
      <c r="U63" s="211" t="str">
        <f>'P15'!F62</f>
        <v>nt</v>
      </c>
      <c r="V63" s="211" t="str">
        <f>'P16'!F62</f>
        <v>nt</v>
      </c>
      <c r="W63" s="211" t="str">
        <f>'P17'!F62</f>
        <v>nt</v>
      </c>
      <c r="X63" s="211" t="str">
        <f>'P18'!F62</f>
        <v>nt</v>
      </c>
      <c r="Y63" s="211" t="str">
        <f>'P19'!F62</f>
        <v>nt</v>
      </c>
      <c r="Z63" s="222" t="str">
        <f>'P20'!F62</f>
        <v>nt</v>
      </c>
      <c r="AA63" s="207" t="str">
        <f>'P21'!F62</f>
        <v>nt</v>
      </c>
      <c r="AB63" s="207" t="str">
        <f>'P22'!F62</f>
        <v>nt</v>
      </c>
      <c r="AC63" s="207" t="str">
        <f>'P23'!F62</f>
        <v>nt</v>
      </c>
      <c r="AD63" s="207" t="str">
        <f>'P24'!F62</f>
        <v>nt</v>
      </c>
      <c r="AE63" s="207" t="str">
        <f>'P25'!F62</f>
        <v>nt</v>
      </c>
      <c r="AF63" s="237"/>
    </row>
    <row r="64" ht="37.5" customHeight="1">
      <c r="A64" s="215"/>
      <c r="B64" s="200" t="s">
        <v>283</v>
      </c>
      <c r="C64" s="228" t="s">
        <v>8</v>
      </c>
      <c r="D64" s="213" t="s">
        <v>284</v>
      </c>
      <c r="E64" s="224"/>
      <c r="F64" s="202" t="s">
        <v>285</v>
      </c>
      <c r="G64" s="204" t="str">
        <f>'P01'!F63</f>
        <v>na</v>
      </c>
      <c r="H64" s="205" t="str">
        <f>'P02'!F63</f>
        <v>na</v>
      </c>
      <c r="I64" s="205" t="str">
        <f>'P03'!F63</f>
        <v>na</v>
      </c>
      <c r="J64" s="205" t="str">
        <f>'P04'!F63</f>
        <v>na</v>
      </c>
      <c r="K64" s="205" t="str">
        <f>'P05'!F63</f>
        <v>na</v>
      </c>
      <c r="L64" s="205" t="str">
        <f>'P06'!F63</f>
        <v>na</v>
      </c>
      <c r="M64" s="205" t="str">
        <f>'P07'!F63</f>
        <v>na</v>
      </c>
      <c r="N64" s="205" t="str">
        <f>'P08'!F63</f>
        <v>na</v>
      </c>
      <c r="O64" s="205" t="str">
        <f>'P09'!F63</f>
        <v>na</v>
      </c>
      <c r="P64" s="205" t="str">
        <f>'P10'!F63</f>
        <v>na</v>
      </c>
      <c r="Q64" s="205" t="str">
        <f>'P11'!F63</f>
        <v>na</v>
      </c>
      <c r="R64" s="205" t="str">
        <f>'P12'!F63</f>
        <v>na</v>
      </c>
      <c r="S64" s="205" t="str">
        <f>'P13'!F63</f>
        <v>na</v>
      </c>
      <c r="T64" s="205" t="str">
        <f>'P14'!F63</f>
        <v>nt</v>
      </c>
      <c r="U64" s="205" t="str">
        <f>'P15'!F63</f>
        <v>nt</v>
      </c>
      <c r="V64" s="205" t="str">
        <f>'P16'!F63</f>
        <v>nt</v>
      </c>
      <c r="W64" s="205" t="str">
        <f>'P17'!F63</f>
        <v>nt</v>
      </c>
      <c r="X64" s="205" t="str">
        <f>'P18'!F63</f>
        <v>nt</v>
      </c>
      <c r="Y64" s="205" t="str">
        <f>'P19'!F63</f>
        <v>nt</v>
      </c>
      <c r="Z64" s="206" t="str">
        <f>'P20'!F63</f>
        <v>nt</v>
      </c>
      <c r="AA64" s="207" t="str">
        <f>'P21'!F63</f>
        <v>nt</v>
      </c>
      <c r="AB64" s="207" t="str">
        <f>'P22'!F63</f>
        <v>nt</v>
      </c>
      <c r="AC64" s="207" t="str">
        <f>'P23'!F63</f>
        <v>nt</v>
      </c>
      <c r="AD64" s="207" t="str">
        <f>'P24'!F63</f>
        <v>nt</v>
      </c>
      <c r="AE64" s="207" t="str">
        <f>'P25'!F63</f>
        <v>nt</v>
      </c>
      <c r="AF64" s="241"/>
    </row>
    <row r="65" ht="37.5" customHeight="1">
      <c r="A65" s="199" t="s">
        <v>109</v>
      </c>
      <c r="B65" s="200" t="s">
        <v>286</v>
      </c>
      <c r="C65" s="214" t="s">
        <v>8</v>
      </c>
      <c r="D65" s="202" t="s">
        <v>287</v>
      </c>
      <c r="E65" s="229" t="s">
        <v>157</v>
      </c>
      <c r="F65" s="202" t="s">
        <v>288</v>
      </c>
      <c r="G65" s="204" t="str">
        <f>'P01'!F64</f>
        <v>nc</v>
      </c>
      <c r="H65" s="204" t="str">
        <f>'P02'!F64</f>
        <v>c</v>
      </c>
      <c r="I65" s="204" t="str">
        <f>'P03'!F64</f>
        <v>c</v>
      </c>
      <c r="J65" s="204" t="str">
        <f>'P04'!F64</f>
        <v>c</v>
      </c>
      <c r="K65" s="204" t="str">
        <f>'P05'!F64</f>
        <v>c</v>
      </c>
      <c r="L65" s="204" t="str">
        <f>'P06'!F64</f>
        <v>nc</v>
      </c>
      <c r="M65" s="204" t="str">
        <f>'P07'!F64</f>
        <v>c</v>
      </c>
      <c r="N65" s="204" t="str">
        <f>'P08'!F64</f>
        <v>c</v>
      </c>
      <c r="O65" s="204" t="str">
        <f>'P09'!F64</f>
        <v>c</v>
      </c>
      <c r="P65" s="210" t="str">
        <f>'P10'!F64</f>
        <v>c</v>
      </c>
      <c r="Q65" s="211" t="str">
        <f>'P11'!F64</f>
        <v>c</v>
      </c>
      <c r="R65" s="211" t="str">
        <f>'P12'!F64</f>
        <v>c</v>
      </c>
      <c r="S65" s="211" t="str">
        <f>'P13'!F64</f>
        <v>na</v>
      </c>
      <c r="T65" s="211" t="str">
        <f>'P14'!F64</f>
        <v>nt</v>
      </c>
      <c r="U65" s="211" t="str">
        <f>'P15'!F64</f>
        <v>nt</v>
      </c>
      <c r="V65" s="212" t="str">
        <f>'P16'!F64</f>
        <v>nt</v>
      </c>
      <c r="W65" s="212" t="str">
        <f>'P17'!F64</f>
        <v>nt</v>
      </c>
      <c r="X65" s="212" t="str">
        <f>'P18'!F64</f>
        <v>nt</v>
      </c>
      <c r="Y65" s="212" t="str">
        <f>'P19'!F64</f>
        <v>nt</v>
      </c>
      <c r="Z65" s="206" t="str">
        <f>'P20'!F64</f>
        <v>nt</v>
      </c>
      <c r="AA65" s="207" t="str">
        <f>'P21'!F64</f>
        <v>nt</v>
      </c>
      <c r="AB65" s="207" t="str">
        <f>'P22'!F64</f>
        <v>nt</v>
      </c>
      <c r="AC65" s="207" t="str">
        <f>'P23'!F64</f>
        <v>nt</v>
      </c>
      <c r="AD65" s="207" t="str">
        <f>'P24'!F64</f>
        <v>nt</v>
      </c>
      <c r="AE65" s="207" t="str">
        <f>'P25'!F64</f>
        <v>nt</v>
      </c>
      <c r="AF65" s="208"/>
    </row>
    <row r="66" ht="37.5" customHeight="1">
      <c r="A66" s="209"/>
      <c r="B66" s="200" t="s">
        <v>289</v>
      </c>
      <c r="C66" s="214" t="s">
        <v>8</v>
      </c>
      <c r="D66" s="213" t="s">
        <v>223</v>
      </c>
      <c r="E66" s="229"/>
      <c r="F66" s="202" t="s">
        <v>290</v>
      </c>
      <c r="G66" s="204" t="str">
        <f>'P01'!F65</f>
        <v>c</v>
      </c>
      <c r="H66" s="204" t="str">
        <f>'P02'!F65</f>
        <v>c</v>
      </c>
      <c r="I66" s="204" t="str">
        <f>'P03'!F65</f>
        <v>c</v>
      </c>
      <c r="J66" s="204" t="str">
        <f>'P04'!F65</f>
        <v>c</v>
      </c>
      <c r="K66" s="204" t="str">
        <f>'P05'!F65</f>
        <v>c</v>
      </c>
      <c r="L66" s="204" t="str">
        <f>'P06'!F65</f>
        <v>c</v>
      </c>
      <c r="M66" s="204" t="str">
        <f>'P07'!F65</f>
        <v>c</v>
      </c>
      <c r="N66" s="204" t="str">
        <f>'P08'!F65</f>
        <v>c</v>
      </c>
      <c r="O66" s="204" t="str">
        <f>'P09'!F65</f>
        <v>c</v>
      </c>
      <c r="P66" s="210" t="str">
        <f>'P10'!F65</f>
        <v>c</v>
      </c>
      <c r="Q66" s="211" t="str">
        <f>'P11'!F65</f>
        <v>c</v>
      </c>
      <c r="R66" s="211" t="str">
        <f>'P12'!F65</f>
        <v>c</v>
      </c>
      <c r="S66" s="211" t="str">
        <f>'P13'!F65</f>
        <v>c</v>
      </c>
      <c r="T66" s="211" t="str">
        <f>'P14'!F65</f>
        <v>nt</v>
      </c>
      <c r="U66" s="211" t="str">
        <f>'P15'!F65</f>
        <v>nt</v>
      </c>
      <c r="V66" s="212" t="str">
        <f>'P16'!F65</f>
        <v>nt</v>
      </c>
      <c r="W66" s="212" t="str">
        <f>'P17'!F65</f>
        <v>nt</v>
      </c>
      <c r="X66" s="212" t="str">
        <f>'P18'!F65</f>
        <v>nt</v>
      </c>
      <c r="Y66" s="212" t="str">
        <f>'P19'!F65</f>
        <v>nt</v>
      </c>
      <c r="Z66" s="206" t="str">
        <f>'P20'!F65</f>
        <v>nt</v>
      </c>
      <c r="AA66" s="207" t="str">
        <f>'P21'!F65</f>
        <v>nt</v>
      </c>
      <c r="AB66" s="207" t="str">
        <f>'P22'!F65</f>
        <v>nt</v>
      </c>
      <c r="AC66" s="207" t="str">
        <f>'P23'!F65</f>
        <v>nt</v>
      </c>
      <c r="AD66" s="207" t="str">
        <f>'P24'!F65</f>
        <v>nt</v>
      </c>
      <c r="AE66" s="207" t="str">
        <f>'P25'!F65</f>
        <v>nt</v>
      </c>
      <c r="AF66" s="208"/>
    </row>
    <row r="67" ht="37.5" customHeight="1">
      <c r="A67" s="209"/>
      <c r="B67" s="200" t="s">
        <v>291</v>
      </c>
      <c r="C67" s="214" t="s">
        <v>8</v>
      </c>
      <c r="D67" s="213" t="s">
        <v>223</v>
      </c>
      <c r="E67" s="229"/>
      <c r="F67" s="202" t="s">
        <v>292</v>
      </c>
      <c r="G67" s="204" t="str">
        <f>'P01'!F66</f>
        <v>c</v>
      </c>
      <c r="H67" s="204" t="str">
        <f>'P02'!F66</f>
        <v>c</v>
      </c>
      <c r="I67" s="204" t="str">
        <f>'P03'!F66</f>
        <v>c</v>
      </c>
      <c r="J67" s="204" t="str">
        <f>'P04'!F66</f>
        <v>c</v>
      </c>
      <c r="K67" s="204" t="str">
        <f>'P05'!F66</f>
        <v>c</v>
      </c>
      <c r="L67" s="204" t="str">
        <f>'P06'!F66</f>
        <v>c</v>
      </c>
      <c r="M67" s="204" t="str">
        <f>'P07'!F66</f>
        <v>c</v>
      </c>
      <c r="N67" s="204" t="str">
        <f>'P08'!F66</f>
        <v>c</v>
      </c>
      <c r="O67" s="204" t="str">
        <f>'P09'!F66</f>
        <v>nc</v>
      </c>
      <c r="P67" s="210" t="str">
        <f>'P10'!F66</f>
        <v>c</v>
      </c>
      <c r="Q67" s="211" t="str">
        <f>'P11'!F66</f>
        <v>nc</v>
      </c>
      <c r="R67" s="211" t="str">
        <f>'P12'!F66</f>
        <v>nc</v>
      </c>
      <c r="S67" s="211" t="str">
        <f>'P13'!F66</f>
        <v>na</v>
      </c>
      <c r="T67" s="211" t="str">
        <f>'P14'!F66</f>
        <v>nt</v>
      </c>
      <c r="U67" s="211" t="str">
        <f>'P15'!F66</f>
        <v>nt</v>
      </c>
      <c r="V67" s="212" t="str">
        <f>'P16'!F66</f>
        <v>nt</v>
      </c>
      <c r="W67" s="212" t="str">
        <f>'P17'!F66</f>
        <v>nt</v>
      </c>
      <c r="X67" s="212" t="str">
        <f>'P18'!F66</f>
        <v>nt</v>
      </c>
      <c r="Y67" s="212" t="str">
        <f>'P19'!F66</f>
        <v>nt</v>
      </c>
      <c r="Z67" s="218" t="str">
        <f>'P20'!F66</f>
        <v>nt</v>
      </c>
      <c r="AA67" s="207" t="str">
        <f>'P21'!F66</f>
        <v>nt</v>
      </c>
      <c r="AB67" s="207" t="str">
        <f>'P22'!F66</f>
        <v>nt</v>
      </c>
      <c r="AC67" s="207" t="str">
        <f>'P23'!F66</f>
        <v>nt</v>
      </c>
      <c r="AD67" s="207" t="str">
        <f>'P24'!F66</f>
        <v>nt</v>
      </c>
      <c r="AE67" s="207" t="str">
        <f>'P25'!F66</f>
        <v>nt</v>
      </c>
      <c r="AF67" s="208"/>
    </row>
    <row r="68" ht="37.5" customHeight="1">
      <c r="A68" s="242"/>
      <c r="B68" s="200" t="s">
        <v>293</v>
      </c>
      <c r="C68" s="214" t="s">
        <v>8</v>
      </c>
      <c r="D68" s="213" t="s">
        <v>223</v>
      </c>
      <c r="E68" s="229"/>
      <c r="F68" s="202" t="s">
        <v>294</v>
      </c>
      <c r="G68" s="204" t="str">
        <f>'P01'!F67</f>
        <v>na</v>
      </c>
      <c r="H68" s="204" t="str">
        <f>'P02'!F67</f>
        <v>na</v>
      </c>
      <c r="I68" s="204" t="str">
        <f>'P03'!F67</f>
        <v>na</v>
      </c>
      <c r="J68" s="204" t="str">
        <f>'P04'!F67</f>
        <v>na</v>
      </c>
      <c r="K68" s="204" t="str">
        <f>'P05'!F67</f>
        <v>na</v>
      </c>
      <c r="L68" s="204" t="str">
        <f>'P06'!F67</f>
        <v>na</v>
      </c>
      <c r="M68" s="204" t="str">
        <f>'P07'!F67</f>
        <v>na</v>
      </c>
      <c r="N68" s="204" t="str">
        <f>'P08'!F67</f>
        <v>na</v>
      </c>
      <c r="O68" s="204" t="str">
        <f>'P09'!F67</f>
        <v>na</v>
      </c>
      <c r="P68" s="210" t="str">
        <f>'P10'!F67</f>
        <v>na</v>
      </c>
      <c r="Q68" s="211" t="str">
        <f>'P11'!F67</f>
        <v>na</v>
      </c>
      <c r="R68" s="211" t="str">
        <f>'P12'!F67</f>
        <v>na</v>
      </c>
      <c r="S68" s="211" t="str">
        <f>'P13'!F67</f>
        <v>na</v>
      </c>
      <c r="T68" s="211" t="str">
        <f>'P14'!F67</f>
        <v>nt</v>
      </c>
      <c r="U68" s="211" t="str">
        <f>'P15'!F67</f>
        <v>nt</v>
      </c>
      <c r="V68" s="211" t="str">
        <f>'P16'!F67</f>
        <v>nt</v>
      </c>
      <c r="W68" s="211" t="str">
        <f>'P17'!F67</f>
        <v>nt</v>
      </c>
      <c r="X68" s="211" t="str">
        <f>'P18'!F67</f>
        <v>nt</v>
      </c>
      <c r="Y68" s="211" t="str">
        <f>'P19'!F67</f>
        <v>nt</v>
      </c>
      <c r="Z68" s="222" t="str">
        <f>'P20'!F67</f>
        <v>nt</v>
      </c>
      <c r="AA68" s="207" t="str">
        <f>'P21'!F67</f>
        <v>nt</v>
      </c>
      <c r="AB68" s="207" t="str">
        <f>'P22'!F67</f>
        <v>nt</v>
      </c>
      <c r="AC68" s="207" t="str">
        <f>'P23'!F67</f>
        <v>nt</v>
      </c>
      <c r="AD68" s="207" t="str">
        <f>'P24'!F67</f>
        <v>nt</v>
      </c>
      <c r="AE68" s="207" t="str">
        <f>'P25'!F67</f>
        <v>nt</v>
      </c>
      <c r="AF68" s="208"/>
    </row>
    <row r="69" ht="37.5" customHeight="1">
      <c r="A69" s="199" t="s">
        <v>110</v>
      </c>
      <c r="B69" s="200" t="s">
        <v>295</v>
      </c>
      <c r="C69" s="223" t="s">
        <v>8</v>
      </c>
      <c r="D69" s="202" t="s">
        <v>296</v>
      </c>
      <c r="E69" s="234"/>
      <c r="F69" s="202" t="s">
        <v>297</v>
      </c>
      <c r="G69" s="204" t="str">
        <f>'P01'!F68</f>
        <v>c</v>
      </c>
      <c r="H69" s="205" t="str">
        <f>'P02'!F68</f>
        <v>c</v>
      </c>
      <c r="I69" s="205" t="str">
        <f>'P03'!F68</f>
        <v>c</v>
      </c>
      <c r="J69" s="205" t="str">
        <f>'P04'!F68</f>
        <v>c</v>
      </c>
      <c r="K69" s="205" t="str">
        <f>'P05'!F68</f>
        <v>c</v>
      </c>
      <c r="L69" s="205" t="str">
        <f>'P06'!F68</f>
        <v>c</v>
      </c>
      <c r="M69" s="205" t="str">
        <f>'P07'!F68</f>
        <v>c</v>
      </c>
      <c r="N69" s="205" t="str">
        <f>'P08'!F68</f>
        <v>c</v>
      </c>
      <c r="O69" s="205" t="str">
        <f>'P09'!F68</f>
        <v>c</v>
      </c>
      <c r="P69" s="205" t="str">
        <f>'P10'!F68</f>
        <v>c</v>
      </c>
      <c r="Q69" s="205" t="str">
        <f>'P11'!F68</f>
        <v>c</v>
      </c>
      <c r="R69" s="205" t="str">
        <f>'P12'!F68</f>
        <v>c</v>
      </c>
      <c r="S69" s="205" t="str">
        <f>'P13'!F68</f>
        <v>c</v>
      </c>
      <c r="T69" s="205" t="str">
        <f>'P14'!F68</f>
        <v>nt</v>
      </c>
      <c r="U69" s="205" t="str">
        <f>'P15'!F68</f>
        <v>nt</v>
      </c>
      <c r="V69" s="205" t="str">
        <f>'P16'!F68</f>
        <v>nt</v>
      </c>
      <c r="W69" s="205" t="str">
        <f>'P17'!F68</f>
        <v>nt</v>
      </c>
      <c r="X69" s="205" t="str">
        <f>'P18'!F68</f>
        <v>nt</v>
      </c>
      <c r="Y69" s="205" t="str">
        <f>'P19'!F68</f>
        <v>nt</v>
      </c>
      <c r="Z69" s="206" t="str">
        <f>'P20'!F68</f>
        <v>nt</v>
      </c>
      <c r="AA69" s="207" t="str">
        <f>'P21'!F68</f>
        <v>nt</v>
      </c>
      <c r="AB69" s="207" t="str">
        <f>'P22'!F68</f>
        <v>nt</v>
      </c>
      <c r="AC69" s="207" t="str">
        <f>'P23'!F68</f>
        <v>nt</v>
      </c>
      <c r="AD69" s="207" t="str">
        <f>'P24'!F68</f>
        <v>nt</v>
      </c>
      <c r="AE69" s="207" t="str">
        <f>'P25'!F68</f>
        <v>nt</v>
      </c>
      <c r="AF69" s="225"/>
    </row>
    <row r="70" ht="37.5" customHeight="1">
      <c r="A70" s="209"/>
      <c r="B70" s="200" t="s">
        <v>298</v>
      </c>
      <c r="C70" s="201" t="s">
        <v>8</v>
      </c>
      <c r="D70" s="202" t="s">
        <v>299</v>
      </c>
      <c r="E70" s="203"/>
      <c r="F70" s="202" t="s">
        <v>300</v>
      </c>
      <c r="G70" s="204" t="str">
        <f>'P01'!F69</f>
        <v>c</v>
      </c>
      <c r="H70" s="204" t="str">
        <f>'P02'!F69</f>
        <v>c</v>
      </c>
      <c r="I70" s="204" t="str">
        <f>'P03'!F69</f>
        <v>c</v>
      </c>
      <c r="J70" s="204" t="str">
        <f>'P04'!F69</f>
        <v>c</v>
      </c>
      <c r="K70" s="204" t="str">
        <f>'P05'!F69</f>
        <v>c</v>
      </c>
      <c r="L70" s="204" t="str">
        <f>'P06'!F69</f>
        <v>c</v>
      </c>
      <c r="M70" s="204" t="str">
        <f>'P07'!F69</f>
        <v>c</v>
      </c>
      <c r="N70" s="204" t="str">
        <f>'P08'!F69</f>
        <v>c</v>
      </c>
      <c r="O70" s="204" t="str">
        <f>'P09'!F69</f>
        <v>c</v>
      </c>
      <c r="P70" s="210" t="str">
        <f>'P10'!F69</f>
        <v>c</v>
      </c>
      <c r="Q70" s="211" t="str">
        <f>'P11'!F69</f>
        <v>c</v>
      </c>
      <c r="R70" s="211" t="str">
        <f>'P12'!F69</f>
        <v>c</v>
      </c>
      <c r="S70" s="211" t="str">
        <f>'P13'!F69</f>
        <v>c</v>
      </c>
      <c r="T70" s="211" t="str">
        <f>'P14'!F69</f>
        <v>nt</v>
      </c>
      <c r="U70" s="211" t="str">
        <f>'P15'!F69</f>
        <v>nt</v>
      </c>
      <c r="V70" s="212" t="str">
        <f>'P16'!F69</f>
        <v>nt</v>
      </c>
      <c r="W70" s="212" t="str">
        <f>'P17'!F69</f>
        <v>nt</v>
      </c>
      <c r="X70" s="212" t="str">
        <f>'P18'!F69</f>
        <v>nt</v>
      </c>
      <c r="Y70" s="212" t="str">
        <f>'P19'!F69</f>
        <v>nt</v>
      </c>
      <c r="Z70" s="206" t="str">
        <f>'P20'!F69</f>
        <v>nt</v>
      </c>
      <c r="AA70" s="207" t="str">
        <f>'P21'!F69</f>
        <v>nt</v>
      </c>
      <c r="AB70" s="207" t="str">
        <f>'P22'!F69</f>
        <v>nt</v>
      </c>
      <c r="AC70" s="207" t="str">
        <f>'P23'!F69</f>
        <v>nt</v>
      </c>
      <c r="AD70" s="207" t="str">
        <f>'P24'!F69</f>
        <v>nt</v>
      </c>
      <c r="AE70" s="207" t="str">
        <f>'P25'!F69</f>
        <v>nt</v>
      </c>
      <c r="AF70" s="235"/>
    </row>
    <row r="71" ht="37.5" customHeight="1">
      <c r="A71" s="209"/>
      <c r="B71" s="200" t="s">
        <v>301</v>
      </c>
      <c r="C71" s="201" t="s">
        <v>8</v>
      </c>
      <c r="D71" s="202" t="s">
        <v>302</v>
      </c>
      <c r="E71" s="203" t="s">
        <v>157</v>
      </c>
      <c r="F71" s="202" t="s">
        <v>303</v>
      </c>
      <c r="G71" s="204" t="str">
        <f>'P01'!F70</f>
        <v>c</v>
      </c>
      <c r="H71" s="204" t="str">
        <f>'P02'!F70</f>
        <v>c</v>
      </c>
      <c r="I71" s="204" t="str">
        <f>'P03'!F70</f>
        <v>c</v>
      </c>
      <c r="J71" s="204" t="str">
        <f>'P04'!F70</f>
        <v>c</v>
      </c>
      <c r="K71" s="204" t="str">
        <f>'P05'!F70</f>
        <v>c</v>
      </c>
      <c r="L71" s="204" t="str">
        <f>'P06'!F70</f>
        <v>c</v>
      </c>
      <c r="M71" s="204" t="str">
        <f>'P07'!F70</f>
        <v>c</v>
      </c>
      <c r="N71" s="204" t="str">
        <f>'P08'!F70</f>
        <v>c</v>
      </c>
      <c r="O71" s="204" t="str">
        <f>'P09'!F70</f>
        <v>c</v>
      </c>
      <c r="P71" s="210" t="str">
        <f>'P10'!F70</f>
        <v>c</v>
      </c>
      <c r="Q71" s="211" t="str">
        <f>'P11'!F70</f>
        <v>c</v>
      </c>
      <c r="R71" s="211" t="str">
        <f>'P12'!F70</f>
        <v>c</v>
      </c>
      <c r="S71" s="211" t="str">
        <f>'P13'!F70</f>
        <v>c</v>
      </c>
      <c r="T71" s="211" t="str">
        <f>'P14'!F70</f>
        <v>nt</v>
      </c>
      <c r="U71" s="211" t="str">
        <f>'P15'!F70</f>
        <v>nt</v>
      </c>
      <c r="V71" s="212" t="str">
        <f>'P16'!F70</f>
        <v>nt</v>
      </c>
      <c r="W71" s="212" t="str">
        <f>'P17'!F70</f>
        <v>nt</v>
      </c>
      <c r="X71" s="212" t="str">
        <f>'P18'!F70</f>
        <v>nt</v>
      </c>
      <c r="Y71" s="212" t="str">
        <f>'P19'!F70</f>
        <v>nt</v>
      </c>
      <c r="Z71" s="206" t="str">
        <f>'P20'!F70</f>
        <v>nt</v>
      </c>
      <c r="AA71" s="207" t="str">
        <f>'P21'!F70</f>
        <v>nt</v>
      </c>
      <c r="AB71" s="207" t="str">
        <f>'P22'!F70</f>
        <v>nt</v>
      </c>
      <c r="AC71" s="207" t="str">
        <f>'P23'!F70</f>
        <v>nt</v>
      </c>
      <c r="AD71" s="207" t="str">
        <f>'P24'!F70</f>
        <v>nt</v>
      </c>
      <c r="AE71" s="207" t="str">
        <f>'P25'!F70</f>
        <v>nt</v>
      </c>
      <c r="AF71" s="235"/>
    </row>
    <row r="72" ht="37.5" customHeight="1">
      <c r="A72" s="209"/>
      <c r="B72" s="200" t="s">
        <v>304</v>
      </c>
      <c r="C72" s="201" t="s">
        <v>15</v>
      </c>
      <c r="D72" s="213" t="s">
        <v>305</v>
      </c>
      <c r="E72" s="203"/>
      <c r="F72" s="202" t="s">
        <v>306</v>
      </c>
      <c r="G72" s="204" t="str">
        <f>'P01'!F71</f>
        <v>c</v>
      </c>
      <c r="H72" s="204" t="str">
        <f>'P02'!F71</f>
        <v>c</v>
      </c>
      <c r="I72" s="204" t="str">
        <f>'P03'!F71</f>
        <v>c</v>
      </c>
      <c r="J72" s="204" t="str">
        <f>'P04'!F71</f>
        <v>c</v>
      </c>
      <c r="K72" s="204" t="str">
        <f>'P05'!F71</f>
        <v>c</v>
      </c>
      <c r="L72" s="204" t="str">
        <f>'P06'!F71</f>
        <v>c</v>
      </c>
      <c r="M72" s="204" t="str">
        <f>'P07'!F71</f>
        <v>c</v>
      </c>
      <c r="N72" s="204" t="str">
        <f>'P08'!F71</f>
        <v>c</v>
      </c>
      <c r="O72" s="204" t="str">
        <f>'P09'!F71</f>
        <v>c</v>
      </c>
      <c r="P72" s="210" t="str">
        <f>'P10'!F71</f>
        <v>c</v>
      </c>
      <c r="Q72" s="211" t="str">
        <f>'P11'!F71</f>
        <v>c</v>
      </c>
      <c r="R72" s="211" t="str">
        <f>'P12'!F71</f>
        <v>c</v>
      </c>
      <c r="S72" s="211" t="str">
        <f>'P13'!F71</f>
        <v>c</v>
      </c>
      <c r="T72" s="211" t="str">
        <f>'P14'!F71</f>
        <v>nt</v>
      </c>
      <c r="U72" s="211" t="str">
        <f>'P15'!F71</f>
        <v>nt</v>
      </c>
      <c r="V72" s="212" t="str">
        <f>'P16'!F71</f>
        <v>nt</v>
      </c>
      <c r="W72" s="212" t="str">
        <f>'P17'!F71</f>
        <v>nt</v>
      </c>
      <c r="X72" s="212" t="str">
        <f>'P18'!F71</f>
        <v>nt</v>
      </c>
      <c r="Y72" s="212" t="str">
        <f>'P19'!F71</f>
        <v>nt</v>
      </c>
      <c r="Z72" s="206" t="str">
        <f>'P20'!F71</f>
        <v>nt</v>
      </c>
      <c r="AA72" s="207" t="str">
        <f>'P21'!F71</f>
        <v>nt</v>
      </c>
      <c r="AB72" s="207" t="str">
        <f>'P22'!F71</f>
        <v>nt</v>
      </c>
      <c r="AC72" s="207" t="str">
        <f>'P23'!F71</f>
        <v>nt</v>
      </c>
      <c r="AD72" s="207" t="str">
        <f>'P24'!F71</f>
        <v>nt</v>
      </c>
      <c r="AE72" s="207" t="str">
        <f>'P25'!F71</f>
        <v>nt</v>
      </c>
      <c r="AF72" s="235"/>
    </row>
    <row r="73" ht="37.5" customHeight="1">
      <c r="A73" s="209"/>
      <c r="B73" s="200" t="s">
        <v>307</v>
      </c>
      <c r="C73" s="201" t="s">
        <v>15</v>
      </c>
      <c r="D73" s="213" t="s">
        <v>186</v>
      </c>
      <c r="E73" s="203"/>
      <c r="F73" s="202" t="s">
        <v>308</v>
      </c>
      <c r="G73" s="204" t="str">
        <f>'P01'!F72</f>
        <v>c</v>
      </c>
      <c r="H73" s="204" t="str">
        <f>'P02'!F72</f>
        <v>c</v>
      </c>
      <c r="I73" s="204" t="str">
        <f>'P03'!F72</f>
        <v>c</v>
      </c>
      <c r="J73" s="204" t="str">
        <f>'P04'!F72</f>
        <v>c</v>
      </c>
      <c r="K73" s="204" t="str">
        <f>'P05'!F72</f>
        <v>c</v>
      </c>
      <c r="L73" s="204" t="str">
        <f>'P06'!F72</f>
        <v>c</v>
      </c>
      <c r="M73" s="204" t="str">
        <f>'P07'!F72</f>
        <v>c</v>
      </c>
      <c r="N73" s="204" t="str">
        <f>'P08'!F72</f>
        <v>c</v>
      </c>
      <c r="O73" s="204" t="str">
        <f>'P09'!F72</f>
        <v>c</v>
      </c>
      <c r="P73" s="210" t="str">
        <f>'P10'!F72</f>
        <v>c</v>
      </c>
      <c r="Q73" s="211" t="str">
        <f>'P11'!F72</f>
        <v>c</v>
      </c>
      <c r="R73" s="211" t="str">
        <f>'P12'!F72</f>
        <v>c</v>
      </c>
      <c r="S73" s="211" t="str">
        <f>'P13'!F72</f>
        <v>c</v>
      </c>
      <c r="T73" s="211" t="str">
        <f>'P14'!F72</f>
        <v>nt</v>
      </c>
      <c r="U73" s="211" t="str">
        <f>'P15'!F72</f>
        <v>nt</v>
      </c>
      <c r="V73" s="212" t="str">
        <f>'P16'!F72</f>
        <v>nt</v>
      </c>
      <c r="W73" s="212" t="str">
        <f>'P17'!F72</f>
        <v>nt</v>
      </c>
      <c r="X73" s="212" t="str">
        <f>'P18'!F72</f>
        <v>nt</v>
      </c>
      <c r="Y73" s="212" t="str">
        <f>'P19'!F72</f>
        <v>nt</v>
      </c>
      <c r="Z73" s="206" t="str">
        <f>'P20'!F72</f>
        <v>nt</v>
      </c>
      <c r="AA73" s="207" t="str">
        <f>'P21'!F72</f>
        <v>nt</v>
      </c>
      <c r="AB73" s="207" t="str">
        <f>'P22'!F72</f>
        <v>nt</v>
      </c>
      <c r="AC73" s="207" t="str">
        <f>'P23'!F72</f>
        <v>nt</v>
      </c>
      <c r="AD73" s="207" t="str">
        <f>'P24'!F72</f>
        <v>nt</v>
      </c>
      <c r="AE73" s="207" t="str">
        <f>'P25'!F72</f>
        <v>nt</v>
      </c>
      <c r="AF73" s="235"/>
    </row>
    <row r="74" ht="37.5" customHeight="1">
      <c r="A74" s="209"/>
      <c r="B74" s="200" t="s">
        <v>309</v>
      </c>
      <c r="C74" s="201" t="s">
        <v>8</v>
      </c>
      <c r="D74" s="213" t="s">
        <v>310</v>
      </c>
      <c r="E74" s="203" t="s">
        <v>157</v>
      </c>
      <c r="F74" s="202" t="s">
        <v>311</v>
      </c>
      <c r="G74" s="204" t="str">
        <f>'P01'!F73</f>
        <v>na</v>
      </c>
      <c r="H74" s="204" t="str">
        <f>'P02'!F73</f>
        <v>c</v>
      </c>
      <c r="I74" s="204" t="str">
        <f>'P03'!F73</f>
        <v>na</v>
      </c>
      <c r="J74" s="204" t="str">
        <f>'P04'!F73</f>
        <v>na</v>
      </c>
      <c r="K74" s="204" t="str">
        <f>'P05'!F73</f>
        <v>na</v>
      </c>
      <c r="L74" s="204" t="str">
        <f>'P06'!F73</f>
        <v>na</v>
      </c>
      <c r="M74" s="204" t="str">
        <f>'P07'!F73</f>
        <v>na</v>
      </c>
      <c r="N74" s="204" t="str">
        <f>'P08'!F73</f>
        <v>na</v>
      </c>
      <c r="O74" s="204" t="str">
        <f>'P09'!F73</f>
        <v>na</v>
      </c>
      <c r="P74" s="210" t="str">
        <f>'P10'!F73</f>
        <v>na</v>
      </c>
      <c r="Q74" s="211" t="str">
        <f>'P11'!F73</f>
        <v>na</v>
      </c>
      <c r="R74" s="211" t="str">
        <f>'P12'!F73</f>
        <v>na</v>
      </c>
      <c r="S74" s="211" t="str">
        <f>'P13'!F73</f>
        <v>na</v>
      </c>
      <c r="T74" s="211" t="str">
        <f>'P14'!F73</f>
        <v>nt</v>
      </c>
      <c r="U74" s="211" t="str">
        <f>'P15'!F73</f>
        <v>nt</v>
      </c>
      <c r="V74" s="212" t="str">
        <f>'P16'!F73</f>
        <v>nt</v>
      </c>
      <c r="W74" s="212" t="str">
        <f>'P17'!F73</f>
        <v>nt</v>
      </c>
      <c r="X74" s="212" t="str">
        <f>'P18'!F73</f>
        <v>nt</v>
      </c>
      <c r="Y74" s="212" t="str">
        <f>'P19'!F73</f>
        <v>nt</v>
      </c>
      <c r="Z74" s="206" t="str">
        <f>'P20'!F73</f>
        <v>nt</v>
      </c>
      <c r="AA74" s="207" t="str">
        <f>'P21'!F73</f>
        <v>nt</v>
      </c>
      <c r="AB74" s="207" t="str">
        <f>'P22'!F73</f>
        <v>nt</v>
      </c>
      <c r="AC74" s="207" t="str">
        <f>'P23'!F73</f>
        <v>nt</v>
      </c>
      <c r="AD74" s="207" t="str">
        <f>'P24'!F73</f>
        <v>nt</v>
      </c>
      <c r="AE74" s="207" t="str">
        <f>'P25'!F73</f>
        <v>nt</v>
      </c>
      <c r="AF74" s="235"/>
    </row>
    <row r="75" ht="37.5" customHeight="1">
      <c r="A75" s="209"/>
      <c r="B75" s="200" t="s">
        <v>312</v>
      </c>
      <c r="C75" s="201" t="s">
        <v>8</v>
      </c>
      <c r="D75" s="202" t="s">
        <v>313</v>
      </c>
      <c r="E75" s="203" t="s">
        <v>157</v>
      </c>
      <c r="F75" s="202" t="s">
        <v>314</v>
      </c>
      <c r="G75" s="204" t="str">
        <f>'P01'!F74</f>
        <v>c</v>
      </c>
      <c r="H75" s="204" t="str">
        <f>'P02'!F74</f>
        <v>c</v>
      </c>
      <c r="I75" s="204" t="str">
        <f>'P03'!F74</f>
        <v>c</v>
      </c>
      <c r="J75" s="204" t="str">
        <f>'P04'!F74</f>
        <v>c</v>
      </c>
      <c r="K75" s="204" t="str">
        <f>'P05'!F74</f>
        <v>c</v>
      </c>
      <c r="L75" s="204" t="str">
        <f>'P06'!F74</f>
        <v>c</v>
      </c>
      <c r="M75" s="204" t="str">
        <f>'P07'!F74</f>
        <v>c</v>
      </c>
      <c r="N75" s="204" t="str">
        <f>'P08'!F74</f>
        <v>c</v>
      </c>
      <c r="O75" s="204" t="str">
        <f>'P09'!F74</f>
        <v>c</v>
      </c>
      <c r="P75" s="210" t="str">
        <f>'P10'!F74</f>
        <v>c</v>
      </c>
      <c r="Q75" s="211" t="str">
        <f>'P11'!F74</f>
        <v>c</v>
      </c>
      <c r="R75" s="211" t="str">
        <f>'P12'!F74</f>
        <v>c</v>
      </c>
      <c r="S75" s="211" t="str">
        <f>'P13'!F74</f>
        <v>c</v>
      </c>
      <c r="T75" s="211" t="str">
        <f>'P14'!F74</f>
        <v>nt</v>
      </c>
      <c r="U75" s="211" t="str">
        <f>'P15'!F74</f>
        <v>nt</v>
      </c>
      <c r="V75" s="212" t="str">
        <f>'P16'!F74</f>
        <v>nt</v>
      </c>
      <c r="W75" s="212" t="str">
        <f>'P17'!F74</f>
        <v>nt</v>
      </c>
      <c r="X75" s="212" t="str">
        <f>'P18'!F74</f>
        <v>nt</v>
      </c>
      <c r="Y75" s="212" t="str">
        <f>'P19'!F74</f>
        <v>nt</v>
      </c>
      <c r="Z75" s="206" t="str">
        <f>'P20'!F74</f>
        <v>nt</v>
      </c>
      <c r="AA75" s="207" t="str">
        <f>'P21'!F74</f>
        <v>nt</v>
      </c>
      <c r="AB75" s="207" t="str">
        <f>'P22'!F74</f>
        <v>nt</v>
      </c>
      <c r="AC75" s="207" t="str">
        <f>'P23'!F74</f>
        <v>nt</v>
      </c>
      <c r="AD75" s="207" t="str">
        <f>'P24'!F74</f>
        <v>nt</v>
      </c>
      <c r="AE75" s="207" t="str">
        <f>'P25'!F74</f>
        <v>nt</v>
      </c>
      <c r="AF75" s="235"/>
    </row>
    <row r="76" ht="37.5" customHeight="1">
      <c r="A76" s="209"/>
      <c r="B76" s="200" t="s">
        <v>315</v>
      </c>
      <c r="C76" s="201" t="s">
        <v>8</v>
      </c>
      <c r="D76" s="202" t="s">
        <v>316</v>
      </c>
      <c r="E76" s="203"/>
      <c r="F76" s="202" t="s">
        <v>317</v>
      </c>
      <c r="G76" s="204" t="str">
        <f>'P01'!F75</f>
        <v>c</v>
      </c>
      <c r="H76" s="204" t="str">
        <f>'P02'!F75</f>
        <v>c</v>
      </c>
      <c r="I76" s="204" t="str">
        <f>'P03'!F75</f>
        <v>c</v>
      </c>
      <c r="J76" s="204" t="str">
        <f>'P04'!F75</f>
        <v>c</v>
      </c>
      <c r="K76" s="204" t="str">
        <f>'P05'!F75</f>
        <v>c</v>
      </c>
      <c r="L76" s="204" t="str">
        <f>'P06'!F75</f>
        <v>c</v>
      </c>
      <c r="M76" s="204" t="str">
        <f>'P07'!F75</f>
        <v>c</v>
      </c>
      <c r="N76" s="204" t="str">
        <f>'P08'!F75</f>
        <v>c</v>
      </c>
      <c r="O76" s="204" t="str">
        <f>'P09'!F75</f>
        <v>nc</v>
      </c>
      <c r="P76" s="210" t="str">
        <f>'P10'!F75</f>
        <v>c</v>
      </c>
      <c r="Q76" s="211" t="str">
        <f>'P11'!F75</f>
        <v>nc</v>
      </c>
      <c r="R76" s="211" t="str">
        <f>'P12'!F75</f>
        <v>c</v>
      </c>
      <c r="S76" s="211" t="str">
        <f>'P13'!F75</f>
        <v>c</v>
      </c>
      <c r="T76" s="211" t="str">
        <f>'P14'!F75</f>
        <v>nt</v>
      </c>
      <c r="U76" s="211" t="str">
        <f>'P15'!F75</f>
        <v>nt</v>
      </c>
      <c r="V76" s="212" t="str">
        <f>'P16'!F75</f>
        <v>nt</v>
      </c>
      <c r="W76" s="212" t="str">
        <f>'P17'!F75</f>
        <v>nt</v>
      </c>
      <c r="X76" s="212" t="str">
        <f>'P18'!F75</f>
        <v>nt</v>
      </c>
      <c r="Y76" s="212" t="str">
        <f>'P19'!F75</f>
        <v>nt</v>
      </c>
      <c r="Z76" s="206" t="str">
        <f>'P20'!F75</f>
        <v>nt</v>
      </c>
      <c r="AA76" s="207" t="str">
        <f>'P21'!F75</f>
        <v>nt</v>
      </c>
      <c r="AB76" s="207" t="str">
        <f>'P22'!F75</f>
        <v>nt</v>
      </c>
      <c r="AC76" s="207" t="str">
        <f>'P23'!F75</f>
        <v>nt</v>
      </c>
      <c r="AD76" s="207" t="str">
        <f>'P24'!F75</f>
        <v>nt</v>
      </c>
      <c r="AE76" s="207" t="str">
        <f>'P25'!F75</f>
        <v>nt</v>
      </c>
      <c r="AF76" s="235"/>
    </row>
    <row r="77" ht="37.5" customHeight="1">
      <c r="A77" s="209"/>
      <c r="B77" s="200" t="s">
        <v>318</v>
      </c>
      <c r="C77" s="201" t="s">
        <v>8</v>
      </c>
      <c r="D77" s="202" t="s">
        <v>319</v>
      </c>
      <c r="E77" s="203"/>
      <c r="F77" s="202" t="s">
        <v>320</v>
      </c>
      <c r="G77" s="204" t="str">
        <f>'P01'!F76</f>
        <v>c</v>
      </c>
      <c r="H77" s="204" t="str">
        <f>'P02'!F76</f>
        <v>c</v>
      </c>
      <c r="I77" s="204" t="str">
        <f>'P03'!F76</f>
        <v>c</v>
      </c>
      <c r="J77" s="204" t="str">
        <f>'P04'!F76</f>
        <v>c</v>
      </c>
      <c r="K77" s="204" t="str">
        <f>'P05'!F76</f>
        <v>c</v>
      </c>
      <c r="L77" s="204" t="str">
        <f>'P06'!F76</f>
        <v>c</v>
      </c>
      <c r="M77" s="204" t="str">
        <f>'P07'!F76</f>
        <v>c</v>
      </c>
      <c r="N77" s="204" t="str">
        <f>'P08'!F76</f>
        <v>c</v>
      </c>
      <c r="O77" s="204" t="str">
        <f>'P09'!F76</f>
        <v>c</v>
      </c>
      <c r="P77" s="210" t="str">
        <f>'P10'!F76</f>
        <v>c</v>
      </c>
      <c r="Q77" s="211" t="str">
        <f>'P11'!F76</f>
        <v>c</v>
      </c>
      <c r="R77" s="211" t="str">
        <f>'P12'!F76</f>
        <v>c</v>
      </c>
      <c r="S77" s="211" t="str">
        <f>'P13'!F76</f>
        <v>c</v>
      </c>
      <c r="T77" s="211" t="str">
        <f>'P14'!F76</f>
        <v>nt</v>
      </c>
      <c r="U77" s="211" t="str">
        <f>'P15'!F76</f>
        <v>nt</v>
      </c>
      <c r="V77" s="212" t="str">
        <f>'P16'!F76</f>
        <v>nt</v>
      </c>
      <c r="W77" s="212" t="str">
        <f>'P17'!F76</f>
        <v>nt</v>
      </c>
      <c r="X77" s="212" t="str">
        <f>'P18'!F76</f>
        <v>nt</v>
      </c>
      <c r="Y77" s="212" t="str">
        <f>'P19'!F76</f>
        <v>nt</v>
      </c>
      <c r="Z77" s="206" t="str">
        <f>'P20'!F76</f>
        <v>nt</v>
      </c>
      <c r="AA77" s="207" t="str">
        <f>'P21'!F76</f>
        <v>nt</v>
      </c>
      <c r="AB77" s="207" t="str">
        <f>'P22'!F76</f>
        <v>nt</v>
      </c>
      <c r="AC77" s="207" t="str">
        <f>'P23'!F76</f>
        <v>nt</v>
      </c>
      <c r="AD77" s="207" t="str">
        <f>'P24'!F76</f>
        <v>nt</v>
      </c>
      <c r="AE77" s="207" t="str">
        <f>'P25'!F76</f>
        <v>nt</v>
      </c>
      <c r="AF77" s="235"/>
    </row>
    <row r="78" ht="37.5" customHeight="1">
      <c r="A78" s="209"/>
      <c r="B78" s="200" t="s">
        <v>321</v>
      </c>
      <c r="C78" s="226" t="s">
        <v>8</v>
      </c>
      <c r="D78" s="202" t="s">
        <v>319</v>
      </c>
      <c r="E78" s="236"/>
      <c r="F78" s="202" t="s">
        <v>322</v>
      </c>
      <c r="G78" s="204" t="str">
        <f>'P01'!F77</f>
        <v>c</v>
      </c>
      <c r="H78" s="231" t="str">
        <f>'P02'!F77</f>
        <v>c</v>
      </c>
      <c r="I78" s="231" t="str">
        <f>'P03'!F77</f>
        <v>c</v>
      </c>
      <c r="J78" s="231" t="str">
        <f>'P04'!F77</f>
        <v>c</v>
      </c>
      <c r="K78" s="231" t="str">
        <f>'P05'!F77</f>
        <v>c</v>
      </c>
      <c r="L78" s="231" t="str">
        <f>'P06'!F77</f>
        <v>c</v>
      </c>
      <c r="M78" s="231" t="str">
        <f>'P07'!F77</f>
        <v>c</v>
      </c>
      <c r="N78" s="231" t="str">
        <f>'P08'!F77</f>
        <v>c</v>
      </c>
      <c r="O78" s="231" t="str">
        <f>'P09'!F77</f>
        <v>c</v>
      </c>
      <c r="P78" s="232" t="str">
        <f>'P10'!F77</f>
        <v>c</v>
      </c>
      <c r="Q78" s="211" t="str">
        <f>'P11'!F77</f>
        <v>c</v>
      </c>
      <c r="R78" s="211" t="str">
        <f>'P12'!F77</f>
        <v>c</v>
      </c>
      <c r="S78" s="211" t="str">
        <f>'P13'!F77</f>
        <v>c</v>
      </c>
      <c r="T78" s="211" t="str">
        <f>'P14'!F77</f>
        <v>nt</v>
      </c>
      <c r="U78" s="211" t="str">
        <f>'P15'!F77</f>
        <v>nt</v>
      </c>
      <c r="V78" s="211" t="str">
        <f>'P16'!F77</f>
        <v>nt</v>
      </c>
      <c r="W78" s="211" t="str">
        <f>'P17'!F77</f>
        <v>nt</v>
      </c>
      <c r="X78" s="211" t="str">
        <f>'P18'!F77</f>
        <v>nt</v>
      </c>
      <c r="Y78" s="211" t="str">
        <f>'P19'!F77</f>
        <v>nt</v>
      </c>
      <c r="Z78" s="222" t="str">
        <f>'P20'!F77</f>
        <v>nt</v>
      </c>
      <c r="AA78" s="207" t="str">
        <f>'P21'!F77</f>
        <v>nt</v>
      </c>
      <c r="AB78" s="207" t="str">
        <f>'P22'!F77</f>
        <v>nt</v>
      </c>
      <c r="AC78" s="207" t="str">
        <f>'P23'!F77</f>
        <v>nt</v>
      </c>
      <c r="AD78" s="207" t="str">
        <f>'P24'!F77</f>
        <v>nt</v>
      </c>
      <c r="AE78" s="207" t="str">
        <f>'P25'!F77</f>
        <v>nt</v>
      </c>
      <c r="AF78" s="237"/>
    </row>
    <row r="79" ht="37.5" customHeight="1">
      <c r="A79" s="209"/>
      <c r="B79" s="200" t="s">
        <v>323</v>
      </c>
      <c r="C79" s="228" t="s">
        <v>15</v>
      </c>
      <c r="D79" s="213" t="s">
        <v>324</v>
      </c>
      <c r="E79" s="224"/>
      <c r="F79" s="202" t="s">
        <v>325</v>
      </c>
      <c r="G79" s="204" t="str">
        <f>'P01'!F78</f>
        <v>c</v>
      </c>
      <c r="H79" s="205" t="str">
        <f>'P02'!F78</f>
        <v>c</v>
      </c>
      <c r="I79" s="205" t="str">
        <f>'P03'!F78</f>
        <v>c</v>
      </c>
      <c r="J79" s="205" t="str">
        <f>'P04'!F78</f>
        <v>c</v>
      </c>
      <c r="K79" s="205" t="str">
        <f>'P05'!F78</f>
        <v>c</v>
      </c>
      <c r="L79" s="205" t="str">
        <f>'P06'!F78</f>
        <v>c</v>
      </c>
      <c r="M79" s="205" t="str">
        <f>'P07'!F78</f>
        <v>c</v>
      </c>
      <c r="N79" s="205" t="str">
        <f>'P08'!F78</f>
        <v>c</v>
      </c>
      <c r="O79" s="205" t="str">
        <f>'P09'!F78</f>
        <v>c</v>
      </c>
      <c r="P79" s="205" t="str">
        <f>'P10'!F78</f>
        <v>c</v>
      </c>
      <c r="Q79" s="205" t="str">
        <f>'P11'!F78</f>
        <v>c</v>
      </c>
      <c r="R79" s="205" t="str">
        <f>'P12'!F78</f>
        <v>c</v>
      </c>
      <c r="S79" s="205" t="str">
        <f>'P13'!F78</f>
        <v>c</v>
      </c>
      <c r="T79" s="205" t="str">
        <f>'P14'!F78</f>
        <v>nt</v>
      </c>
      <c r="U79" s="205" t="str">
        <f>'P15'!F78</f>
        <v>nt</v>
      </c>
      <c r="V79" s="205" t="str">
        <f>'P16'!F78</f>
        <v>nt</v>
      </c>
      <c r="W79" s="205" t="str">
        <f>'P17'!F78</f>
        <v>nt</v>
      </c>
      <c r="X79" s="205" t="str">
        <f>'P18'!F78</f>
        <v>nt</v>
      </c>
      <c r="Y79" s="205" t="str">
        <f>'P19'!F78</f>
        <v>nt</v>
      </c>
      <c r="Z79" s="206" t="str">
        <f>'P20'!F78</f>
        <v>nt</v>
      </c>
      <c r="AA79" s="207" t="str">
        <f>'P21'!F78</f>
        <v>nt</v>
      </c>
      <c r="AB79" s="207" t="str">
        <f>'P22'!F78</f>
        <v>nt</v>
      </c>
      <c r="AC79" s="207" t="str">
        <f>'P23'!F78</f>
        <v>nt</v>
      </c>
      <c r="AD79" s="207" t="str">
        <f>'P24'!F78</f>
        <v>nt</v>
      </c>
      <c r="AE79" s="207" t="str">
        <f>'P25'!F78</f>
        <v>nt</v>
      </c>
      <c r="AF79" s="238"/>
    </row>
    <row r="80" ht="37.5" customHeight="1">
      <c r="A80" s="209"/>
      <c r="B80" s="200" t="s">
        <v>326</v>
      </c>
      <c r="C80" s="214" t="s">
        <v>15</v>
      </c>
      <c r="D80" s="213" t="s">
        <v>327</v>
      </c>
      <c r="E80" s="229"/>
      <c r="F80" s="202" t="s">
        <v>328</v>
      </c>
      <c r="G80" s="204" t="str">
        <f>'P01'!F79</f>
        <v>c</v>
      </c>
      <c r="H80" s="204" t="str">
        <f>'P02'!F79</f>
        <v>c</v>
      </c>
      <c r="I80" s="204" t="str">
        <f>'P03'!F79</f>
        <v>c</v>
      </c>
      <c r="J80" s="204" t="str">
        <f>'P04'!F79</f>
        <v>c</v>
      </c>
      <c r="K80" s="204" t="str">
        <f>'P05'!F79</f>
        <v>c</v>
      </c>
      <c r="L80" s="204" t="str">
        <f>'P06'!F79</f>
        <v>c</v>
      </c>
      <c r="M80" s="204" t="str">
        <f>'P07'!F79</f>
        <v>c</v>
      </c>
      <c r="N80" s="204" t="str">
        <f>'P08'!F79</f>
        <v>c</v>
      </c>
      <c r="O80" s="204" t="str">
        <f>'P09'!F79</f>
        <v>c</v>
      </c>
      <c r="P80" s="204" t="str">
        <f>'P10'!F79</f>
        <v>c</v>
      </c>
      <c r="Q80" s="204" t="str">
        <f>'P11'!F79</f>
        <v>c</v>
      </c>
      <c r="R80" s="204" t="str">
        <f>'P12'!F79</f>
        <v>c</v>
      </c>
      <c r="S80" s="204" t="str">
        <f>'P13'!F79</f>
        <v>c</v>
      </c>
      <c r="T80" s="204" t="str">
        <f>'P14'!F79</f>
        <v>nt</v>
      </c>
      <c r="U80" s="204" t="str">
        <f>'P15'!F79</f>
        <v>nt</v>
      </c>
      <c r="V80" s="211" t="str">
        <f>'P16'!F79</f>
        <v>nt</v>
      </c>
      <c r="W80" s="211" t="str">
        <f>'P17'!F79</f>
        <v>nt</v>
      </c>
      <c r="X80" s="211" t="str">
        <f>'P18'!F79</f>
        <v>nt</v>
      </c>
      <c r="Y80" s="211" t="str">
        <f>'P19'!F79</f>
        <v>nt</v>
      </c>
      <c r="Z80" s="206" t="str">
        <f>'P20'!F79</f>
        <v>nt</v>
      </c>
      <c r="AA80" s="207" t="str">
        <f>'P21'!F79</f>
        <v>nt</v>
      </c>
      <c r="AB80" s="207" t="str">
        <f>'P22'!F79</f>
        <v>nt</v>
      </c>
      <c r="AC80" s="207" t="str">
        <f>'P23'!F79</f>
        <v>nt</v>
      </c>
      <c r="AD80" s="207" t="str">
        <f>'P24'!F79</f>
        <v>nt</v>
      </c>
      <c r="AE80" s="207" t="str">
        <f>'P25'!F79</f>
        <v>nt</v>
      </c>
      <c r="AF80" s="208"/>
    </row>
    <row r="81" ht="37.5" customHeight="1">
      <c r="A81" s="209"/>
      <c r="B81" s="200" t="s">
        <v>329</v>
      </c>
      <c r="C81" s="243" t="s">
        <v>15</v>
      </c>
      <c r="D81" s="213" t="s">
        <v>330</v>
      </c>
      <c r="E81" s="243"/>
      <c r="F81" s="202" t="s">
        <v>331</v>
      </c>
      <c r="G81" s="204" t="str">
        <f>'P01'!F80</f>
        <v>c</v>
      </c>
      <c r="H81" s="204" t="str">
        <f>'P02'!F80</f>
        <v>c</v>
      </c>
      <c r="I81" s="204" t="str">
        <f>'P03'!F80</f>
        <v>c</v>
      </c>
      <c r="J81" s="204" t="str">
        <f>'P04'!F80</f>
        <v>c</v>
      </c>
      <c r="K81" s="204" t="str">
        <f>'P05'!F80</f>
        <v>c</v>
      </c>
      <c r="L81" s="204" t="str">
        <f>'P06'!F80</f>
        <v>c</v>
      </c>
      <c r="M81" s="204" t="str">
        <f>'P07'!F80</f>
        <v>c</v>
      </c>
      <c r="N81" s="204" t="str">
        <f>'P08'!F80</f>
        <v>c</v>
      </c>
      <c r="O81" s="204" t="str">
        <f>'P09'!F80</f>
        <v>c</v>
      </c>
      <c r="P81" s="210" t="str">
        <f>'P10'!F80</f>
        <v>c</v>
      </c>
      <c r="Q81" s="211" t="str">
        <f>'P11'!F80</f>
        <v>c</v>
      </c>
      <c r="R81" s="211" t="str">
        <f>'P12'!F80</f>
        <v>c</v>
      </c>
      <c r="S81" s="211" t="str">
        <f>'P13'!F80</f>
        <v>c</v>
      </c>
      <c r="T81" s="211" t="str">
        <f>'P14'!F80</f>
        <v>nt</v>
      </c>
      <c r="U81" s="211" t="str">
        <f>'P15'!F80</f>
        <v>nt</v>
      </c>
      <c r="V81" s="212" t="str">
        <f>'P16'!F80</f>
        <v>nt</v>
      </c>
      <c r="W81" s="212" t="str">
        <f>'P17'!F80</f>
        <v>nt</v>
      </c>
      <c r="X81" s="212" t="str">
        <f>'P18'!F80</f>
        <v>nt</v>
      </c>
      <c r="Y81" s="212" t="str">
        <f>'P19'!F80</f>
        <v>nt</v>
      </c>
      <c r="Z81" s="206" t="str">
        <f>'P20'!F80</f>
        <v>nt</v>
      </c>
      <c r="AA81" s="207" t="str">
        <f>'P21'!F80</f>
        <v>nt</v>
      </c>
      <c r="AB81" s="207" t="str">
        <f>'P22'!F80</f>
        <v>nt</v>
      </c>
      <c r="AC81" s="207" t="str">
        <f>'P23'!F80</f>
        <v>nt</v>
      </c>
      <c r="AD81" s="207" t="str">
        <f>'P24'!F80</f>
        <v>nt</v>
      </c>
      <c r="AE81" s="207" t="str">
        <f>'P25'!F80</f>
        <v>nt</v>
      </c>
      <c r="AF81" s="244"/>
    </row>
    <row r="82" ht="37.5" customHeight="1">
      <c r="A82" s="215"/>
      <c r="B82" s="200" t="s">
        <v>332</v>
      </c>
      <c r="C82" s="243" t="s">
        <v>8</v>
      </c>
      <c r="D82" s="213" t="s">
        <v>333</v>
      </c>
      <c r="E82" s="243"/>
      <c r="F82" s="202" t="s">
        <v>334</v>
      </c>
      <c r="G82" s="204" t="str">
        <f>'P01'!F81</f>
        <v>c</v>
      </c>
      <c r="H82" s="204" t="str">
        <f>'P02'!F81</f>
        <v>c</v>
      </c>
      <c r="I82" s="204" t="str">
        <f>'P03'!F81</f>
        <v>c</v>
      </c>
      <c r="J82" s="204" t="str">
        <f>'P04'!F81</f>
        <v>c</v>
      </c>
      <c r="K82" s="204" t="str">
        <f>'P05'!F81</f>
        <v>c</v>
      </c>
      <c r="L82" s="204" t="str">
        <f>'P06'!F81</f>
        <v>c</v>
      </c>
      <c r="M82" s="204" t="str">
        <f>'P07'!F81</f>
        <v>c</v>
      </c>
      <c r="N82" s="204" t="str">
        <f>'P08'!F81</f>
        <v>na</v>
      </c>
      <c r="O82" s="204" t="str">
        <f>'P09'!F81</f>
        <v>c</v>
      </c>
      <c r="P82" s="210" t="str">
        <f>'P10'!F81</f>
        <v>c</v>
      </c>
      <c r="Q82" s="211" t="str">
        <f>'P11'!F81</f>
        <v>c</v>
      </c>
      <c r="R82" s="211" t="str">
        <f>'P12'!F81</f>
        <v>c</v>
      </c>
      <c r="S82" s="211" t="str">
        <f>'P13'!F81</f>
        <v>c</v>
      </c>
      <c r="T82" s="211" t="str">
        <f>'P14'!F81</f>
        <v>nt</v>
      </c>
      <c r="U82" s="211" t="str">
        <f>'P15'!F81</f>
        <v>nt</v>
      </c>
      <c r="V82" s="212" t="str">
        <f>'P16'!F81</f>
        <v>nt</v>
      </c>
      <c r="W82" s="212" t="str">
        <f>'P17'!F81</f>
        <v>nt</v>
      </c>
      <c r="X82" s="212" t="str">
        <f>'P18'!F81</f>
        <v>nt</v>
      </c>
      <c r="Y82" s="212" t="str">
        <f>'P19'!F81</f>
        <v>nt</v>
      </c>
      <c r="Z82" s="206" t="str">
        <f>'P20'!F81</f>
        <v>nt</v>
      </c>
      <c r="AA82" s="207" t="str">
        <f>'P21'!F81</f>
        <v>nt</v>
      </c>
      <c r="AB82" s="207" t="str">
        <f>'P22'!F81</f>
        <v>nt</v>
      </c>
      <c r="AC82" s="207" t="str">
        <f>'P23'!F81</f>
        <v>nt</v>
      </c>
      <c r="AD82" s="207" t="str">
        <f>'P24'!F81</f>
        <v>nt</v>
      </c>
      <c r="AE82" s="207" t="str">
        <f>'P25'!F81</f>
        <v>nt</v>
      </c>
      <c r="AF82" s="244"/>
    </row>
    <row r="83" ht="37.5" customHeight="1">
      <c r="A83" s="199" t="s">
        <v>111</v>
      </c>
      <c r="B83" s="200" t="s">
        <v>335</v>
      </c>
      <c r="C83" s="243" t="s">
        <v>8</v>
      </c>
      <c r="D83" s="202" t="s">
        <v>336</v>
      </c>
      <c r="E83" s="243" t="s">
        <v>157</v>
      </c>
      <c r="F83" s="202" t="s">
        <v>337</v>
      </c>
      <c r="G83" s="204" t="str">
        <f>'P01'!F82</f>
        <v>c</v>
      </c>
      <c r="H83" s="204" t="str">
        <f>'P02'!F82</f>
        <v>na</v>
      </c>
      <c r="I83" s="204" t="str">
        <f>'P03'!F82</f>
        <v>na</v>
      </c>
      <c r="J83" s="204" t="str">
        <f>'P04'!F82</f>
        <v>na</v>
      </c>
      <c r="K83" s="204" t="str">
        <f>'P05'!F82</f>
        <v>c</v>
      </c>
      <c r="L83" s="204" t="str">
        <f>'P06'!F82</f>
        <v>c</v>
      </c>
      <c r="M83" s="204" t="str">
        <f>'P07'!F82</f>
        <v>na</v>
      </c>
      <c r="N83" s="204" t="str">
        <f>'P08'!F82</f>
        <v>na</v>
      </c>
      <c r="O83" s="204" t="str">
        <f>'P09'!F82</f>
        <v>c</v>
      </c>
      <c r="P83" s="210" t="str">
        <f>'P10'!F82</f>
        <v>na</v>
      </c>
      <c r="Q83" s="211" t="str">
        <f>'P11'!F82</f>
        <v>c</v>
      </c>
      <c r="R83" s="211" t="str">
        <f>'P12'!F82</f>
        <v>na</v>
      </c>
      <c r="S83" s="211" t="str">
        <f>'P13'!F82</f>
        <v>c</v>
      </c>
      <c r="T83" s="211" t="str">
        <f>'P14'!F82</f>
        <v>nt</v>
      </c>
      <c r="U83" s="211" t="str">
        <f>'P15'!F82</f>
        <v>nt</v>
      </c>
      <c r="V83" s="212" t="str">
        <f>'P16'!F82</f>
        <v>nt</v>
      </c>
      <c r="W83" s="212" t="str">
        <f>'P17'!F82</f>
        <v>nt</v>
      </c>
      <c r="X83" s="212" t="str">
        <f>'P18'!F82</f>
        <v>nt</v>
      </c>
      <c r="Y83" s="212" t="str">
        <f>'P19'!F82</f>
        <v>nt</v>
      </c>
      <c r="Z83" s="206" t="str">
        <f>'P20'!F82</f>
        <v>nt</v>
      </c>
      <c r="AA83" s="207" t="str">
        <f>'P21'!F82</f>
        <v>nt</v>
      </c>
      <c r="AB83" s="207" t="str">
        <f>'P22'!F82</f>
        <v>nt</v>
      </c>
      <c r="AC83" s="207" t="str">
        <f>'P23'!F82</f>
        <v>nt</v>
      </c>
      <c r="AD83" s="207" t="str">
        <f>'P24'!F82</f>
        <v>nt</v>
      </c>
      <c r="AE83" s="207" t="str">
        <f>'P25'!F82</f>
        <v>nt</v>
      </c>
      <c r="AF83" s="244"/>
    </row>
    <row r="84" ht="37.5" customHeight="1">
      <c r="A84" s="209"/>
      <c r="B84" s="200" t="s">
        <v>338</v>
      </c>
      <c r="C84" s="219" t="s">
        <v>8</v>
      </c>
      <c r="D84" s="202" t="s">
        <v>339</v>
      </c>
      <c r="E84" s="230" t="s">
        <v>157</v>
      </c>
      <c r="F84" s="202" t="s">
        <v>340</v>
      </c>
      <c r="G84" s="204" t="str">
        <f>'P01'!F83</f>
        <v>c</v>
      </c>
      <c r="H84" s="231" t="str">
        <f>'P02'!F83</f>
        <v>na</v>
      </c>
      <c r="I84" s="231" t="str">
        <f>'P03'!F83</f>
        <v>na</v>
      </c>
      <c r="J84" s="231" t="str">
        <f>'P04'!F83</f>
        <v>na</v>
      </c>
      <c r="K84" s="231" t="str">
        <f>'P05'!F83</f>
        <v>c</v>
      </c>
      <c r="L84" s="231" t="str">
        <f>'P06'!F83</f>
        <v>c</v>
      </c>
      <c r="M84" s="231" t="str">
        <f>'P07'!F83</f>
        <v>na</v>
      </c>
      <c r="N84" s="231" t="str">
        <f>'P08'!F83</f>
        <v>na</v>
      </c>
      <c r="O84" s="231" t="str">
        <f>'P09'!F83</f>
        <v>c</v>
      </c>
      <c r="P84" s="232" t="str">
        <f>'P10'!F83</f>
        <v>na</v>
      </c>
      <c r="Q84" s="211" t="str">
        <f>'P11'!F83</f>
        <v>c</v>
      </c>
      <c r="R84" s="211" t="str">
        <f>'P12'!F83</f>
        <v>na</v>
      </c>
      <c r="S84" s="211" t="str">
        <f>'P13'!F83</f>
        <v>c</v>
      </c>
      <c r="T84" s="211" t="str">
        <f>'P14'!F83</f>
        <v>nt</v>
      </c>
      <c r="U84" s="211" t="str">
        <f>'P15'!F83</f>
        <v>nt</v>
      </c>
      <c r="V84" s="211" t="str">
        <f>'P16'!F83</f>
        <v>nt</v>
      </c>
      <c r="W84" s="211" t="str">
        <f>'P17'!F83</f>
        <v>nt</v>
      </c>
      <c r="X84" s="211" t="str">
        <f>'P18'!F83</f>
        <v>nt</v>
      </c>
      <c r="Y84" s="211" t="str">
        <f>'P19'!F83</f>
        <v>nt</v>
      </c>
      <c r="Z84" s="222" t="str">
        <f>'P20'!F83</f>
        <v>nt</v>
      </c>
      <c r="AA84" s="207" t="str">
        <f>'P21'!F83</f>
        <v>nt</v>
      </c>
      <c r="AB84" s="207" t="str">
        <f>'P22'!F83</f>
        <v>nt</v>
      </c>
      <c r="AC84" s="207" t="str">
        <f>'P23'!F83</f>
        <v>nt</v>
      </c>
      <c r="AD84" s="207" t="str">
        <f>'P24'!F83</f>
        <v>nt</v>
      </c>
      <c r="AE84" s="207" t="str">
        <f>'P25'!F83</f>
        <v>nt</v>
      </c>
      <c r="AF84" s="240"/>
    </row>
    <row r="85" ht="37.5" customHeight="1">
      <c r="A85" s="209"/>
      <c r="B85" s="200" t="s">
        <v>341</v>
      </c>
      <c r="C85" s="223" t="s">
        <v>15</v>
      </c>
      <c r="D85" s="213" t="s">
        <v>342</v>
      </c>
      <c r="E85" s="234"/>
      <c r="F85" s="202" t="s">
        <v>343</v>
      </c>
      <c r="G85" s="204" t="str">
        <f>'P01'!F84</f>
        <v>na</v>
      </c>
      <c r="H85" s="205" t="str">
        <f>'P02'!F84</f>
        <v>na</v>
      </c>
      <c r="I85" s="205" t="str">
        <f>'P03'!F84</f>
        <v>na</v>
      </c>
      <c r="J85" s="205" t="str">
        <f>'P04'!F84</f>
        <v>na</v>
      </c>
      <c r="K85" s="205" t="str">
        <f>'P05'!F84</f>
        <v>na</v>
      </c>
      <c r="L85" s="205" t="str">
        <f>'P06'!F84</f>
        <v>na</v>
      </c>
      <c r="M85" s="205" t="str">
        <f>'P07'!F84</f>
        <v>na</v>
      </c>
      <c r="N85" s="205" t="str">
        <f>'P08'!F84</f>
        <v>na</v>
      </c>
      <c r="O85" s="205" t="str">
        <f>'P09'!F84</f>
        <v>na</v>
      </c>
      <c r="P85" s="205" t="str">
        <f>'P10'!F84</f>
        <v>na</v>
      </c>
      <c r="Q85" s="205" t="str">
        <f>'P11'!F84</f>
        <v>na</v>
      </c>
      <c r="R85" s="205" t="str">
        <f>'P12'!F84</f>
        <v>na</v>
      </c>
      <c r="S85" s="205" t="str">
        <f>'P13'!F84</f>
        <v>na</v>
      </c>
      <c r="T85" s="205" t="str">
        <f>'P14'!F84</f>
        <v>nt</v>
      </c>
      <c r="U85" s="205" t="str">
        <f>'P15'!F84</f>
        <v>nt</v>
      </c>
      <c r="V85" s="205" t="str">
        <f>'P16'!F84</f>
        <v>nt</v>
      </c>
      <c r="W85" s="205" t="str">
        <f>'P17'!F84</f>
        <v>nt</v>
      </c>
      <c r="X85" s="205" t="str">
        <f>'P18'!F84</f>
        <v>nt</v>
      </c>
      <c r="Y85" s="205" t="str">
        <f>'P19'!F84</f>
        <v>nt</v>
      </c>
      <c r="Z85" s="206" t="str">
        <f>'P20'!F84</f>
        <v>nt</v>
      </c>
      <c r="AA85" s="207" t="str">
        <f>'P21'!F84</f>
        <v>nt</v>
      </c>
      <c r="AB85" s="207" t="str">
        <f>'P22'!F84</f>
        <v>nt</v>
      </c>
      <c r="AC85" s="207" t="str">
        <f>'P23'!F84</f>
        <v>nt</v>
      </c>
      <c r="AD85" s="207" t="str">
        <f>'P24'!F84</f>
        <v>nt</v>
      </c>
      <c r="AE85" s="207" t="str">
        <f>'P25'!F84</f>
        <v>nt</v>
      </c>
      <c r="AF85" s="235"/>
    </row>
    <row r="86" ht="37.5" customHeight="1">
      <c r="A86" s="209"/>
      <c r="B86" s="200" t="s">
        <v>344</v>
      </c>
      <c r="C86" s="201" t="s">
        <v>15</v>
      </c>
      <c r="D86" s="213" t="s">
        <v>345</v>
      </c>
      <c r="E86" s="203"/>
      <c r="F86" s="202" t="s">
        <v>346</v>
      </c>
      <c r="G86" s="204" t="str">
        <f>'P01'!F85</f>
        <v>c</v>
      </c>
      <c r="H86" s="204" t="str">
        <f>'P02'!F85</f>
        <v>na</v>
      </c>
      <c r="I86" s="204" t="str">
        <f>'P03'!F85</f>
        <v>na</v>
      </c>
      <c r="J86" s="204" t="str">
        <f>'P04'!F85</f>
        <v>na</v>
      </c>
      <c r="K86" s="204" t="str">
        <f>'P05'!F85</f>
        <v>c</v>
      </c>
      <c r="L86" s="204" t="str">
        <f>'P06'!F85</f>
        <v>c</v>
      </c>
      <c r="M86" s="204" t="str">
        <f>'P07'!F85</f>
        <v>na</v>
      </c>
      <c r="N86" s="204" t="str">
        <f>'P08'!F85</f>
        <v>na</v>
      </c>
      <c r="O86" s="204" t="str">
        <f>'P09'!F85</f>
        <v>c</v>
      </c>
      <c r="P86" s="210" t="str">
        <f>'P10'!F85</f>
        <v>na</v>
      </c>
      <c r="Q86" s="211" t="str">
        <f>'P11'!F85</f>
        <v>c</v>
      </c>
      <c r="R86" s="211" t="str">
        <f>'P12'!F85</f>
        <v>na</v>
      </c>
      <c r="S86" s="211" t="str">
        <f>'P13'!F85</f>
        <v>c</v>
      </c>
      <c r="T86" s="211" t="str">
        <f>'P14'!F85</f>
        <v>nt</v>
      </c>
      <c r="U86" s="211" t="str">
        <f>'P15'!F85</f>
        <v>nt</v>
      </c>
      <c r="V86" s="212" t="str">
        <f>'P16'!F85</f>
        <v>nt</v>
      </c>
      <c r="W86" s="212" t="str">
        <f>'P17'!F85</f>
        <v>nt</v>
      </c>
      <c r="X86" s="212" t="str">
        <f>'P18'!F85</f>
        <v>nt</v>
      </c>
      <c r="Y86" s="212" t="str">
        <f>'P19'!F85</f>
        <v>nt</v>
      </c>
      <c r="Z86" s="206" t="str">
        <f>'P20'!F85</f>
        <v>nt</v>
      </c>
      <c r="AA86" s="207" t="str">
        <f>'P21'!F85</f>
        <v>nt</v>
      </c>
      <c r="AB86" s="207" t="str">
        <f>'P22'!F85</f>
        <v>nt</v>
      </c>
      <c r="AC86" s="207" t="str">
        <f>'P23'!F85</f>
        <v>nt</v>
      </c>
      <c r="AD86" s="207" t="str">
        <f>'P24'!F85</f>
        <v>nt</v>
      </c>
      <c r="AE86" s="207" t="str">
        <f>'P25'!F85</f>
        <v>nt</v>
      </c>
      <c r="AF86" s="235"/>
    </row>
    <row r="87" ht="37.5" customHeight="1">
      <c r="A87" s="209"/>
      <c r="B87" s="200" t="s">
        <v>347</v>
      </c>
      <c r="C87" s="201" t="s">
        <v>8</v>
      </c>
      <c r="D87" s="202" t="s">
        <v>348</v>
      </c>
      <c r="E87" s="203" t="s">
        <v>157</v>
      </c>
      <c r="F87" s="202" t="s">
        <v>349</v>
      </c>
      <c r="G87" s="204" t="str">
        <f>'P01'!F86</f>
        <v>na</v>
      </c>
      <c r="H87" s="204" t="str">
        <f>'P02'!F86</f>
        <v>na</v>
      </c>
      <c r="I87" s="204" t="str">
        <f>'P03'!F86</f>
        <v>na</v>
      </c>
      <c r="J87" s="204" t="str">
        <f>'P04'!F86</f>
        <v>na</v>
      </c>
      <c r="K87" s="204" t="str">
        <f>'P05'!F86</f>
        <v>na</v>
      </c>
      <c r="L87" s="204" t="str">
        <f>'P06'!F86</f>
        <v>na</v>
      </c>
      <c r="M87" s="204" t="str">
        <f>'P07'!F86</f>
        <v>na</v>
      </c>
      <c r="N87" s="204" t="str">
        <f>'P08'!F86</f>
        <v>na</v>
      </c>
      <c r="O87" s="204" t="str">
        <f>'P09'!F86</f>
        <v>nc</v>
      </c>
      <c r="P87" s="210" t="str">
        <f>'P10'!F86</f>
        <v>na</v>
      </c>
      <c r="Q87" s="211" t="str">
        <f>'P11'!F86</f>
        <v>nc</v>
      </c>
      <c r="R87" s="211" t="str">
        <f>'P12'!F86</f>
        <v>na</v>
      </c>
      <c r="S87" s="211" t="str">
        <f>'P13'!F86</f>
        <v>na</v>
      </c>
      <c r="T87" s="211" t="str">
        <f>'P14'!F86</f>
        <v>nt</v>
      </c>
      <c r="U87" s="211" t="str">
        <f>'P15'!F86</f>
        <v>nt</v>
      </c>
      <c r="V87" s="212" t="str">
        <f>'P16'!F86</f>
        <v>nt</v>
      </c>
      <c r="W87" s="212" t="str">
        <f>'P17'!F86</f>
        <v>nt</v>
      </c>
      <c r="X87" s="212" t="str">
        <f>'P18'!F86</f>
        <v>nt</v>
      </c>
      <c r="Y87" s="212" t="str">
        <f>'P19'!F86</f>
        <v>nt</v>
      </c>
      <c r="Z87" s="206" t="str">
        <f>'P20'!F86</f>
        <v>nt</v>
      </c>
      <c r="AA87" s="207" t="str">
        <f>'P21'!F86</f>
        <v>nt</v>
      </c>
      <c r="AB87" s="207" t="str">
        <f>'P22'!F86</f>
        <v>nt</v>
      </c>
      <c r="AC87" s="207" t="str">
        <f>'P23'!F86</f>
        <v>nt</v>
      </c>
      <c r="AD87" s="207" t="str">
        <f>'P24'!F86</f>
        <v>nt</v>
      </c>
      <c r="AE87" s="207" t="str">
        <f>'P25'!F86</f>
        <v>nt</v>
      </c>
      <c r="AF87" s="235"/>
    </row>
    <row r="88" ht="37.5" customHeight="1">
      <c r="A88" s="209"/>
      <c r="B88" s="200" t="s">
        <v>350</v>
      </c>
      <c r="C88" s="201" t="s">
        <v>8</v>
      </c>
      <c r="D88" s="202" t="s">
        <v>348</v>
      </c>
      <c r="E88" s="229" t="s">
        <v>157</v>
      </c>
      <c r="F88" s="202" t="s">
        <v>351</v>
      </c>
      <c r="G88" s="204" t="str">
        <f>'P01'!F87</f>
        <v>na</v>
      </c>
      <c r="H88" s="204" t="str">
        <f>'P02'!F87</f>
        <v>na</v>
      </c>
      <c r="I88" s="204" t="str">
        <f>'P03'!F87</f>
        <v>na</v>
      </c>
      <c r="J88" s="204" t="str">
        <f>'P04'!F87</f>
        <v>na</v>
      </c>
      <c r="K88" s="204" t="str">
        <f>'P05'!F87</f>
        <v>na</v>
      </c>
      <c r="L88" s="204" t="str">
        <f>'P06'!F87</f>
        <v>na</v>
      </c>
      <c r="M88" s="204" t="str">
        <f>'P07'!F87</f>
        <v>na</v>
      </c>
      <c r="N88" s="204" t="str">
        <f>'P08'!F87</f>
        <v>na</v>
      </c>
      <c r="O88" s="204" t="str">
        <f>'P09'!F87</f>
        <v>na</v>
      </c>
      <c r="P88" s="210" t="str">
        <f>'P10'!F87</f>
        <v>na</v>
      </c>
      <c r="Q88" s="211" t="str">
        <f>'P11'!F87</f>
        <v>na</v>
      </c>
      <c r="R88" s="211" t="str">
        <f>'P12'!F87</f>
        <v>na</v>
      </c>
      <c r="S88" s="211" t="str">
        <f>'P13'!F87</f>
        <v>na</v>
      </c>
      <c r="T88" s="211" t="str">
        <f>'P14'!F87</f>
        <v>nt</v>
      </c>
      <c r="U88" s="211" t="str">
        <f>'P15'!F87</f>
        <v>nt</v>
      </c>
      <c r="V88" s="212" t="str">
        <f>'P16'!F87</f>
        <v>nt</v>
      </c>
      <c r="W88" s="212" t="str">
        <f>'P17'!F87</f>
        <v>nt</v>
      </c>
      <c r="X88" s="212" t="str">
        <f>'P18'!F87</f>
        <v>nt</v>
      </c>
      <c r="Y88" s="212" t="str">
        <f>'P19'!F87</f>
        <v>nt</v>
      </c>
      <c r="Z88" s="206" t="str">
        <f>'P20'!F87</f>
        <v>nt</v>
      </c>
      <c r="AA88" s="207" t="str">
        <f>'P21'!F87</f>
        <v>nt</v>
      </c>
      <c r="AB88" s="207" t="str">
        <f>'P22'!F87</f>
        <v>nt</v>
      </c>
      <c r="AC88" s="207" t="str">
        <f>'P23'!F87</f>
        <v>nt</v>
      </c>
      <c r="AD88" s="207" t="str">
        <f>'P24'!F87</f>
        <v>nt</v>
      </c>
      <c r="AE88" s="207" t="str">
        <f>'P25'!F87</f>
        <v>nt</v>
      </c>
      <c r="AF88" s="235"/>
    </row>
    <row r="89" ht="37.5" customHeight="1">
      <c r="A89" s="209"/>
      <c r="B89" s="200" t="s">
        <v>352</v>
      </c>
      <c r="C89" s="201" t="s">
        <v>8</v>
      </c>
      <c r="D89" s="202" t="s">
        <v>348</v>
      </c>
      <c r="E89" s="229"/>
      <c r="F89" s="202" t="s">
        <v>353</v>
      </c>
      <c r="G89" s="204" t="str">
        <f>'P01'!F88</f>
        <v>na</v>
      </c>
      <c r="H89" s="204" t="str">
        <f>'P02'!F88</f>
        <v>na</v>
      </c>
      <c r="I89" s="204" t="str">
        <f>'P03'!F88</f>
        <v>na</v>
      </c>
      <c r="J89" s="204" t="str">
        <f>'P04'!F88</f>
        <v>na</v>
      </c>
      <c r="K89" s="204" t="str">
        <f>'P05'!F88</f>
        <v>na</v>
      </c>
      <c r="L89" s="204" t="str">
        <f>'P06'!F88</f>
        <v>na</v>
      </c>
      <c r="M89" s="204" t="str">
        <f>'P07'!F88</f>
        <v>na</v>
      </c>
      <c r="N89" s="204" t="str">
        <f>'P08'!F88</f>
        <v>na</v>
      </c>
      <c r="O89" s="204" t="str">
        <f>'P09'!F88</f>
        <v>na</v>
      </c>
      <c r="P89" s="210" t="str">
        <f>'P10'!F88</f>
        <v>na</v>
      </c>
      <c r="Q89" s="211" t="str">
        <f>'P11'!F88</f>
        <v>na</v>
      </c>
      <c r="R89" s="211" t="str">
        <f>'P12'!F88</f>
        <v>na</v>
      </c>
      <c r="S89" s="211" t="str">
        <f>'P13'!F88</f>
        <v>na</v>
      </c>
      <c r="T89" s="211" t="str">
        <f>'P14'!F88</f>
        <v>nt</v>
      </c>
      <c r="U89" s="211" t="str">
        <f>'P15'!F88</f>
        <v>nt</v>
      </c>
      <c r="V89" s="212" t="str">
        <f>'P16'!F88</f>
        <v>nt</v>
      </c>
      <c r="W89" s="212" t="str">
        <f>'P17'!F88</f>
        <v>nt</v>
      </c>
      <c r="X89" s="212" t="str">
        <f>'P18'!F88</f>
        <v>nt</v>
      </c>
      <c r="Y89" s="212" t="str">
        <f>'P19'!F88</f>
        <v>nt</v>
      </c>
      <c r="Z89" s="206" t="str">
        <f>'P20'!F88</f>
        <v>nt</v>
      </c>
      <c r="AA89" s="207" t="str">
        <f>'P21'!F88</f>
        <v>nt</v>
      </c>
      <c r="AB89" s="207" t="str">
        <f>'P22'!F88</f>
        <v>nt</v>
      </c>
      <c r="AC89" s="207" t="str">
        <f>'P23'!F88</f>
        <v>nt</v>
      </c>
      <c r="AD89" s="207" t="str">
        <f>'P24'!F88</f>
        <v>nt</v>
      </c>
      <c r="AE89" s="207" t="str">
        <f>'P25'!F88</f>
        <v>nt</v>
      </c>
      <c r="AF89" s="235"/>
    </row>
    <row r="90" ht="37.5" customHeight="1">
      <c r="A90" s="209"/>
      <c r="B90" s="200" t="s">
        <v>354</v>
      </c>
      <c r="C90" s="201" t="s">
        <v>8</v>
      </c>
      <c r="D90" s="213" t="s">
        <v>223</v>
      </c>
      <c r="E90" s="203"/>
      <c r="F90" s="202" t="s">
        <v>355</v>
      </c>
      <c r="G90" s="204" t="str">
        <f>'P01'!F89</f>
        <v>na</v>
      </c>
      <c r="H90" s="204" t="str">
        <f>'P02'!F89</f>
        <v>na</v>
      </c>
      <c r="I90" s="204" t="str">
        <f>'P03'!F89</f>
        <v>na</v>
      </c>
      <c r="J90" s="204" t="str">
        <f>'P04'!F89</f>
        <v>na</v>
      </c>
      <c r="K90" s="204" t="str">
        <f>'P05'!F89</f>
        <v>na</v>
      </c>
      <c r="L90" s="204" t="str">
        <f>'P06'!F89</f>
        <v>na</v>
      </c>
      <c r="M90" s="204" t="str">
        <f>'P07'!F89</f>
        <v>na</v>
      </c>
      <c r="N90" s="204" t="str">
        <f>'P08'!F89</f>
        <v>na</v>
      </c>
      <c r="O90" s="204" t="str">
        <f>'P09'!F89</f>
        <v>na</v>
      </c>
      <c r="P90" s="210" t="str">
        <f>'P10'!F89</f>
        <v>na</v>
      </c>
      <c r="Q90" s="211" t="str">
        <f>'P11'!F89</f>
        <v>na</v>
      </c>
      <c r="R90" s="211" t="str">
        <f>'P12'!F89</f>
        <v>na</v>
      </c>
      <c r="S90" s="211" t="str">
        <f>'P13'!F89</f>
        <v>na</v>
      </c>
      <c r="T90" s="211" t="str">
        <f>'P14'!F89</f>
        <v>nt</v>
      </c>
      <c r="U90" s="211" t="str">
        <f>'P15'!F89</f>
        <v>nt</v>
      </c>
      <c r="V90" s="212" t="str">
        <f>'P16'!F89</f>
        <v>nt</v>
      </c>
      <c r="W90" s="212" t="str">
        <f>'P17'!F89</f>
        <v>nt</v>
      </c>
      <c r="X90" s="212" t="str">
        <f>'P18'!F89</f>
        <v>nt</v>
      </c>
      <c r="Y90" s="212" t="str">
        <f>'P19'!F89</f>
        <v>nt</v>
      </c>
      <c r="Z90" s="206" t="str">
        <f>'P20'!F89</f>
        <v>nt</v>
      </c>
      <c r="AA90" s="207" t="str">
        <f>'P21'!F89</f>
        <v>nt</v>
      </c>
      <c r="AB90" s="207" t="str">
        <f>'P22'!F89</f>
        <v>nt</v>
      </c>
      <c r="AC90" s="207" t="str">
        <f>'P23'!F89</f>
        <v>nt</v>
      </c>
      <c r="AD90" s="207" t="str">
        <f>'P24'!F89</f>
        <v>nt</v>
      </c>
      <c r="AE90" s="207" t="str">
        <f>'P25'!F89</f>
        <v>nt</v>
      </c>
      <c r="AF90" s="235"/>
    </row>
    <row r="91" ht="37.5" customHeight="1">
      <c r="A91" s="209"/>
      <c r="B91" s="200" t="s">
        <v>356</v>
      </c>
      <c r="C91" s="201" t="s">
        <v>8</v>
      </c>
      <c r="D91" s="202" t="s">
        <v>247</v>
      </c>
      <c r="E91" s="203" t="s">
        <v>157</v>
      </c>
      <c r="F91" s="202" t="s">
        <v>357</v>
      </c>
      <c r="G91" s="204" t="str">
        <f>'P01'!F90</f>
        <v>nc</v>
      </c>
      <c r="H91" s="204" t="str">
        <f>'P02'!F90</f>
        <v>na</v>
      </c>
      <c r="I91" s="204" t="str">
        <f>'P03'!F90</f>
        <v>na</v>
      </c>
      <c r="J91" s="204" t="str">
        <f>'P04'!F90</f>
        <v>na</v>
      </c>
      <c r="K91" s="204" t="str">
        <f>'P05'!F90</f>
        <v>c</v>
      </c>
      <c r="L91" s="204" t="str">
        <f>'P06'!F90</f>
        <v>c</v>
      </c>
      <c r="M91" s="204" t="str">
        <f>'P07'!F90</f>
        <v>na</v>
      </c>
      <c r="N91" s="204" t="str">
        <f>'P08'!F90</f>
        <v>na</v>
      </c>
      <c r="O91" s="204" t="str">
        <f>'P09'!F90</f>
        <v>nc</v>
      </c>
      <c r="P91" s="210" t="str">
        <f>'P10'!F90</f>
        <v>na</v>
      </c>
      <c r="Q91" s="211" t="str">
        <f>'P11'!F90</f>
        <v>nc</v>
      </c>
      <c r="R91" s="211" t="str">
        <f>'P12'!F90</f>
        <v>na</v>
      </c>
      <c r="S91" s="211" t="str">
        <f>'P13'!F90</f>
        <v>na</v>
      </c>
      <c r="T91" s="211" t="str">
        <f>'P14'!F90</f>
        <v>nt</v>
      </c>
      <c r="U91" s="211" t="str">
        <f>'P15'!F90</f>
        <v>nt</v>
      </c>
      <c r="V91" s="212" t="str">
        <f>'P16'!F90</f>
        <v>nt</v>
      </c>
      <c r="W91" s="212" t="str">
        <f>'P17'!F90</f>
        <v>nt</v>
      </c>
      <c r="X91" s="212" t="str">
        <f>'P18'!F90</f>
        <v>nt</v>
      </c>
      <c r="Y91" s="212" t="str">
        <f>'P19'!F90</f>
        <v>nt</v>
      </c>
      <c r="Z91" s="206" t="str">
        <f>'P20'!F90</f>
        <v>nt</v>
      </c>
      <c r="AA91" s="207" t="str">
        <f>'P21'!F90</f>
        <v>nt</v>
      </c>
      <c r="AB91" s="207" t="str">
        <f>'P22'!F90</f>
        <v>nt</v>
      </c>
      <c r="AC91" s="207" t="str">
        <f>'P23'!F90</f>
        <v>nt</v>
      </c>
      <c r="AD91" s="207" t="str">
        <f>'P24'!F90</f>
        <v>nt</v>
      </c>
      <c r="AE91" s="207" t="str">
        <f>'P25'!F90</f>
        <v>nt</v>
      </c>
      <c r="AF91" s="235"/>
    </row>
    <row r="92" ht="37.5" customHeight="1">
      <c r="A92" s="209"/>
      <c r="B92" s="200" t="s">
        <v>358</v>
      </c>
      <c r="C92" s="201" t="s">
        <v>8</v>
      </c>
      <c r="D92" s="202" t="s">
        <v>359</v>
      </c>
      <c r="E92" s="203" t="s">
        <v>157</v>
      </c>
      <c r="F92" s="202" t="s">
        <v>360</v>
      </c>
      <c r="G92" s="204" t="str">
        <f>'P01'!F91</f>
        <v>na</v>
      </c>
      <c r="H92" s="204" t="str">
        <f>'P02'!F91</f>
        <v>na</v>
      </c>
      <c r="I92" s="204" t="str">
        <f>'P03'!F91</f>
        <v>na</v>
      </c>
      <c r="J92" s="204" t="str">
        <f>'P04'!F91</f>
        <v>na</v>
      </c>
      <c r="K92" s="204" t="str">
        <f>'P05'!F91</f>
        <v>na</v>
      </c>
      <c r="L92" s="204" t="str">
        <f>'P06'!F91</f>
        <v>na</v>
      </c>
      <c r="M92" s="204" t="str">
        <f>'P07'!F91</f>
        <v>na</v>
      </c>
      <c r="N92" s="204" t="str">
        <f>'P08'!F91</f>
        <v>na</v>
      </c>
      <c r="O92" s="204" t="str">
        <f>'P09'!F91</f>
        <v>c</v>
      </c>
      <c r="P92" s="210" t="str">
        <f>'P10'!F91</f>
        <v>na</v>
      </c>
      <c r="Q92" s="211" t="str">
        <f>'P11'!F91</f>
        <v>c</v>
      </c>
      <c r="R92" s="211" t="str">
        <f>'P12'!F91</f>
        <v>na</v>
      </c>
      <c r="S92" s="211" t="str">
        <f>'P13'!F91</f>
        <v>na</v>
      </c>
      <c r="T92" s="211" t="str">
        <f>'P14'!F91</f>
        <v>nt</v>
      </c>
      <c r="U92" s="211" t="str">
        <f>'P15'!F91</f>
        <v>nt</v>
      </c>
      <c r="V92" s="212" t="str">
        <f>'P16'!F91</f>
        <v>nt</v>
      </c>
      <c r="W92" s="212" t="str">
        <f>'P17'!F91</f>
        <v>nt</v>
      </c>
      <c r="X92" s="212" t="str">
        <f>'P18'!F91</f>
        <v>nt</v>
      </c>
      <c r="Y92" s="212" t="str">
        <f>'P19'!F91</f>
        <v>nt</v>
      </c>
      <c r="Z92" s="206" t="str">
        <f>'P20'!F91</f>
        <v>nt</v>
      </c>
      <c r="AA92" s="207" t="str">
        <f>'P21'!F91</f>
        <v>nt</v>
      </c>
      <c r="AB92" s="207" t="str">
        <f>'P22'!F91</f>
        <v>nt</v>
      </c>
      <c r="AC92" s="207" t="str">
        <f>'P23'!F91</f>
        <v>nt</v>
      </c>
      <c r="AD92" s="207" t="str">
        <f>'P24'!F91</f>
        <v>nt</v>
      </c>
      <c r="AE92" s="207" t="str">
        <f>'P25'!F91</f>
        <v>nt</v>
      </c>
      <c r="AF92" s="235"/>
    </row>
    <row r="93" ht="37.5" customHeight="1">
      <c r="A93" s="209"/>
      <c r="B93" s="200" t="s">
        <v>361</v>
      </c>
      <c r="C93" s="201" t="s">
        <v>15</v>
      </c>
      <c r="D93" s="213" t="s">
        <v>362</v>
      </c>
      <c r="E93" s="203"/>
      <c r="F93" s="202" t="s">
        <v>363</v>
      </c>
      <c r="G93" s="204" t="str">
        <f>'P01'!F92</f>
        <v>na</v>
      </c>
      <c r="H93" s="204" t="str">
        <f>'P02'!F92</f>
        <v>na</v>
      </c>
      <c r="I93" s="204" t="str">
        <f>'P03'!F92</f>
        <v>na</v>
      </c>
      <c r="J93" s="204" t="str">
        <f>'P04'!F92</f>
        <v>na</v>
      </c>
      <c r="K93" s="204" t="str">
        <f>'P05'!F92</f>
        <v>na</v>
      </c>
      <c r="L93" s="204" t="str">
        <f>'P06'!F92</f>
        <v>na</v>
      </c>
      <c r="M93" s="204" t="str">
        <f>'P07'!F92</f>
        <v>na</v>
      </c>
      <c r="N93" s="204" t="str">
        <f>'P08'!F92</f>
        <v>na</v>
      </c>
      <c r="O93" s="204" t="str">
        <f>'P09'!F92</f>
        <v>na</v>
      </c>
      <c r="P93" s="210" t="str">
        <f>'P10'!F92</f>
        <v>na</v>
      </c>
      <c r="Q93" s="211" t="str">
        <f>'P11'!F92</f>
        <v>c</v>
      </c>
      <c r="R93" s="211" t="str">
        <f>'P12'!F92</f>
        <v>na</v>
      </c>
      <c r="S93" s="211" t="str">
        <f>'P13'!F92</f>
        <v>na</v>
      </c>
      <c r="T93" s="211" t="str">
        <f>'P14'!F92</f>
        <v>nt</v>
      </c>
      <c r="U93" s="211" t="str">
        <f>'P15'!F92</f>
        <v>nt</v>
      </c>
      <c r="V93" s="212" t="str">
        <f>'P16'!F92</f>
        <v>nt</v>
      </c>
      <c r="W93" s="212" t="str">
        <f>'P17'!F92</f>
        <v>nt</v>
      </c>
      <c r="X93" s="212" t="str">
        <f>'P18'!F92</f>
        <v>nt</v>
      </c>
      <c r="Y93" s="212" t="str">
        <f>'P19'!F92</f>
        <v>nt</v>
      </c>
      <c r="Z93" s="206" t="str">
        <f>'P20'!F92</f>
        <v>nt</v>
      </c>
      <c r="AA93" s="207" t="str">
        <f>'P21'!F92</f>
        <v>nt</v>
      </c>
      <c r="AB93" s="207" t="str">
        <f>'P22'!F92</f>
        <v>nt</v>
      </c>
      <c r="AC93" s="207" t="str">
        <f>'P23'!F92</f>
        <v>nt</v>
      </c>
      <c r="AD93" s="207" t="str">
        <f>'P24'!F92</f>
        <v>nt</v>
      </c>
      <c r="AE93" s="207" t="str">
        <f>'P25'!F92</f>
        <v>nt</v>
      </c>
      <c r="AF93" s="235"/>
    </row>
    <row r="94" ht="37.5" customHeight="1">
      <c r="A94" s="209"/>
      <c r="B94" s="200" t="s">
        <v>364</v>
      </c>
      <c r="C94" s="201" t="s">
        <v>15</v>
      </c>
      <c r="D94" s="213" t="s">
        <v>365</v>
      </c>
      <c r="E94" s="203"/>
      <c r="F94" s="202" t="s">
        <v>366</v>
      </c>
      <c r="G94" s="204" t="str">
        <f>'P01'!F93</f>
        <v>na</v>
      </c>
      <c r="H94" s="204" t="str">
        <f>'P02'!F93</f>
        <v>na</v>
      </c>
      <c r="I94" s="204" t="str">
        <f>'P03'!F93</f>
        <v>na</v>
      </c>
      <c r="J94" s="204" t="str">
        <f>'P04'!F93</f>
        <v>na</v>
      </c>
      <c r="K94" s="204" t="str">
        <f>'P05'!F93</f>
        <v>na</v>
      </c>
      <c r="L94" s="204" t="str">
        <f>'P06'!F93</f>
        <v>na</v>
      </c>
      <c r="M94" s="204" t="str">
        <f>'P07'!F93</f>
        <v>na</v>
      </c>
      <c r="N94" s="204" t="str">
        <f>'P08'!F93</f>
        <v>na</v>
      </c>
      <c r="O94" s="204" t="str">
        <f>'P09'!F93</f>
        <v>na</v>
      </c>
      <c r="P94" s="210" t="str">
        <f>'P10'!F93</f>
        <v>na</v>
      </c>
      <c r="Q94" s="211" t="str">
        <f>'P11'!F93</f>
        <v>na</v>
      </c>
      <c r="R94" s="211" t="str">
        <f>'P12'!F93</f>
        <v>na</v>
      </c>
      <c r="S94" s="211" t="str">
        <f>'P13'!F93</f>
        <v>na</v>
      </c>
      <c r="T94" s="211" t="str">
        <f>'P14'!F93</f>
        <v>nt</v>
      </c>
      <c r="U94" s="211" t="str">
        <f>'P15'!F93</f>
        <v>nt</v>
      </c>
      <c r="V94" s="212" t="str">
        <f>'P16'!F93</f>
        <v>nt</v>
      </c>
      <c r="W94" s="212" t="str">
        <f>'P17'!F93</f>
        <v>nt</v>
      </c>
      <c r="X94" s="212" t="str">
        <f>'P18'!F93</f>
        <v>nt</v>
      </c>
      <c r="Y94" s="212" t="str">
        <f>'P19'!F93</f>
        <v>nt</v>
      </c>
      <c r="Z94" s="206" t="str">
        <f>'P20'!F93</f>
        <v>nt</v>
      </c>
      <c r="AA94" s="207" t="str">
        <f>'P21'!F93</f>
        <v>nt</v>
      </c>
      <c r="AB94" s="207" t="str">
        <f>'P22'!F93</f>
        <v>nt</v>
      </c>
      <c r="AC94" s="207" t="str">
        <f>'P23'!F93</f>
        <v>nt</v>
      </c>
      <c r="AD94" s="207" t="str">
        <f>'P24'!F93</f>
        <v>nt</v>
      </c>
      <c r="AE94" s="207" t="str">
        <f>'P25'!F93</f>
        <v>nt</v>
      </c>
      <c r="AF94" s="235"/>
    </row>
    <row r="95" ht="37.5" customHeight="1">
      <c r="A95" s="215"/>
      <c r="B95" s="200" t="s">
        <v>367</v>
      </c>
      <c r="C95" s="201" t="s">
        <v>15</v>
      </c>
      <c r="D95" s="213" t="s">
        <v>368</v>
      </c>
      <c r="E95" s="203"/>
      <c r="F95" s="202" t="s">
        <v>369</v>
      </c>
      <c r="G95" s="204" t="str">
        <f>'P01'!F94</f>
        <v>na</v>
      </c>
      <c r="H95" s="204" t="str">
        <f>'P02'!F94</f>
        <v>na</v>
      </c>
      <c r="I95" s="204" t="str">
        <f>'P03'!F94</f>
        <v>na</v>
      </c>
      <c r="J95" s="204" t="str">
        <f>'P04'!F94</f>
        <v>na</v>
      </c>
      <c r="K95" s="204" t="str">
        <f>'P05'!F94</f>
        <v>c</v>
      </c>
      <c r="L95" s="204" t="str">
        <f>'P06'!F94</f>
        <v>na</v>
      </c>
      <c r="M95" s="204" t="str">
        <f>'P07'!F94</f>
        <v>na</v>
      </c>
      <c r="N95" s="204" t="str">
        <f>'P08'!F94</f>
        <v>na</v>
      </c>
      <c r="O95" s="204" t="str">
        <f>'P09'!F94</f>
        <v>na</v>
      </c>
      <c r="P95" s="210" t="str">
        <f>'P10'!F94</f>
        <v>na</v>
      </c>
      <c r="Q95" s="211" t="str">
        <f>'P11'!F94</f>
        <v>na</v>
      </c>
      <c r="R95" s="211" t="str">
        <f>'P12'!F94</f>
        <v>na</v>
      </c>
      <c r="S95" s="211" t="str">
        <f>'P13'!F94</f>
        <v>na</v>
      </c>
      <c r="T95" s="211" t="str">
        <f>'P14'!F94</f>
        <v>nt</v>
      </c>
      <c r="U95" s="211" t="str">
        <f>'P15'!F94</f>
        <v>nt</v>
      </c>
      <c r="V95" s="212" t="str">
        <f>'P16'!F94</f>
        <v>nt</v>
      </c>
      <c r="W95" s="212" t="str">
        <f>'P17'!F94</f>
        <v>nt</v>
      </c>
      <c r="X95" s="212" t="str">
        <f>'P18'!F94</f>
        <v>nt</v>
      </c>
      <c r="Y95" s="212" t="str">
        <f>'P19'!F94</f>
        <v>nt</v>
      </c>
      <c r="Z95" s="206" t="str">
        <f>'P20'!F94</f>
        <v>nt</v>
      </c>
      <c r="AA95" s="207" t="str">
        <f>'P21'!F94</f>
        <v>nt</v>
      </c>
      <c r="AB95" s="207" t="str">
        <f>'P22'!F94</f>
        <v>nt</v>
      </c>
      <c r="AC95" s="207" t="str">
        <f>'P23'!F94</f>
        <v>nt</v>
      </c>
      <c r="AD95" s="207" t="str">
        <f>'P24'!F94</f>
        <v>nt</v>
      </c>
      <c r="AE95" s="207" t="str">
        <f>'P25'!F94</f>
        <v>nt</v>
      </c>
      <c r="AF95" s="235"/>
    </row>
    <row r="96" ht="37.5" customHeight="1">
      <c r="A96" s="199" t="s">
        <v>112</v>
      </c>
      <c r="B96" s="200" t="s">
        <v>370</v>
      </c>
      <c r="C96" s="201" t="s">
        <v>15</v>
      </c>
      <c r="D96" s="213" t="s">
        <v>371</v>
      </c>
      <c r="E96" s="203"/>
      <c r="F96" s="202" t="s">
        <v>372</v>
      </c>
      <c r="G96" s="204" t="str">
        <f>'P01'!F95</f>
        <v>c</v>
      </c>
      <c r="H96" s="204" t="str">
        <f>'P02'!F95</f>
        <v>na</v>
      </c>
      <c r="I96" s="204" t="str">
        <f>'P03'!F95</f>
        <v>na</v>
      </c>
      <c r="J96" s="204" t="str">
        <f>'P04'!F95</f>
        <v>na</v>
      </c>
      <c r="K96" s="204" t="str">
        <f>'P05'!F95</f>
        <v>na</v>
      </c>
      <c r="L96" s="204" t="str">
        <f>'P06'!F95</f>
        <v>na</v>
      </c>
      <c r="M96" s="204" t="str">
        <f>'P07'!F95</f>
        <v>na</v>
      </c>
      <c r="N96" s="204" t="str">
        <f>'P08'!F95</f>
        <v>na</v>
      </c>
      <c r="O96" s="204" t="str">
        <f>'P09'!F95</f>
        <v>na</v>
      </c>
      <c r="P96" s="210" t="str">
        <f>'P10'!F95</f>
        <v>na</v>
      </c>
      <c r="Q96" s="211" t="str">
        <f>'P11'!F95</f>
        <v>na</v>
      </c>
      <c r="R96" s="211" t="str">
        <f>'P12'!F95</f>
        <v>na</v>
      </c>
      <c r="S96" s="211" t="str">
        <f>'P13'!F95</f>
        <v>na</v>
      </c>
      <c r="T96" s="211" t="str">
        <f>'P14'!F95</f>
        <v>nt</v>
      </c>
      <c r="U96" s="211" t="str">
        <f>'P15'!F95</f>
        <v>nt</v>
      </c>
      <c r="V96" s="212" t="str">
        <f>'P16'!F95</f>
        <v>nt</v>
      </c>
      <c r="W96" s="212" t="str">
        <f>'P17'!F95</f>
        <v>nt</v>
      </c>
      <c r="X96" s="212" t="str">
        <f>'P18'!F95</f>
        <v>nt</v>
      </c>
      <c r="Y96" s="212" t="str">
        <f>'P19'!F95</f>
        <v>nt</v>
      </c>
      <c r="Z96" s="206" t="str">
        <f>'P20'!F95</f>
        <v>nt</v>
      </c>
      <c r="AA96" s="207" t="str">
        <f>'P21'!F95</f>
        <v>nt</v>
      </c>
      <c r="AB96" s="207" t="str">
        <f>'P22'!F95</f>
        <v>nt</v>
      </c>
      <c r="AC96" s="207" t="str">
        <f>'P23'!F95</f>
        <v>nt</v>
      </c>
      <c r="AD96" s="207" t="str">
        <f>'P24'!F95</f>
        <v>nt</v>
      </c>
      <c r="AE96" s="207" t="str">
        <f>'P25'!F95</f>
        <v>nt</v>
      </c>
      <c r="AF96" s="235"/>
    </row>
    <row r="97" ht="37.5" customHeight="1">
      <c r="A97" s="209"/>
      <c r="B97" s="200" t="s">
        <v>373</v>
      </c>
      <c r="C97" s="201" t="s">
        <v>15</v>
      </c>
      <c r="D97" s="213" t="s">
        <v>374</v>
      </c>
      <c r="E97" s="203"/>
      <c r="F97" s="202" t="s">
        <v>375</v>
      </c>
      <c r="G97" s="204" t="str">
        <f>'P01'!F96</f>
        <v>c</v>
      </c>
      <c r="H97" s="204" t="str">
        <f>'P02'!F96</f>
        <v>c</v>
      </c>
      <c r="I97" s="204" t="str">
        <f>'P03'!F96</f>
        <v>c</v>
      </c>
      <c r="J97" s="204" t="str">
        <f>'P04'!F96</f>
        <v>c</v>
      </c>
      <c r="K97" s="204" t="str">
        <f>'P05'!F96</f>
        <v>c</v>
      </c>
      <c r="L97" s="204" t="str">
        <f>'P06'!F96</f>
        <v>c</v>
      </c>
      <c r="M97" s="204" t="str">
        <f>'P07'!F96</f>
        <v>c</v>
      </c>
      <c r="N97" s="204" t="str">
        <f>'P08'!F96</f>
        <v>c</v>
      </c>
      <c r="O97" s="204" t="str">
        <f>'P09'!F96</f>
        <v>c</v>
      </c>
      <c r="P97" s="210" t="str">
        <f>'P10'!F96</f>
        <v>c</v>
      </c>
      <c r="Q97" s="211" t="str">
        <f>'P11'!F96</f>
        <v>c</v>
      </c>
      <c r="R97" s="211" t="str">
        <f>'P12'!F96</f>
        <v>c</v>
      </c>
      <c r="S97" s="211" t="str">
        <f>'P13'!F96</f>
        <v>c</v>
      </c>
      <c r="T97" s="211" t="str">
        <f>'P14'!F96</f>
        <v>nt</v>
      </c>
      <c r="U97" s="211" t="str">
        <f>'P15'!F96</f>
        <v>nt</v>
      </c>
      <c r="V97" s="212" t="str">
        <f>'P16'!F96</f>
        <v>nt</v>
      </c>
      <c r="W97" s="212" t="str">
        <f>'P17'!F96</f>
        <v>nt</v>
      </c>
      <c r="X97" s="212" t="str">
        <f>'P18'!F96</f>
        <v>nt</v>
      </c>
      <c r="Y97" s="212" t="str">
        <f>'P19'!F96</f>
        <v>nt</v>
      </c>
      <c r="Z97" s="206" t="str">
        <f>'P20'!F96</f>
        <v>nt</v>
      </c>
      <c r="AA97" s="207" t="str">
        <f>'P21'!F96</f>
        <v>nt</v>
      </c>
      <c r="AB97" s="207" t="str">
        <f>'P22'!F96</f>
        <v>nt</v>
      </c>
      <c r="AC97" s="207" t="str">
        <f>'P23'!F96</f>
        <v>nt</v>
      </c>
      <c r="AD97" s="207" t="str">
        <f>'P24'!F96</f>
        <v>nt</v>
      </c>
      <c r="AE97" s="207" t="str">
        <f>'P25'!F96</f>
        <v>nt</v>
      </c>
      <c r="AF97" s="235"/>
    </row>
    <row r="98" ht="37.5" customHeight="1">
      <c r="A98" s="209"/>
      <c r="B98" s="200" t="s">
        <v>376</v>
      </c>
      <c r="C98" s="201" t="s">
        <v>15</v>
      </c>
      <c r="D98" s="213" t="s">
        <v>371</v>
      </c>
      <c r="E98" s="203"/>
      <c r="F98" s="202" t="s">
        <v>377</v>
      </c>
      <c r="G98" s="204" t="str">
        <f>'P01'!F97</f>
        <v>na</v>
      </c>
      <c r="H98" s="204" t="str">
        <f>'P02'!F97</f>
        <v>na</v>
      </c>
      <c r="I98" s="204" t="str">
        <f>'P03'!F97</f>
        <v>na</v>
      </c>
      <c r="J98" s="204" t="str">
        <f>'P04'!F97</f>
        <v>na</v>
      </c>
      <c r="K98" s="204" t="str">
        <f>'P05'!F97</f>
        <v>na</v>
      </c>
      <c r="L98" s="204" t="str">
        <f>'P06'!F97</f>
        <v>na</v>
      </c>
      <c r="M98" s="204" t="str">
        <f>'P07'!F97</f>
        <v>na</v>
      </c>
      <c r="N98" s="204" t="str">
        <f>'P08'!F97</f>
        <v>na</v>
      </c>
      <c r="O98" s="204" t="str">
        <f>'P09'!F97</f>
        <v>na</v>
      </c>
      <c r="P98" s="210" t="str">
        <f>'P10'!F97</f>
        <v>na</v>
      </c>
      <c r="Q98" s="211" t="str">
        <f>'P11'!F97</f>
        <v>na</v>
      </c>
      <c r="R98" s="211" t="str">
        <f>'P12'!F97</f>
        <v>na</v>
      </c>
      <c r="S98" s="211" t="str">
        <f>'P13'!F97</f>
        <v>na</v>
      </c>
      <c r="T98" s="211" t="str">
        <f>'P14'!F97</f>
        <v>nt</v>
      </c>
      <c r="U98" s="211" t="str">
        <f>'P15'!F97</f>
        <v>nt</v>
      </c>
      <c r="V98" s="212" t="str">
        <f>'P16'!F97</f>
        <v>nt</v>
      </c>
      <c r="W98" s="212" t="str">
        <f>'P17'!F97</f>
        <v>nt</v>
      </c>
      <c r="X98" s="212" t="str">
        <f>'P18'!F97</f>
        <v>nt</v>
      </c>
      <c r="Y98" s="212" t="str">
        <f>'P19'!F97</f>
        <v>nt</v>
      </c>
      <c r="Z98" s="206" t="str">
        <f>'P20'!F97</f>
        <v>nt</v>
      </c>
      <c r="AA98" s="207" t="str">
        <f>'P21'!F97</f>
        <v>nt</v>
      </c>
      <c r="AB98" s="207" t="str">
        <f>'P22'!F97</f>
        <v>nt</v>
      </c>
      <c r="AC98" s="207" t="str">
        <f>'P23'!F97</f>
        <v>nt</v>
      </c>
      <c r="AD98" s="207" t="str">
        <f>'P24'!F97</f>
        <v>nt</v>
      </c>
      <c r="AE98" s="207" t="str">
        <f>'P25'!F97</f>
        <v>nt</v>
      </c>
      <c r="AF98" s="245"/>
    </row>
    <row r="99" ht="37.5" customHeight="1">
      <c r="A99" s="209"/>
      <c r="B99" s="200" t="s">
        <v>378</v>
      </c>
      <c r="C99" s="226" t="s">
        <v>15</v>
      </c>
      <c r="D99" s="202" t="s">
        <v>379</v>
      </c>
      <c r="E99" s="236"/>
      <c r="F99" s="202" t="s">
        <v>380</v>
      </c>
      <c r="G99" s="204" t="str">
        <f>'P01'!F98</f>
        <v>na</v>
      </c>
      <c r="H99" s="231" t="str">
        <f>'P02'!F98</f>
        <v>na</v>
      </c>
      <c r="I99" s="231" t="str">
        <f>'P03'!F98</f>
        <v>na</v>
      </c>
      <c r="J99" s="231" t="str">
        <f>'P04'!F98</f>
        <v>na</v>
      </c>
      <c r="K99" s="231" t="str">
        <f>'P05'!F98</f>
        <v>na</v>
      </c>
      <c r="L99" s="231" t="str">
        <f>'P06'!F98</f>
        <v>na</v>
      </c>
      <c r="M99" s="231" t="str">
        <f>'P07'!F98</f>
        <v>na</v>
      </c>
      <c r="N99" s="231" t="str">
        <f>'P08'!F98</f>
        <v>na</v>
      </c>
      <c r="O99" s="231" t="str">
        <f>'P09'!F98</f>
        <v>na</v>
      </c>
      <c r="P99" s="232" t="str">
        <f>'P10'!F98</f>
        <v>na</v>
      </c>
      <c r="Q99" s="211" t="str">
        <f>'P11'!F98</f>
        <v>na</v>
      </c>
      <c r="R99" s="211" t="str">
        <f>'P12'!F98</f>
        <v>na</v>
      </c>
      <c r="S99" s="211" t="str">
        <f>'P13'!F98</f>
        <v>na</v>
      </c>
      <c r="T99" s="211" t="str">
        <f>'P14'!F98</f>
        <v>nt</v>
      </c>
      <c r="U99" s="211" t="str">
        <f>'P15'!F98</f>
        <v>nt</v>
      </c>
      <c r="V99" s="211" t="str">
        <f>'P16'!F98</f>
        <v>nt</v>
      </c>
      <c r="W99" s="211" t="str">
        <f>'P17'!F98</f>
        <v>nt</v>
      </c>
      <c r="X99" s="211" t="str">
        <f>'P18'!F98</f>
        <v>nt</v>
      </c>
      <c r="Y99" s="211" t="str">
        <f>'P19'!F98</f>
        <v>nt</v>
      </c>
      <c r="Z99" s="222" t="str">
        <f>'P20'!F98</f>
        <v>nt</v>
      </c>
      <c r="AA99" s="207" t="str">
        <f>'P21'!F98</f>
        <v>nt</v>
      </c>
      <c r="AB99" s="207" t="str">
        <f>'P22'!F98</f>
        <v>nt</v>
      </c>
      <c r="AC99" s="207" t="str">
        <f>'P23'!F98</f>
        <v>nt</v>
      </c>
      <c r="AD99" s="207" t="str">
        <f>'P24'!F98</f>
        <v>nt</v>
      </c>
      <c r="AE99" s="207" t="str">
        <f>'P25'!F98</f>
        <v>nt</v>
      </c>
      <c r="AF99" s="245"/>
    </row>
    <row r="100" ht="37.5" customHeight="1">
      <c r="A100" s="209"/>
      <c r="B100" s="200" t="s">
        <v>381</v>
      </c>
      <c r="C100" s="228" t="s">
        <v>15</v>
      </c>
      <c r="D100" s="213" t="s">
        <v>374</v>
      </c>
      <c r="E100" s="224"/>
      <c r="F100" s="202" t="s">
        <v>382</v>
      </c>
      <c r="G100" s="204" t="str">
        <f>'P01'!F99</f>
        <v>c</v>
      </c>
      <c r="H100" s="205" t="str">
        <f>'P02'!F99</f>
        <v>na</v>
      </c>
      <c r="I100" s="205" t="str">
        <f>'P03'!F99</f>
        <v>na</v>
      </c>
      <c r="J100" s="205" t="str">
        <f>'P04'!F99</f>
        <v>na</v>
      </c>
      <c r="K100" s="205" t="str">
        <f>'P05'!F99</f>
        <v>na</v>
      </c>
      <c r="L100" s="205" t="str">
        <f>'P06'!F99</f>
        <v>na</v>
      </c>
      <c r="M100" s="205" t="str">
        <f>'P07'!F99</f>
        <v>na</v>
      </c>
      <c r="N100" s="205" t="str">
        <f>'P08'!F99</f>
        <v>na</v>
      </c>
      <c r="O100" s="205" t="str">
        <f>'P09'!F99</f>
        <v>na</v>
      </c>
      <c r="P100" s="205" t="str">
        <f>'P10'!F99</f>
        <v>na</v>
      </c>
      <c r="Q100" s="205" t="str">
        <f>'P11'!F99</f>
        <v>na</v>
      </c>
      <c r="R100" s="205" t="str">
        <f>'P12'!F99</f>
        <v>na</v>
      </c>
      <c r="S100" s="205" t="str">
        <f>'P13'!F99</f>
        <v>na</v>
      </c>
      <c r="T100" s="205" t="str">
        <f>'P14'!F99</f>
        <v>nt</v>
      </c>
      <c r="U100" s="205" t="str">
        <f>'P15'!F99</f>
        <v>nt</v>
      </c>
      <c r="V100" s="205" t="str">
        <f>'P16'!F99</f>
        <v>nt</v>
      </c>
      <c r="W100" s="205" t="str">
        <f>'P17'!F99</f>
        <v>nt</v>
      </c>
      <c r="X100" s="205" t="str">
        <f>'P18'!F99</f>
        <v>nt</v>
      </c>
      <c r="Y100" s="205" t="str">
        <f>'P19'!F99</f>
        <v>nt</v>
      </c>
      <c r="Z100" s="206" t="str">
        <f>'P20'!F99</f>
        <v>nt</v>
      </c>
      <c r="AA100" s="207" t="str">
        <f>'P21'!F99</f>
        <v>nt</v>
      </c>
      <c r="AB100" s="207" t="str">
        <f>'P22'!F99</f>
        <v>nt</v>
      </c>
      <c r="AC100" s="207" t="str">
        <f>'P23'!F99</f>
        <v>nt</v>
      </c>
      <c r="AD100" s="207" t="str">
        <f>'P24'!F99</f>
        <v>nt</v>
      </c>
      <c r="AE100" s="207" t="str">
        <f>'P25'!F99</f>
        <v>nt</v>
      </c>
      <c r="AF100" s="246"/>
    </row>
    <row r="101" ht="37.5" customHeight="1">
      <c r="A101" s="209"/>
      <c r="B101" s="200" t="s">
        <v>383</v>
      </c>
      <c r="C101" s="214" t="s">
        <v>8</v>
      </c>
      <c r="D101" s="202" t="s">
        <v>384</v>
      </c>
      <c r="E101" s="229"/>
      <c r="F101" s="202" t="s">
        <v>385</v>
      </c>
      <c r="G101" s="204" t="str">
        <f>'P01'!F100</f>
        <v>c</v>
      </c>
      <c r="H101" s="204" t="str">
        <f>'P02'!F100</f>
        <v>c</v>
      </c>
      <c r="I101" s="204" t="str">
        <f>'P03'!F100</f>
        <v>c</v>
      </c>
      <c r="J101" s="204" t="str">
        <f>'P04'!F100</f>
        <v>c</v>
      </c>
      <c r="K101" s="204" t="str">
        <f>'P05'!F100</f>
        <v>c</v>
      </c>
      <c r="L101" s="204" t="str">
        <f>'P06'!F100</f>
        <v>c</v>
      </c>
      <c r="M101" s="204" t="str">
        <f>'P07'!F100</f>
        <v>c</v>
      </c>
      <c r="N101" s="204" t="str">
        <f>'P08'!F100</f>
        <v>c</v>
      </c>
      <c r="O101" s="204" t="str">
        <f>'P09'!F100</f>
        <v>c</v>
      </c>
      <c r="P101" s="210" t="str">
        <f>'P10'!F100</f>
        <v>c</v>
      </c>
      <c r="Q101" s="211" t="str">
        <f>'P11'!F100</f>
        <v>c</v>
      </c>
      <c r="R101" s="211" t="str">
        <f>'P12'!F100</f>
        <v>c</v>
      </c>
      <c r="S101" s="211" t="str">
        <f>'P13'!F100</f>
        <v>c</v>
      </c>
      <c r="T101" s="211" t="str">
        <f>'P14'!F100</f>
        <v>nt</v>
      </c>
      <c r="U101" s="211" t="str">
        <f>'P15'!F100</f>
        <v>nt</v>
      </c>
      <c r="V101" s="212" t="str">
        <f>'P16'!F100</f>
        <v>nt</v>
      </c>
      <c r="W101" s="212" t="str">
        <f>'P17'!F100</f>
        <v>nt</v>
      </c>
      <c r="X101" s="212" t="str">
        <f>'P18'!F100</f>
        <v>nt</v>
      </c>
      <c r="Y101" s="212" t="str">
        <f>'P19'!F100</f>
        <v>nt</v>
      </c>
      <c r="Z101" s="206" t="str">
        <f>'P20'!F100</f>
        <v>nt</v>
      </c>
      <c r="AA101" s="207" t="str">
        <f>'P21'!F100</f>
        <v>nt</v>
      </c>
      <c r="AB101" s="207" t="str">
        <f>'P22'!F100</f>
        <v>nt</v>
      </c>
      <c r="AC101" s="207" t="str">
        <f>'P23'!F100</f>
        <v>nt</v>
      </c>
      <c r="AD101" s="207" t="str">
        <f>'P24'!F100</f>
        <v>nt</v>
      </c>
      <c r="AE101" s="207" t="str">
        <f>'P25'!F100</f>
        <v>nt</v>
      </c>
      <c r="AF101" s="247"/>
    </row>
    <row r="102" ht="37.5" customHeight="1">
      <c r="A102" s="209"/>
      <c r="B102" s="200" t="s">
        <v>386</v>
      </c>
      <c r="C102" s="214" t="s">
        <v>8</v>
      </c>
      <c r="D102" s="202" t="s">
        <v>387</v>
      </c>
      <c r="E102" s="229"/>
      <c r="F102" s="202" t="s">
        <v>388</v>
      </c>
      <c r="G102" s="204" t="str">
        <f>'P01'!F101</f>
        <v>c</v>
      </c>
      <c r="H102" s="204" t="str">
        <f>'P02'!F101</f>
        <v>c</v>
      </c>
      <c r="I102" s="204" t="str">
        <f>'P03'!F101</f>
        <v>c</v>
      </c>
      <c r="J102" s="204" t="str">
        <f>'P04'!F101</f>
        <v>c</v>
      </c>
      <c r="K102" s="204" t="str">
        <f>'P05'!F101</f>
        <v>c</v>
      </c>
      <c r="L102" s="204" t="str">
        <f>'P06'!F101</f>
        <v>c</v>
      </c>
      <c r="M102" s="204" t="str">
        <f>'P07'!F101</f>
        <v>c</v>
      </c>
      <c r="N102" s="204" t="str">
        <f>'P08'!F101</f>
        <v>c</v>
      </c>
      <c r="O102" s="204" t="str">
        <f>'P09'!F101</f>
        <v>c</v>
      </c>
      <c r="P102" s="210" t="str">
        <f>'P10'!F101</f>
        <v>c</v>
      </c>
      <c r="Q102" s="211" t="str">
        <f>'P11'!F101</f>
        <v>c</v>
      </c>
      <c r="R102" s="211" t="str">
        <f>'P12'!F101</f>
        <v>c</v>
      </c>
      <c r="S102" s="211" t="str">
        <f>'P13'!F101</f>
        <v>c</v>
      </c>
      <c r="T102" s="211" t="str">
        <f>'P14'!F101</f>
        <v>nt</v>
      </c>
      <c r="U102" s="211" t="str">
        <f>'P15'!F101</f>
        <v>nt</v>
      </c>
      <c r="V102" s="212" t="str">
        <f>'P16'!F101</f>
        <v>nt</v>
      </c>
      <c r="W102" s="212" t="str">
        <f>'P17'!F101</f>
        <v>nt</v>
      </c>
      <c r="X102" s="212" t="str">
        <f>'P18'!F101</f>
        <v>nt</v>
      </c>
      <c r="Y102" s="212" t="str">
        <f>'P19'!F101</f>
        <v>nt</v>
      </c>
      <c r="Z102" s="206" t="str">
        <f>'P20'!F101</f>
        <v>nt</v>
      </c>
      <c r="AA102" s="207" t="str">
        <f>'P21'!F101</f>
        <v>nt</v>
      </c>
      <c r="AB102" s="207" t="str">
        <f>'P22'!F101</f>
        <v>nt</v>
      </c>
      <c r="AC102" s="207" t="str">
        <f>'P23'!F101</f>
        <v>nt</v>
      </c>
      <c r="AD102" s="207" t="str">
        <f>'P24'!F101</f>
        <v>nt</v>
      </c>
      <c r="AE102" s="207" t="str">
        <f>'P25'!F101</f>
        <v>nt</v>
      </c>
      <c r="AF102" s="247"/>
    </row>
    <row r="103" ht="37.5" customHeight="1">
      <c r="A103" s="209"/>
      <c r="B103" s="200" t="s">
        <v>389</v>
      </c>
      <c r="C103" s="214" t="s">
        <v>8</v>
      </c>
      <c r="D103" s="213" t="s">
        <v>390</v>
      </c>
      <c r="E103" s="229" t="s">
        <v>157</v>
      </c>
      <c r="F103" s="202" t="s">
        <v>391</v>
      </c>
      <c r="G103" s="204" t="str">
        <f>'P01'!F102</f>
        <v>c</v>
      </c>
      <c r="H103" s="204" t="str">
        <f>'P02'!F102</f>
        <v>c</v>
      </c>
      <c r="I103" s="204" t="str">
        <f>'P03'!F102</f>
        <v>c</v>
      </c>
      <c r="J103" s="204" t="str">
        <f>'P04'!F102</f>
        <v>c</v>
      </c>
      <c r="K103" s="204" t="str">
        <f>'P05'!F102</f>
        <v>c</v>
      </c>
      <c r="L103" s="204" t="str">
        <f>'P06'!F102</f>
        <v>c</v>
      </c>
      <c r="M103" s="204" t="str">
        <f>'P07'!F102</f>
        <v>c</v>
      </c>
      <c r="N103" s="204" t="str">
        <f>'P08'!F102</f>
        <v>c</v>
      </c>
      <c r="O103" s="204" t="str">
        <f>'P09'!F102</f>
        <v>c</v>
      </c>
      <c r="P103" s="210" t="str">
        <f>'P10'!F102</f>
        <v>c</v>
      </c>
      <c r="Q103" s="211" t="str">
        <f>'P11'!F102</f>
        <v>c</v>
      </c>
      <c r="R103" s="211" t="str">
        <f>'P12'!F102</f>
        <v>c</v>
      </c>
      <c r="S103" s="211" t="str">
        <f>'P13'!F102</f>
        <v>c</v>
      </c>
      <c r="T103" s="211" t="str">
        <f>'P14'!F102</f>
        <v>nt</v>
      </c>
      <c r="U103" s="211" t="str">
        <f>'P15'!F102</f>
        <v>nt</v>
      </c>
      <c r="V103" s="212" t="str">
        <f>'P16'!F102</f>
        <v>nt</v>
      </c>
      <c r="W103" s="212" t="str">
        <f>'P17'!F102</f>
        <v>nt</v>
      </c>
      <c r="X103" s="212" t="str">
        <f>'P18'!F102</f>
        <v>nt</v>
      </c>
      <c r="Y103" s="212" t="str">
        <f>'P19'!F102</f>
        <v>nt</v>
      </c>
      <c r="Z103" s="206" t="str">
        <f>'P20'!F102</f>
        <v>nt</v>
      </c>
      <c r="AA103" s="207" t="str">
        <f>'P21'!F102</f>
        <v>nt</v>
      </c>
      <c r="AB103" s="207" t="str">
        <f>'P22'!F102</f>
        <v>nt</v>
      </c>
      <c r="AC103" s="207" t="str">
        <f>'P23'!F102</f>
        <v>nt</v>
      </c>
      <c r="AD103" s="207" t="str">
        <f>'P24'!F102</f>
        <v>nt</v>
      </c>
      <c r="AE103" s="207" t="str">
        <f>'P25'!F102</f>
        <v>nt</v>
      </c>
      <c r="AF103" s="247"/>
    </row>
    <row r="104" ht="37.5" customHeight="1">
      <c r="A104" s="209"/>
      <c r="B104" s="200" t="s">
        <v>392</v>
      </c>
      <c r="C104" s="214" t="s">
        <v>8</v>
      </c>
      <c r="D104" s="202" t="s">
        <v>216</v>
      </c>
      <c r="E104" s="229" t="s">
        <v>157</v>
      </c>
      <c r="F104" s="202" t="s">
        <v>393</v>
      </c>
      <c r="G104" s="204" t="str">
        <f>'P01'!F103</f>
        <v>c</v>
      </c>
      <c r="H104" s="204" t="str">
        <f>'P02'!F103</f>
        <v>c</v>
      </c>
      <c r="I104" s="204" t="str">
        <f>'P03'!F103</f>
        <v>c</v>
      </c>
      <c r="J104" s="204" t="str">
        <f>'P04'!F103</f>
        <v>c</v>
      </c>
      <c r="K104" s="204" t="str">
        <f>'P05'!F103</f>
        <v>c</v>
      </c>
      <c r="L104" s="204" t="str">
        <f>'P06'!F103</f>
        <v>c</v>
      </c>
      <c r="M104" s="204" t="str">
        <f>'P07'!F103</f>
        <v>c</v>
      </c>
      <c r="N104" s="204" t="str">
        <f>'P08'!F103</f>
        <v>c</v>
      </c>
      <c r="O104" s="204" t="str">
        <f>'P09'!F103</f>
        <v>c</v>
      </c>
      <c r="P104" s="210" t="str">
        <f>'P10'!F103</f>
        <v>c</v>
      </c>
      <c r="Q104" s="211" t="str">
        <f>'P11'!F103</f>
        <v>c</v>
      </c>
      <c r="R104" s="211" t="str">
        <f>'P12'!F103</f>
        <v>c</v>
      </c>
      <c r="S104" s="211" t="str">
        <f>'P13'!F103</f>
        <v>c</v>
      </c>
      <c r="T104" s="211" t="str">
        <f>'P14'!F103</f>
        <v>nt</v>
      </c>
      <c r="U104" s="211" t="str">
        <f>'P15'!F103</f>
        <v>nt</v>
      </c>
      <c r="V104" s="212" t="str">
        <f>'P16'!F103</f>
        <v>nt</v>
      </c>
      <c r="W104" s="212" t="str">
        <f>'P17'!F103</f>
        <v>nt</v>
      </c>
      <c r="X104" s="212" t="str">
        <f>'P18'!F103</f>
        <v>nt</v>
      </c>
      <c r="Y104" s="212" t="str">
        <f>'P19'!F103</f>
        <v>nt</v>
      </c>
      <c r="Z104" s="206" t="str">
        <f>'P20'!F103</f>
        <v>nt</v>
      </c>
      <c r="AA104" s="207" t="str">
        <f>'P21'!F103</f>
        <v>nt</v>
      </c>
      <c r="AB104" s="207" t="str">
        <f>'P22'!F103</f>
        <v>nt</v>
      </c>
      <c r="AC104" s="207" t="str">
        <f>'P23'!F103</f>
        <v>nt</v>
      </c>
      <c r="AD104" s="207" t="str">
        <f>'P24'!F103</f>
        <v>nt</v>
      </c>
      <c r="AE104" s="207" t="str">
        <f>'P25'!F103</f>
        <v>nt</v>
      </c>
      <c r="AF104" s="247"/>
    </row>
    <row r="105" ht="37.5" customHeight="1">
      <c r="A105" s="209"/>
      <c r="B105" s="200" t="s">
        <v>394</v>
      </c>
      <c r="C105" s="214" t="s">
        <v>8</v>
      </c>
      <c r="D105" s="213" t="s">
        <v>395</v>
      </c>
      <c r="E105" s="229"/>
      <c r="F105" s="202" t="s">
        <v>396</v>
      </c>
      <c r="G105" s="204" t="str">
        <f>'P01'!F104</f>
        <v>na</v>
      </c>
      <c r="H105" s="204" t="str">
        <f>'P02'!F104</f>
        <v>na</v>
      </c>
      <c r="I105" s="204" t="str">
        <f>'P03'!F104</f>
        <v>na</v>
      </c>
      <c r="J105" s="204" t="str">
        <f>'P04'!F104</f>
        <v>na</v>
      </c>
      <c r="K105" s="204" t="str">
        <f>'P05'!F104</f>
        <v>na</v>
      </c>
      <c r="L105" s="204" t="str">
        <f>'P06'!F104</f>
        <v>na</v>
      </c>
      <c r="M105" s="204" t="str">
        <f>'P07'!F104</f>
        <v>na</v>
      </c>
      <c r="N105" s="204" t="str">
        <f>'P08'!F104</f>
        <v>na</v>
      </c>
      <c r="O105" s="204" t="str">
        <f>'P09'!F104</f>
        <v>na</v>
      </c>
      <c r="P105" s="210" t="str">
        <f>'P10'!F104</f>
        <v>na</v>
      </c>
      <c r="Q105" s="211" t="str">
        <f>'P11'!F104</f>
        <v>na</v>
      </c>
      <c r="R105" s="211" t="str">
        <f>'P12'!F104</f>
        <v>na</v>
      </c>
      <c r="S105" s="211" t="str">
        <f>'P13'!F104</f>
        <v>na</v>
      </c>
      <c r="T105" s="211" t="str">
        <f>'P14'!F104</f>
        <v>nt</v>
      </c>
      <c r="U105" s="211" t="str">
        <f>'P15'!F104</f>
        <v>nt</v>
      </c>
      <c r="V105" s="212" t="str">
        <f>'P16'!F104</f>
        <v>nt</v>
      </c>
      <c r="W105" s="212" t="str">
        <f>'P17'!F104</f>
        <v>nt</v>
      </c>
      <c r="X105" s="212" t="str">
        <f>'P18'!F104</f>
        <v>nt</v>
      </c>
      <c r="Y105" s="212" t="str">
        <f>'P19'!F104</f>
        <v>nt</v>
      </c>
      <c r="Z105" s="206" t="str">
        <f>'P20'!F104</f>
        <v>nt</v>
      </c>
      <c r="AA105" s="207" t="str">
        <f>'P21'!F104</f>
        <v>nt</v>
      </c>
      <c r="AB105" s="207" t="str">
        <f>'P22'!F104</f>
        <v>nt</v>
      </c>
      <c r="AC105" s="207" t="str">
        <f>'P23'!F104</f>
        <v>nt</v>
      </c>
      <c r="AD105" s="207" t="str">
        <f>'P24'!F104</f>
        <v>nt</v>
      </c>
      <c r="AE105" s="207" t="str">
        <f>'P25'!F104</f>
        <v>nt</v>
      </c>
      <c r="AF105" s="247"/>
    </row>
    <row r="106" ht="37.5" customHeight="1">
      <c r="A106" s="215"/>
      <c r="B106" s="200" t="s">
        <v>397</v>
      </c>
      <c r="C106" s="214" t="s">
        <v>8</v>
      </c>
      <c r="D106" s="213" t="s">
        <v>333</v>
      </c>
      <c r="E106" s="229"/>
      <c r="F106" s="202" t="s">
        <v>398</v>
      </c>
      <c r="G106" s="204" t="str">
        <f>'P01'!F105</f>
        <v>c</v>
      </c>
      <c r="H106" s="204" t="str">
        <f>'P02'!F105</f>
        <v>c</v>
      </c>
      <c r="I106" s="204" t="str">
        <f>'P03'!F105</f>
        <v>c</v>
      </c>
      <c r="J106" s="204" t="str">
        <f>'P04'!F105</f>
        <v>c</v>
      </c>
      <c r="K106" s="204" t="str">
        <f>'P05'!F105</f>
        <v>c</v>
      </c>
      <c r="L106" s="204" t="str">
        <f>'P06'!F105</f>
        <v>c</v>
      </c>
      <c r="M106" s="204" t="str">
        <f>'P07'!F105</f>
        <v>c</v>
      </c>
      <c r="N106" s="204" t="str">
        <f>'P08'!F105</f>
        <v>c</v>
      </c>
      <c r="O106" s="204" t="str">
        <f>'P09'!F105</f>
        <v>c</v>
      </c>
      <c r="P106" s="210" t="str">
        <f>'P10'!F105</f>
        <v>c</v>
      </c>
      <c r="Q106" s="211" t="str">
        <f>'P11'!F105</f>
        <v>c</v>
      </c>
      <c r="R106" s="211" t="str">
        <f>'P12'!F105</f>
        <v>c</v>
      </c>
      <c r="S106" s="211" t="str">
        <f>'P13'!F105</f>
        <v>c</v>
      </c>
      <c r="T106" s="211" t="str">
        <f>'P14'!F105</f>
        <v>nt</v>
      </c>
      <c r="U106" s="211" t="str">
        <f>'P15'!F105</f>
        <v>nt</v>
      </c>
      <c r="V106" s="212" t="str">
        <f>'P16'!F105</f>
        <v>nt</v>
      </c>
      <c r="W106" s="212" t="str">
        <f>'P17'!F105</f>
        <v>nt</v>
      </c>
      <c r="X106" s="212" t="str">
        <f>'P18'!F105</f>
        <v>nt</v>
      </c>
      <c r="Y106" s="212" t="str">
        <f>'P19'!F105</f>
        <v>nt</v>
      </c>
      <c r="Z106" s="206" t="str">
        <f>'P20'!F105</f>
        <v>nt</v>
      </c>
      <c r="AA106" s="207" t="str">
        <f>'P21'!F105</f>
        <v>nt</v>
      </c>
      <c r="AB106" s="207" t="str">
        <f>'P22'!F105</f>
        <v>nt</v>
      </c>
      <c r="AC106" s="207" t="str">
        <f>'P23'!F105</f>
        <v>nt</v>
      </c>
      <c r="AD106" s="207" t="str">
        <f>'P24'!F105</f>
        <v>nt</v>
      </c>
      <c r="AE106" s="207" t="str">
        <f>'P25'!F105</f>
        <v>nt</v>
      </c>
      <c r="AF106" s="247"/>
    </row>
    <row r="107" ht="37.5" customHeight="1">
      <c r="A107" s="199" t="s">
        <v>113</v>
      </c>
      <c r="B107" s="200" t="s">
        <v>399</v>
      </c>
      <c r="C107" s="214" t="s">
        <v>8</v>
      </c>
      <c r="D107" s="202" t="s">
        <v>400</v>
      </c>
      <c r="E107" s="229"/>
      <c r="F107" s="202" t="s">
        <v>401</v>
      </c>
      <c r="G107" s="204" t="str">
        <f>'P01'!F106</f>
        <v>na</v>
      </c>
      <c r="H107" s="204" t="str">
        <f>'P02'!F106</f>
        <v>na</v>
      </c>
      <c r="I107" s="204" t="str">
        <f>'P03'!F106</f>
        <v>na</v>
      </c>
      <c r="J107" s="204" t="str">
        <f>'P04'!F106</f>
        <v>na</v>
      </c>
      <c r="K107" s="204" t="str">
        <f>'P05'!F106</f>
        <v>na</v>
      </c>
      <c r="L107" s="204" t="str">
        <f>'P06'!F106</f>
        <v>na</v>
      </c>
      <c r="M107" s="204" t="str">
        <f>'P07'!F106</f>
        <v>na</v>
      </c>
      <c r="N107" s="204" t="str">
        <f>'P08'!F106</f>
        <v>na</v>
      </c>
      <c r="O107" s="204" t="str">
        <f>'P09'!F106</f>
        <v>na</v>
      </c>
      <c r="P107" s="210" t="str">
        <f>'P10'!F106</f>
        <v>na</v>
      </c>
      <c r="Q107" s="211" t="str">
        <f>'P11'!F106</f>
        <v>na</v>
      </c>
      <c r="R107" s="211" t="str">
        <f>'P12'!F106</f>
        <v>na</v>
      </c>
      <c r="S107" s="211" t="str">
        <f>'P13'!F106</f>
        <v>na</v>
      </c>
      <c r="T107" s="211" t="str">
        <f>'P14'!F106</f>
        <v>nt</v>
      </c>
      <c r="U107" s="211" t="str">
        <f>'P15'!F106</f>
        <v>nt</v>
      </c>
      <c r="V107" s="212" t="str">
        <f>'P16'!F106</f>
        <v>nt</v>
      </c>
      <c r="W107" s="212" t="str">
        <f>'P17'!F106</f>
        <v>nt</v>
      </c>
      <c r="X107" s="212" t="str">
        <f>'P18'!F106</f>
        <v>nt</v>
      </c>
      <c r="Y107" s="212" t="str">
        <f>'P19'!F106</f>
        <v>nt</v>
      </c>
      <c r="Z107" s="206" t="str">
        <f>'P20'!F106</f>
        <v>nt</v>
      </c>
      <c r="AA107" s="207" t="str">
        <f>'P21'!F106</f>
        <v>nt</v>
      </c>
      <c r="AB107" s="207" t="str">
        <f>'P22'!F106</f>
        <v>nt</v>
      </c>
      <c r="AC107" s="207" t="str">
        <f>'P23'!F106</f>
        <v>nt</v>
      </c>
      <c r="AD107" s="207" t="str">
        <f>'P24'!F106</f>
        <v>nt</v>
      </c>
      <c r="AE107" s="207" t="str">
        <f>'P25'!F106</f>
        <v>nt</v>
      </c>
      <c r="AF107" s="247"/>
    </row>
    <row r="108" ht="37.5" customHeight="1">
      <c r="A108" s="209"/>
      <c r="B108" s="200" t="s">
        <v>402</v>
      </c>
      <c r="C108" s="214" t="s">
        <v>8</v>
      </c>
      <c r="D108" s="213" t="s">
        <v>403</v>
      </c>
      <c r="E108" s="229"/>
      <c r="F108" s="202" t="s">
        <v>404</v>
      </c>
      <c r="G108" s="204" t="str">
        <f>'P01'!F107</f>
        <v>c</v>
      </c>
      <c r="H108" s="204" t="str">
        <f>'P02'!F107</f>
        <v>c</v>
      </c>
      <c r="I108" s="204" t="str">
        <f>'P03'!F107</f>
        <v>c</v>
      </c>
      <c r="J108" s="204" t="str">
        <f>'P04'!F107</f>
        <v>c</v>
      </c>
      <c r="K108" s="204" t="str">
        <f>'P05'!F107</f>
        <v>c</v>
      </c>
      <c r="L108" s="204" t="str">
        <f>'P06'!F107</f>
        <v>c</v>
      </c>
      <c r="M108" s="204" t="str">
        <f>'P07'!F107</f>
        <v>c</v>
      </c>
      <c r="N108" s="204" t="str">
        <f>'P08'!F107</f>
        <v>c</v>
      </c>
      <c r="O108" s="204" t="str">
        <f>'P09'!F107</f>
        <v>c</v>
      </c>
      <c r="P108" s="210" t="str">
        <f>'P10'!F107</f>
        <v>c</v>
      </c>
      <c r="Q108" s="211" t="str">
        <f>'P11'!F107</f>
        <v>c</v>
      </c>
      <c r="R108" s="211" t="str">
        <f>'P12'!F107</f>
        <v>c</v>
      </c>
      <c r="S108" s="211" t="str">
        <f>'P13'!F107</f>
        <v>c</v>
      </c>
      <c r="T108" s="211" t="str">
        <f>'P14'!F107</f>
        <v>nt</v>
      </c>
      <c r="U108" s="211" t="str">
        <f>'P15'!F107</f>
        <v>nt</v>
      </c>
      <c r="V108" s="212" t="str">
        <f>'P16'!F107</f>
        <v>nt</v>
      </c>
      <c r="W108" s="212" t="str">
        <f>'P17'!F107</f>
        <v>nt</v>
      </c>
      <c r="X108" s="212" t="str">
        <f>'P18'!F107</f>
        <v>nt</v>
      </c>
      <c r="Y108" s="212" t="str">
        <f>'P19'!F107</f>
        <v>nt</v>
      </c>
      <c r="Z108" s="206" t="str">
        <f>'P20'!F107</f>
        <v>nt</v>
      </c>
      <c r="AA108" s="207" t="str">
        <f>'P21'!F107</f>
        <v>nt</v>
      </c>
      <c r="AB108" s="207" t="str">
        <f>'P22'!F107</f>
        <v>nt</v>
      </c>
      <c r="AC108" s="207" t="str">
        <f>'P23'!F107</f>
        <v>nt</v>
      </c>
      <c r="AD108" s="207" t="str">
        <f>'P24'!F107</f>
        <v>nt</v>
      </c>
      <c r="AE108" s="207" t="str">
        <f>'P25'!F107</f>
        <v>nt</v>
      </c>
      <c r="AF108" s="248"/>
    </row>
    <row r="109" ht="37.5" customHeight="1">
      <c r="A109" s="209"/>
      <c r="B109" s="200" t="s">
        <v>405</v>
      </c>
      <c r="C109" s="214" t="s">
        <v>8</v>
      </c>
      <c r="D109" s="202" t="s">
        <v>406</v>
      </c>
      <c r="E109" s="229"/>
      <c r="F109" s="202" t="s">
        <v>407</v>
      </c>
      <c r="G109" s="204" t="str">
        <f>'P01'!F108</f>
        <v>na</v>
      </c>
      <c r="H109" s="204" t="str">
        <f>'P02'!F108</f>
        <v>na</v>
      </c>
      <c r="I109" s="204" t="str">
        <f>'P03'!F108</f>
        <v>na</v>
      </c>
      <c r="J109" s="204" t="str">
        <f>'P04'!F108</f>
        <v>na</v>
      </c>
      <c r="K109" s="204" t="str">
        <f>'P05'!F108</f>
        <v>na</v>
      </c>
      <c r="L109" s="204" t="str">
        <f>'P06'!F108</f>
        <v>na</v>
      </c>
      <c r="M109" s="204" t="str">
        <f>'P07'!F108</f>
        <v>na</v>
      </c>
      <c r="N109" s="204" t="str">
        <f>'P08'!F108</f>
        <v>na</v>
      </c>
      <c r="O109" s="204" t="str">
        <f>'P09'!F108</f>
        <v>na</v>
      </c>
      <c r="P109" s="210" t="str">
        <f>'P10'!F108</f>
        <v>na</v>
      </c>
      <c r="Q109" s="211" t="str">
        <f>'P11'!F108</f>
        <v>na</v>
      </c>
      <c r="R109" s="211" t="str">
        <f>'P12'!F108</f>
        <v>na</v>
      </c>
      <c r="S109" s="211" t="str">
        <f>'P13'!F108</f>
        <v>na</v>
      </c>
      <c r="T109" s="211" t="str">
        <f>'P14'!F108</f>
        <v>nt</v>
      </c>
      <c r="U109" s="211" t="str">
        <f>'P15'!F108</f>
        <v>nt</v>
      </c>
      <c r="V109" s="212" t="str">
        <f>'P16'!F108</f>
        <v>nt</v>
      </c>
      <c r="W109" s="212" t="str">
        <f>'P17'!F108</f>
        <v>nt</v>
      </c>
      <c r="X109" s="212" t="str">
        <f>'P18'!F108</f>
        <v>nt</v>
      </c>
      <c r="Y109" s="212" t="str">
        <f>'P19'!F108</f>
        <v>nt</v>
      </c>
      <c r="Z109" s="206" t="str">
        <f>'P20'!F108</f>
        <v>nt</v>
      </c>
      <c r="AA109" s="207" t="str">
        <f>'P21'!F108</f>
        <v>nt</v>
      </c>
      <c r="AB109" s="207" t="str">
        <f>'P22'!F108</f>
        <v>nt</v>
      </c>
      <c r="AC109" s="207" t="str">
        <f>'P23'!F108</f>
        <v>nt</v>
      </c>
      <c r="AD109" s="207" t="str">
        <f>'P24'!F108</f>
        <v>nt</v>
      </c>
      <c r="AE109" s="207" t="str">
        <f>'P25'!F108</f>
        <v>nt</v>
      </c>
      <c r="AF109" s="249"/>
    </row>
    <row r="110" ht="37.5" customHeight="1">
      <c r="A110" s="209"/>
      <c r="B110" s="200" t="s">
        <v>408</v>
      </c>
      <c r="C110" s="214" t="s">
        <v>8</v>
      </c>
      <c r="D110" s="202" t="s">
        <v>406</v>
      </c>
      <c r="E110" s="229"/>
      <c r="F110" s="202" t="s">
        <v>409</v>
      </c>
      <c r="G110" s="204" t="str">
        <f>'P01'!F109</f>
        <v>na</v>
      </c>
      <c r="H110" s="204" t="str">
        <f>'P02'!F109</f>
        <v>na</v>
      </c>
      <c r="I110" s="204" t="str">
        <f>'P03'!F109</f>
        <v>na</v>
      </c>
      <c r="J110" s="204" t="str">
        <f>'P04'!F109</f>
        <v>na</v>
      </c>
      <c r="K110" s="204" t="str">
        <f>'P05'!F109</f>
        <v>na</v>
      </c>
      <c r="L110" s="204" t="str">
        <f>'P06'!F109</f>
        <v>na</v>
      </c>
      <c r="M110" s="204" t="str">
        <f>'P07'!F109</f>
        <v>na</v>
      </c>
      <c r="N110" s="204" t="str">
        <f>'P08'!F109</f>
        <v>na</v>
      </c>
      <c r="O110" s="204" t="str">
        <f>'P09'!F109</f>
        <v>na</v>
      </c>
      <c r="P110" s="210" t="str">
        <f>'P10'!F109</f>
        <v>na</v>
      </c>
      <c r="Q110" s="211" t="str">
        <f>'P11'!F109</f>
        <v>na</v>
      </c>
      <c r="R110" s="211" t="str">
        <f>'P12'!F109</f>
        <v>na</v>
      </c>
      <c r="S110" s="211" t="str">
        <f>'P13'!F109</f>
        <v>na</v>
      </c>
      <c r="T110" s="211" t="str">
        <f>'P14'!F109</f>
        <v>nt</v>
      </c>
      <c r="U110" s="211" t="str">
        <f>'P15'!F109</f>
        <v>nt</v>
      </c>
      <c r="V110" s="212" t="str">
        <f>'P16'!F109</f>
        <v>nt</v>
      </c>
      <c r="W110" s="212" t="str">
        <f>'P17'!F109</f>
        <v>nt</v>
      </c>
      <c r="X110" s="212" t="str">
        <f>'P18'!F109</f>
        <v>nt</v>
      </c>
      <c r="Y110" s="212" t="str">
        <f>'P19'!F109</f>
        <v>nt</v>
      </c>
      <c r="Z110" s="206" t="str">
        <f>'P20'!F109</f>
        <v>nt</v>
      </c>
      <c r="AA110" s="207" t="str">
        <f>'P21'!F109</f>
        <v>nt</v>
      </c>
      <c r="AB110" s="207" t="str">
        <f>'P22'!F109</f>
        <v>nt</v>
      </c>
      <c r="AC110" s="207" t="str">
        <f>'P23'!F109</f>
        <v>nt</v>
      </c>
      <c r="AD110" s="207" t="str">
        <f>'P24'!F109</f>
        <v>nt</v>
      </c>
      <c r="AE110" s="207" t="str">
        <f>'P25'!F109</f>
        <v>nt</v>
      </c>
      <c r="AF110" s="249"/>
    </row>
    <row r="111" ht="37.5" customHeight="1">
      <c r="A111" s="209"/>
      <c r="B111" s="200" t="s">
        <v>410</v>
      </c>
      <c r="C111" s="214" t="s">
        <v>8</v>
      </c>
      <c r="D111" s="213" t="s">
        <v>156</v>
      </c>
      <c r="E111" s="229"/>
      <c r="F111" s="202" t="s">
        <v>411</v>
      </c>
      <c r="G111" s="204" t="str">
        <f>'P01'!F110</f>
        <v>na</v>
      </c>
      <c r="H111" s="204" t="str">
        <f>'P02'!F110</f>
        <v>na</v>
      </c>
      <c r="I111" s="204" t="str">
        <f>'P03'!F110</f>
        <v>na</v>
      </c>
      <c r="J111" s="204" t="str">
        <f>'P04'!F110</f>
        <v>na</v>
      </c>
      <c r="K111" s="204" t="str">
        <f>'P05'!F110</f>
        <v>na</v>
      </c>
      <c r="L111" s="204" t="str">
        <f>'P06'!F110</f>
        <v>na</v>
      </c>
      <c r="M111" s="204" t="str">
        <f>'P07'!F110</f>
        <v>na</v>
      </c>
      <c r="N111" s="204" t="str">
        <f>'P08'!F110</f>
        <v>na</v>
      </c>
      <c r="O111" s="204" t="str">
        <f>'P09'!F110</f>
        <v>na</v>
      </c>
      <c r="P111" s="210" t="str">
        <f>'P10'!F110</f>
        <v>na</v>
      </c>
      <c r="Q111" s="211" t="str">
        <f>'P11'!F110</f>
        <v>na</v>
      </c>
      <c r="R111" s="211" t="str">
        <f>'P12'!F110</f>
        <v>na</v>
      </c>
      <c r="S111" s="211" t="str">
        <f>'P13'!F110</f>
        <v>na</v>
      </c>
      <c r="T111" s="211" t="str">
        <f>'P14'!F110</f>
        <v>nt</v>
      </c>
      <c r="U111" s="211" t="str">
        <f>'P15'!F110</f>
        <v>nt</v>
      </c>
      <c r="V111" s="211" t="str">
        <f>'P16'!F110</f>
        <v>nt</v>
      </c>
      <c r="W111" s="211" t="str">
        <f>'P17'!F110</f>
        <v>nt</v>
      </c>
      <c r="X111" s="211" t="str">
        <f>'P18'!F110</f>
        <v>nt</v>
      </c>
      <c r="Y111" s="211" t="str">
        <f>'P19'!F110</f>
        <v>nt</v>
      </c>
      <c r="Z111" s="206" t="str">
        <f>'P20'!F110</f>
        <v>nt</v>
      </c>
      <c r="AA111" s="207" t="str">
        <f>'P21'!F110</f>
        <v>nt</v>
      </c>
      <c r="AB111" s="207" t="str">
        <f>'P22'!F110</f>
        <v>nt</v>
      </c>
      <c r="AC111" s="207" t="str">
        <f>'P23'!F110</f>
        <v>nt</v>
      </c>
      <c r="AD111" s="207" t="str">
        <f>'P24'!F110</f>
        <v>nt</v>
      </c>
      <c r="AE111" s="207" t="str">
        <f>'P25'!F110</f>
        <v>nt</v>
      </c>
      <c r="AF111" s="250"/>
    </row>
    <row r="112" ht="37.5" customHeight="1">
      <c r="A112" s="209"/>
      <c r="B112" s="200" t="s">
        <v>412</v>
      </c>
      <c r="C112" s="214" t="s">
        <v>8</v>
      </c>
      <c r="D112" s="213" t="s">
        <v>156</v>
      </c>
      <c r="E112" s="229"/>
      <c r="F112" s="202" t="s">
        <v>413</v>
      </c>
      <c r="G112" s="204" t="str">
        <f>'P01'!F111</f>
        <v>na</v>
      </c>
      <c r="H112" s="204" t="str">
        <f>'P02'!F111</f>
        <v>na</v>
      </c>
      <c r="I112" s="204" t="str">
        <f>'P03'!F111</f>
        <v>na</v>
      </c>
      <c r="J112" s="204" t="str">
        <f>'P04'!F111</f>
        <v>na</v>
      </c>
      <c r="K112" s="204" t="str">
        <f>'P05'!F111</f>
        <v>na</v>
      </c>
      <c r="L112" s="204" t="str">
        <f>'P06'!F111</f>
        <v>na</v>
      </c>
      <c r="M112" s="204" t="str">
        <f>'P07'!F111</f>
        <v>na</v>
      </c>
      <c r="N112" s="204" t="str">
        <f>'P08'!F111</f>
        <v>na</v>
      </c>
      <c r="O112" s="204" t="str">
        <f>'P09'!F111</f>
        <v>na</v>
      </c>
      <c r="P112" s="210" t="str">
        <f>'P10'!F111</f>
        <v>na</v>
      </c>
      <c r="Q112" s="211" t="str">
        <f>'P11'!F111</f>
        <v>na</v>
      </c>
      <c r="R112" s="211" t="str">
        <f>'P12'!F111</f>
        <v>na</v>
      </c>
      <c r="S112" s="211" t="str">
        <f>'P13'!F111</f>
        <v>na</v>
      </c>
      <c r="T112" s="211" t="str">
        <f>'P14'!F111</f>
        <v>nt</v>
      </c>
      <c r="U112" s="211" t="str">
        <f>'P15'!F111</f>
        <v>nt</v>
      </c>
      <c r="V112" s="211" t="str">
        <f>'P16'!F111</f>
        <v>nt</v>
      </c>
      <c r="W112" s="211" t="str">
        <f>'P17'!F111</f>
        <v>nt</v>
      </c>
      <c r="X112" s="211" t="str">
        <f>'P18'!F111</f>
        <v>nt</v>
      </c>
      <c r="Y112" s="211" t="str">
        <f>'P19'!F111</f>
        <v>nt</v>
      </c>
      <c r="Z112" s="206" t="str">
        <f>'P20'!F111</f>
        <v>nt</v>
      </c>
      <c r="AA112" s="207" t="str">
        <f>'P21'!F111</f>
        <v>nt</v>
      </c>
      <c r="AB112" s="207" t="str">
        <f>'P22'!F111</f>
        <v>nt</v>
      </c>
      <c r="AC112" s="207" t="str">
        <f>'P23'!F111</f>
        <v>nt</v>
      </c>
      <c r="AD112" s="207" t="str">
        <f>'P24'!F111</f>
        <v>nt</v>
      </c>
      <c r="AE112" s="207" t="str">
        <f>'P25'!F111</f>
        <v>nt</v>
      </c>
      <c r="AF112" s="250"/>
    </row>
    <row r="113" ht="37.5" customHeight="1">
      <c r="A113" s="209"/>
      <c r="B113" s="200" t="s">
        <v>414</v>
      </c>
      <c r="C113" s="214" t="s">
        <v>8</v>
      </c>
      <c r="D113" s="213" t="s">
        <v>415</v>
      </c>
      <c r="E113" s="229"/>
      <c r="F113" s="202" t="s">
        <v>416</v>
      </c>
      <c r="G113" s="204" t="str">
        <f>'P01'!F112</f>
        <v>na</v>
      </c>
      <c r="H113" s="204" t="str">
        <f>'P02'!F112</f>
        <v>na</v>
      </c>
      <c r="I113" s="204" t="str">
        <f>'P03'!F112</f>
        <v>na</v>
      </c>
      <c r="J113" s="204" t="str">
        <f>'P04'!F112</f>
        <v>na</v>
      </c>
      <c r="K113" s="204" t="str">
        <f>'P05'!F112</f>
        <v>na</v>
      </c>
      <c r="L113" s="204" t="str">
        <f>'P06'!F112</f>
        <v>na</v>
      </c>
      <c r="M113" s="204" t="str">
        <f>'P07'!F112</f>
        <v>na</v>
      </c>
      <c r="N113" s="204" t="str">
        <f>'P08'!F112</f>
        <v>na</v>
      </c>
      <c r="O113" s="204" t="str">
        <f>'P09'!F112</f>
        <v>na</v>
      </c>
      <c r="P113" s="210" t="str">
        <f>'P10'!F112</f>
        <v>na</v>
      </c>
      <c r="Q113" s="211" t="str">
        <f>'P11'!F112</f>
        <v>na</v>
      </c>
      <c r="R113" s="211" t="str">
        <f>'P12'!F112</f>
        <v>na</v>
      </c>
      <c r="S113" s="211" t="str">
        <f>'P13'!F112</f>
        <v>na</v>
      </c>
      <c r="T113" s="211" t="str">
        <f>'P14'!F112</f>
        <v>nt</v>
      </c>
      <c r="U113" s="211" t="str">
        <f>'P15'!F112</f>
        <v>nt</v>
      </c>
      <c r="V113" s="211" t="str">
        <f>'P16'!F112</f>
        <v>nt</v>
      </c>
      <c r="W113" s="211" t="str">
        <f>'P17'!F112</f>
        <v>nt</v>
      </c>
      <c r="X113" s="211" t="str">
        <f>'P18'!F112</f>
        <v>nt</v>
      </c>
      <c r="Y113" s="211" t="str">
        <f>'P19'!F112</f>
        <v>nt</v>
      </c>
      <c r="Z113" s="206" t="str">
        <f>'P20'!F112</f>
        <v>nt</v>
      </c>
      <c r="AA113" s="207" t="str">
        <f>'P21'!F112</f>
        <v>nt</v>
      </c>
      <c r="AB113" s="207" t="str">
        <f>'P22'!F112</f>
        <v>nt</v>
      </c>
      <c r="AC113" s="207" t="str">
        <f>'P23'!F112</f>
        <v>nt</v>
      </c>
      <c r="AD113" s="207" t="str">
        <f>'P24'!F112</f>
        <v>nt</v>
      </c>
      <c r="AE113" s="207" t="str">
        <f>'P25'!F112</f>
        <v>nt</v>
      </c>
      <c r="AF113" s="250"/>
    </row>
    <row r="114" ht="37.5" customHeight="1">
      <c r="A114" s="209"/>
      <c r="B114" s="200" t="s">
        <v>417</v>
      </c>
      <c r="C114" s="219" t="s">
        <v>8</v>
      </c>
      <c r="D114" s="202" t="s">
        <v>418</v>
      </c>
      <c r="E114" s="230"/>
      <c r="F114" s="202" t="s">
        <v>419</v>
      </c>
      <c r="G114" s="204" t="str">
        <f>'P01'!F113</f>
        <v>na</v>
      </c>
      <c r="H114" s="231" t="str">
        <f>'P02'!F113</f>
        <v>na</v>
      </c>
      <c r="I114" s="231" t="str">
        <f>'P03'!F113</f>
        <v>na</v>
      </c>
      <c r="J114" s="231" t="str">
        <f>'P04'!F113</f>
        <v>na</v>
      </c>
      <c r="K114" s="231" t="str">
        <f>'P05'!F113</f>
        <v>na</v>
      </c>
      <c r="L114" s="231" t="str">
        <f>'P06'!F113</f>
        <v>na</v>
      </c>
      <c r="M114" s="231" t="str">
        <f>'P07'!F113</f>
        <v>na</v>
      </c>
      <c r="N114" s="231" t="str">
        <f>'P08'!F113</f>
        <v>na</v>
      </c>
      <c r="O114" s="231" t="str">
        <f>'P09'!F113</f>
        <v>na</v>
      </c>
      <c r="P114" s="232" t="str">
        <f>'P10'!F113</f>
        <v>na</v>
      </c>
      <c r="Q114" s="211" t="str">
        <f>'P11'!F113</f>
        <v>na</v>
      </c>
      <c r="R114" s="211" t="str">
        <f>'P12'!F113</f>
        <v>na</v>
      </c>
      <c r="S114" s="211" t="str">
        <f>'P13'!F113</f>
        <v>na</v>
      </c>
      <c r="T114" s="211" t="str">
        <f>'P14'!F113</f>
        <v>nt</v>
      </c>
      <c r="U114" s="211" t="str">
        <f>'P15'!F113</f>
        <v>nt</v>
      </c>
      <c r="V114" s="211" t="str">
        <f>'P16'!F113</f>
        <v>nt</v>
      </c>
      <c r="W114" s="211" t="str">
        <f>'P17'!F113</f>
        <v>nt</v>
      </c>
      <c r="X114" s="211" t="str">
        <f>'P18'!F113</f>
        <v>nt</v>
      </c>
      <c r="Y114" s="211" t="str">
        <f>'P19'!F113</f>
        <v>nt</v>
      </c>
      <c r="Z114" s="222" t="str">
        <f>'P20'!F113</f>
        <v>nt</v>
      </c>
      <c r="AA114" s="207" t="str">
        <f>'P21'!F113</f>
        <v>nt</v>
      </c>
      <c r="AB114" s="207" t="str">
        <f>'P22'!F113</f>
        <v>nt</v>
      </c>
      <c r="AC114" s="207" t="str">
        <f>'P23'!F113</f>
        <v>nt</v>
      </c>
      <c r="AD114" s="207" t="str">
        <f>'P24'!F113</f>
        <v>nt</v>
      </c>
      <c r="AE114" s="207" t="str">
        <f>'P25'!F113</f>
        <v>nt</v>
      </c>
      <c r="AF114" s="251"/>
    </row>
    <row r="115" ht="37.5" customHeight="1">
      <c r="A115" s="209"/>
      <c r="B115" s="200" t="s">
        <v>420</v>
      </c>
      <c r="C115" s="223" t="s">
        <v>15</v>
      </c>
      <c r="D115" s="213" t="s">
        <v>421</v>
      </c>
      <c r="E115" s="224"/>
      <c r="F115" s="202" t="s">
        <v>422</v>
      </c>
      <c r="G115" s="204" t="str">
        <f>'P01'!F114</f>
        <v>c</v>
      </c>
      <c r="H115" s="205" t="str">
        <f>'P02'!F114</f>
        <v>c</v>
      </c>
      <c r="I115" s="205" t="str">
        <f>'P03'!F114</f>
        <v>c</v>
      </c>
      <c r="J115" s="205" t="str">
        <f>'P04'!F114</f>
        <v>c</v>
      </c>
      <c r="K115" s="205" t="str">
        <f>'P05'!F114</f>
        <v>c</v>
      </c>
      <c r="L115" s="205" t="str">
        <f>'P06'!F114</f>
        <v>c</v>
      </c>
      <c r="M115" s="205" t="str">
        <f>'P07'!F114</f>
        <v>c</v>
      </c>
      <c r="N115" s="205" t="str">
        <f>'P08'!F114</f>
        <v>c</v>
      </c>
      <c r="O115" s="205" t="str">
        <f>'P09'!F114</f>
        <v>c</v>
      </c>
      <c r="P115" s="205" t="str">
        <f>'P10'!F114</f>
        <v>c</v>
      </c>
      <c r="Q115" s="205" t="str">
        <f>'P11'!F114</f>
        <v>c</v>
      </c>
      <c r="R115" s="205" t="str">
        <f>'P12'!F114</f>
        <v>c</v>
      </c>
      <c r="S115" s="205" t="str">
        <f>'P13'!F114</f>
        <v>c</v>
      </c>
      <c r="T115" s="205" t="str">
        <f>'P14'!F114</f>
        <v>nt</v>
      </c>
      <c r="U115" s="205" t="str">
        <f>'P15'!F114</f>
        <v>nt</v>
      </c>
      <c r="V115" s="205" t="str">
        <f>'P16'!F114</f>
        <v>nt</v>
      </c>
      <c r="W115" s="205" t="str">
        <f>'P17'!F114</f>
        <v>nt</v>
      </c>
      <c r="X115" s="205" t="str">
        <f>'P18'!F114</f>
        <v>nt</v>
      </c>
      <c r="Y115" s="205" t="str">
        <f>'P19'!F114</f>
        <v>nt</v>
      </c>
      <c r="Z115" s="206" t="str">
        <f>'P20'!F114</f>
        <v>nt</v>
      </c>
      <c r="AA115" s="207" t="str">
        <f>'P21'!F114</f>
        <v>nt</v>
      </c>
      <c r="AB115" s="207" t="str">
        <f>'P22'!F114</f>
        <v>nt</v>
      </c>
      <c r="AC115" s="207" t="str">
        <f>'P23'!F114</f>
        <v>nt</v>
      </c>
      <c r="AD115" s="207" t="str">
        <f>'P24'!F114</f>
        <v>nt</v>
      </c>
      <c r="AE115" s="207" t="str">
        <f>'P25'!F114</f>
        <v>nt</v>
      </c>
      <c r="AF115" s="252"/>
    </row>
    <row r="116" ht="37.5" customHeight="1">
      <c r="A116" s="209"/>
      <c r="B116" s="200" t="s">
        <v>423</v>
      </c>
      <c r="C116" s="201" t="s">
        <v>8</v>
      </c>
      <c r="D116" s="213" t="s">
        <v>424</v>
      </c>
      <c r="E116" s="229"/>
      <c r="F116" s="202" t="s">
        <v>425</v>
      </c>
      <c r="G116" s="204" t="str">
        <f>'P01'!F115</f>
        <v>na</v>
      </c>
      <c r="H116" s="204" t="str">
        <f>'P02'!F115</f>
        <v>na</v>
      </c>
      <c r="I116" s="204" t="str">
        <f>'P03'!F115</f>
        <v>na</v>
      </c>
      <c r="J116" s="204" t="str">
        <f>'P04'!F115</f>
        <v>na</v>
      </c>
      <c r="K116" s="204" t="str">
        <f>'P05'!F115</f>
        <v>na</v>
      </c>
      <c r="L116" s="204" t="str">
        <f>'P06'!F115</f>
        <v>na</v>
      </c>
      <c r="M116" s="204" t="str">
        <f>'P07'!F115</f>
        <v>na</v>
      </c>
      <c r="N116" s="204" t="str">
        <f>'P08'!F115</f>
        <v>na</v>
      </c>
      <c r="O116" s="204" t="str">
        <f>'P09'!F115</f>
        <v>na</v>
      </c>
      <c r="P116" s="210" t="str">
        <f>'P10'!F115</f>
        <v>na</v>
      </c>
      <c r="Q116" s="211" t="str">
        <f>'P11'!F115</f>
        <v>na</v>
      </c>
      <c r="R116" s="211" t="str">
        <f>'P12'!F115</f>
        <v>na</v>
      </c>
      <c r="S116" s="211" t="str">
        <f>'P13'!F115</f>
        <v>na</v>
      </c>
      <c r="T116" s="211" t="str">
        <f>'P14'!F115</f>
        <v>nt</v>
      </c>
      <c r="U116" s="211" t="str">
        <f>'P15'!F115</f>
        <v>nt</v>
      </c>
      <c r="V116" s="212" t="str">
        <f>'P16'!F115</f>
        <v>nt</v>
      </c>
      <c r="W116" s="212" t="str">
        <f>'P17'!F115</f>
        <v>nt</v>
      </c>
      <c r="X116" s="212" t="str">
        <f>'P18'!F115</f>
        <v>nt</v>
      </c>
      <c r="Y116" s="212" t="str">
        <f>'P19'!F115</f>
        <v>nt</v>
      </c>
      <c r="Z116" s="206" t="str">
        <f>'P20'!F115</f>
        <v>nt</v>
      </c>
      <c r="AA116" s="207" t="str">
        <f>'P21'!F115</f>
        <v>nt</v>
      </c>
      <c r="AB116" s="207" t="str">
        <f>'P22'!F115</f>
        <v>nt</v>
      </c>
      <c r="AC116" s="207" t="str">
        <f>'P23'!F115</f>
        <v>nt</v>
      </c>
      <c r="AD116" s="207" t="str">
        <f>'P24'!F115</f>
        <v>nt</v>
      </c>
      <c r="AE116" s="207" t="str">
        <f>'P25'!F115</f>
        <v>nt</v>
      </c>
      <c r="AF116" s="253"/>
    </row>
    <row r="117" ht="37.5" customHeight="1">
      <c r="A117" s="209"/>
      <c r="B117" s="200" t="s">
        <v>426</v>
      </c>
      <c r="C117" s="201" t="s">
        <v>8</v>
      </c>
      <c r="D117" s="213" t="s">
        <v>427</v>
      </c>
      <c r="E117" s="229"/>
      <c r="F117" s="202" t="s">
        <v>428</v>
      </c>
      <c r="G117" s="204" t="str">
        <f>'P01'!F116</f>
        <v>na</v>
      </c>
      <c r="H117" s="204" t="str">
        <f>'P02'!F116</f>
        <v>na</v>
      </c>
      <c r="I117" s="204" t="str">
        <f>'P03'!F116</f>
        <v>na</v>
      </c>
      <c r="J117" s="204" t="str">
        <f>'P04'!F116</f>
        <v>na</v>
      </c>
      <c r="K117" s="204" t="str">
        <f>'P05'!F116</f>
        <v>na</v>
      </c>
      <c r="L117" s="204" t="str">
        <f>'P06'!F116</f>
        <v>na</v>
      </c>
      <c r="M117" s="204" t="str">
        <f>'P07'!F116</f>
        <v>na</v>
      </c>
      <c r="N117" s="204" t="str">
        <f>'P08'!F116</f>
        <v>na</v>
      </c>
      <c r="O117" s="204" t="str">
        <f>'P09'!F116</f>
        <v>na</v>
      </c>
      <c r="P117" s="210" t="str">
        <f>'P10'!F116</f>
        <v>na</v>
      </c>
      <c r="Q117" s="211" t="str">
        <f>'P11'!F116</f>
        <v>na</v>
      </c>
      <c r="R117" s="211" t="str">
        <f>'P12'!F116</f>
        <v>na</v>
      </c>
      <c r="S117" s="211" t="str">
        <f>'P13'!F116</f>
        <v>na</v>
      </c>
      <c r="T117" s="211" t="str">
        <f>'P14'!F116</f>
        <v>nt</v>
      </c>
      <c r="U117" s="211" t="str">
        <f>'P15'!F116</f>
        <v>nt</v>
      </c>
      <c r="V117" s="212" t="str">
        <f>'P16'!F116</f>
        <v>nt</v>
      </c>
      <c r="W117" s="212" t="str">
        <f>'P17'!F116</f>
        <v>nt</v>
      </c>
      <c r="X117" s="212" t="str">
        <f>'P18'!F116</f>
        <v>nt</v>
      </c>
      <c r="Y117" s="212" t="str">
        <f>'P19'!F116</f>
        <v>nt</v>
      </c>
      <c r="Z117" s="206" t="str">
        <f>'P20'!F116</f>
        <v>nt</v>
      </c>
      <c r="AA117" s="207" t="str">
        <f>'P21'!F116</f>
        <v>nt</v>
      </c>
      <c r="AB117" s="207" t="str">
        <f>'P22'!F116</f>
        <v>nt</v>
      </c>
      <c r="AC117" s="207" t="str">
        <f>'P23'!F116</f>
        <v>nt</v>
      </c>
      <c r="AD117" s="207" t="str">
        <f>'P24'!F116</f>
        <v>nt</v>
      </c>
      <c r="AE117" s="207" t="str">
        <f>'P25'!F116</f>
        <v>nt</v>
      </c>
      <c r="AF117" s="253"/>
    </row>
    <row r="118" ht="37.5" customHeight="1">
      <c r="A118" s="242"/>
      <c r="B118" s="200" t="s">
        <v>429</v>
      </c>
      <c r="C118" s="201" t="s">
        <v>8</v>
      </c>
      <c r="D118" s="213" t="s">
        <v>430</v>
      </c>
      <c r="E118" s="229"/>
      <c r="F118" s="202" t="s">
        <v>431</v>
      </c>
      <c r="G118" s="204" t="str">
        <f>'P01'!F117</f>
        <v>na</v>
      </c>
      <c r="H118" s="204" t="str">
        <f>'P02'!F117</f>
        <v>na</v>
      </c>
      <c r="I118" s="204" t="str">
        <f>'P03'!F117</f>
        <v>na</v>
      </c>
      <c r="J118" s="204" t="str">
        <f>'P04'!F117</f>
        <v>na</v>
      </c>
      <c r="K118" s="204" t="str">
        <f>'P05'!F117</f>
        <v>na</v>
      </c>
      <c r="L118" s="204" t="str">
        <f>'P06'!F117</f>
        <v>na</v>
      </c>
      <c r="M118" s="204" t="str">
        <f>'P07'!F117</f>
        <v>na</v>
      </c>
      <c r="N118" s="204" t="str">
        <f>'P08'!F117</f>
        <v>na</v>
      </c>
      <c r="O118" s="204" t="str">
        <f>'P09'!F117</f>
        <v>na</v>
      </c>
      <c r="P118" s="210" t="str">
        <f>'P10'!F117</f>
        <v>na</v>
      </c>
      <c r="Q118" s="211" t="str">
        <f>'P11'!F117</f>
        <v>na</v>
      </c>
      <c r="R118" s="211" t="str">
        <f>'P12'!F117</f>
        <v>na</v>
      </c>
      <c r="S118" s="211" t="str">
        <f>'P13'!F117</f>
        <v>na</v>
      </c>
      <c r="T118" s="211" t="str">
        <f>'P14'!F117</f>
        <v>nt</v>
      </c>
      <c r="U118" s="211" t="str">
        <f>'P15'!F117</f>
        <v>nt</v>
      </c>
      <c r="V118" s="212" t="str">
        <f>'P16'!F117</f>
        <v>nt</v>
      </c>
      <c r="W118" s="212" t="str">
        <f>'P17'!F117</f>
        <v>nt</v>
      </c>
      <c r="X118" s="212" t="str">
        <f>'P18'!F117</f>
        <v>nt</v>
      </c>
      <c r="Y118" s="212" t="str">
        <f>'P19'!F117</f>
        <v>nt</v>
      </c>
      <c r="Z118" s="206" t="str">
        <f>'P20'!F117</f>
        <v>nt</v>
      </c>
      <c r="AA118" s="207" t="str">
        <f>'P21'!F117</f>
        <v>nt</v>
      </c>
      <c r="AB118" s="207" t="str">
        <f>'P22'!F117</f>
        <v>nt</v>
      </c>
      <c r="AC118" s="207" t="str">
        <f>'P23'!F117</f>
        <v>nt</v>
      </c>
      <c r="AD118" s="207" t="str">
        <f>'P24'!F117</f>
        <v>nt</v>
      </c>
      <c r="AE118" s="207" t="str">
        <f>'P25'!F117</f>
        <v>nt</v>
      </c>
      <c r="AF118" s="253"/>
    </row>
    <row r="119" ht="4.5" customHeight="1">
      <c r="A119" s="168"/>
      <c r="B119" s="169"/>
      <c r="C119" s="170"/>
      <c r="D119" s="170"/>
      <c r="E119" s="79"/>
      <c r="F119" s="78"/>
      <c r="G119" s="78"/>
      <c r="H119" s="78"/>
      <c r="I119" s="78"/>
      <c r="J119" s="78"/>
      <c r="K119" s="78"/>
      <c r="L119" s="78"/>
      <c r="M119" s="78"/>
      <c r="N119" s="78"/>
      <c r="O119" s="78"/>
      <c r="P119" s="78"/>
      <c r="Q119" s="78"/>
      <c r="R119" s="78"/>
      <c r="S119" s="78"/>
      <c r="T119" s="78"/>
      <c r="U119" s="171"/>
      <c r="V119" s="171"/>
      <c r="W119" s="171"/>
      <c r="X119" s="171"/>
      <c r="Y119" s="171"/>
      <c r="Z119" s="78"/>
      <c r="AA119" s="78"/>
      <c r="AB119" s="78"/>
      <c r="AC119" s="78"/>
      <c r="AD119" s="78"/>
      <c r="AE119" s="78"/>
      <c r="AF119" s="254"/>
    </row>
    <row r="120" ht="4.5" customHeight="1">
      <c r="A120" s="168"/>
      <c r="B120" s="169"/>
      <c r="C120" s="170"/>
      <c r="D120" s="170"/>
      <c r="E120" s="79"/>
      <c r="F120" s="78"/>
      <c r="G120" s="78"/>
      <c r="H120" s="78"/>
      <c r="I120" s="78"/>
      <c r="J120" s="78"/>
      <c r="K120" s="78"/>
      <c r="L120" s="78"/>
      <c r="M120" s="78"/>
      <c r="N120" s="78"/>
      <c r="O120" s="78"/>
      <c r="P120" s="78"/>
      <c r="Q120" s="78"/>
      <c r="R120" s="78"/>
      <c r="S120" s="78"/>
      <c r="T120" s="78"/>
      <c r="U120" s="171"/>
      <c r="V120" s="171"/>
      <c r="W120" s="171"/>
      <c r="X120" s="171"/>
      <c r="Y120" s="171"/>
      <c r="Z120" s="78"/>
      <c r="AA120" s="78"/>
      <c r="AB120" s="78"/>
      <c r="AC120" s="78"/>
      <c r="AD120" s="78"/>
      <c r="AE120" s="78"/>
      <c r="AF120" s="254"/>
    </row>
    <row r="121" ht="4.5" customHeight="1">
      <c r="A121" s="168"/>
      <c r="B121" s="169"/>
      <c r="C121" s="170"/>
      <c r="D121" s="170"/>
      <c r="E121" s="79"/>
      <c r="F121" s="78"/>
      <c r="G121" s="78"/>
      <c r="H121" s="78"/>
      <c r="I121" s="78"/>
      <c r="J121" s="78"/>
      <c r="K121" s="78"/>
      <c r="L121" s="78"/>
      <c r="M121" s="78"/>
      <c r="N121" s="78"/>
      <c r="O121" s="78"/>
      <c r="P121" s="78"/>
      <c r="Q121" s="78"/>
      <c r="R121" s="78"/>
      <c r="S121" s="78"/>
      <c r="T121" s="78"/>
      <c r="U121" s="171"/>
      <c r="V121" s="171"/>
      <c r="W121" s="171"/>
      <c r="X121" s="171"/>
      <c r="Y121" s="171"/>
      <c r="Z121" s="78"/>
      <c r="AA121" s="78"/>
      <c r="AB121" s="78"/>
      <c r="AC121" s="78"/>
      <c r="AD121" s="78"/>
      <c r="AE121" s="78"/>
      <c r="AF121" s="254"/>
    </row>
    <row r="122" ht="4.5" customHeight="1">
      <c r="A122" s="168"/>
      <c r="B122" s="169"/>
      <c r="C122" s="170"/>
      <c r="D122" s="170"/>
      <c r="E122" s="79"/>
      <c r="F122" s="78"/>
      <c r="G122" s="78"/>
      <c r="H122" s="78"/>
      <c r="I122" s="78"/>
      <c r="J122" s="78"/>
      <c r="K122" s="78"/>
      <c r="L122" s="78"/>
      <c r="M122" s="78"/>
      <c r="N122" s="78"/>
      <c r="O122" s="78"/>
      <c r="P122" s="78"/>
      <c r="Q122" s="78"/>
      <c r="R122" s="78"/>
      <c r="S122" s="78"/>
      <c r="T122" s="78"/>
      <c r="U122" s="171"/>
      <c r="V122" s="171"/>
      <c r="W122" s="171"/>
      <c r="X122" s="171"/>
      <c r="Y122" s="171"/>
      <c r="Z122" s="78"/>
      <c r="AA122" s="78"/>
      <c r="AB122" s="78"/>
      <c r="AC122" s="78"/>
      <c r="AD122" s="78"/>
      <c r="AE122" s="78"/>
      <c r="AF122" s="254"/>
    </row>
    <row r="123" ht="4.5" customHeight="1">
      <c r="A123" s="168"/>
      <c r="B123" s="169"/>
      <c r="C123" s="170"/>
      <c r="D123" s="170"/>
      <c r="E123" s="79"/>
      <c r="F123" s="78"/>
      <c r="G123" s="78"/>
      <c r="H123" s="78"/>
      <c r="I123" s="78"/>
      <c r="J123" s="78"/>
      <c r="K123" s="78"/>
      <c r="L123" s="78"/>
      <c r="M123" s="78"/>
      <c r="N123" s="78"/>
      <c r="O123" s="78"/>
      <c r="P123" s="78"/>
      <c r="Q123" s="78"/>
      <c r="R123" s="78"/>
      <c r="S123" s="78"/>
      <c r="T123" s="78"/>
      <c r="U123" s="171"/>
      <c r="V123" s="171"/>
      <c r="W123" s="171"/>
      <c r="X123" s="171"/>
      <c r="Y123" s="171"/>
      <c r="Z123" s="78"/>
      <c r="AA123" s="78"/>
      <c r="AB123" s="78"/>
      <c r="AC123" s="78"/>
      <c r="AD123" s="78"/>
      <c r="AE123" s="78"/>
      <c r="AF123" s="254"/>
    </row>
    <row r="124" ht="4.5" customHeight="1">
      <c r="A124" s="168"/>
      <c r="B124" s="169"/>
      <c r="C124" s="170"/>
      <c r="D124" s="170"/>
      <c r="E124" s="79"/>
      <c r="F124" s="78"/>
      <c r="G124" s="78"/>
      <c r="H124" s="78"/>
      <c r="I124" s="78"/>
      <c r="J124" s="78"/>
      <c r="K124" s="78"/>
      <c r="L124" s="78"/>
      <c r="M124" s="78"/>
      <c r="N124" s="78"/>
      <c r="O124" s="78"/>
      <c r="P124" s="78"/>
      <c r="Q124" s="78"/>
      <c r="R124" s="78"/>
      <c r="S124" s="78"/>
      <c r="T124" s="78"/>
      <c r="U124" s="171"/>
      <c r="V124" s="171"/>
      <c r="W124" s="171"/>
      <c r="X124" s="171"/>
      <c r="Y124" s="171"/>
      <c r="Z124" s="78"/>
      <c r="AA124" s="78"/>
      <c r="AB124" s="78"/>
      <c r="AC124" s="78"/>
      <c r="AD124" s="78"/>
      <c r="AE124" s="78"/>
      <c r="AF124" s="254"/>
    </row>
    <row r="125" ht="4.5" customHeight="1">
      <c r="A125" s="168"/>
      <c r="B125" s="169"/>
      <c r="C125" s="170"/>
      <c r="D125" s="170"/>
      <c r="E125" s="79"/>
      <c r="F125" s="78"/>
      <c r="G125" s="78"/>
      <c r="H125" s="78"/>
      <c r="I125" s="78"/>
      <c r="J125" s="78"/>
      <c r="K125" s="78"/>
      <c r="L125" s="78"/>
      <c r="M125" s="78"/>
      <c r="N125" s="78"/>
      <c r="O125" s="78"/>
      <c r="P125" s="78"/>
      <c r="Q125" s="78"/>
      <c r="R125" s="78"/>
      <c r="S125" s="78"/>
      <c r="T125" s="78"/>
      <c r="U125" s="171"/>
      <c r="V125" s="171"/>
      <c r="W125" s="171"/>
      <c r="X125" s="171"/>
      <c r="Y125" s="171"/>
      <c r="Z125" s="78"/>
      <c r="AA125" s="78"/>
      <c r="AB125" s="78"/>
      <c r="AC125" s="78"/>
      <c r="AD125" s="78"/>
      <c r="AE125" s="78"/>
      <c r="AF125" s="254"/>
    </row>
    <row r="126" ht="4.5" customHeight="1">
      <c r="A126" s="168"/>
      <c r="B126" s="169"/>
      <c r="C126" s="170"/>
      <c r="D126" s="170"/>
      <c r="E126" s="79"/>
      <c r="F126" s="78"/>
      <c r="G126" s="78"/>
      <c r="H126" s="78"/>
      <c r="I126" s="78"/>
      <c r="J126" s="78"/>
      <c r="K126" s="78"/>
      <c r="L126" s="78"/>
      <c r="M126" s="78"/>
      <c r="N126" s="78"/>
      <c r="O126" s="78"/>
      <c r="P126" s="78"/>
      <c r="Q126" s="78"/>
      <c r="R126" s="78"/>
      <c r="S126" s="78"/>
      <c r="T126" s="78"/>
      <c r="U126" s="171"/>
      <c r="V126" s="171"/>
      <c r="W126" s="171"/>
      <c r="X126" s="171"/>
      <c r="Y126" s="171"/>
      <c r="Z126" s="78"/>
      <c r="AA126" s="78"/>
      <c r="AB126" s="78"/>
      <c r="AC126" s="78"/>
      <c r="AD126" s="78"/>
      <c r="AE126" s="78"/>
      <c r="AF126" s="254"/>
    </row>
    <row r="127" ht="4.5" customHeight="1">
      <c r="A127" s="168"/>
      <c r="B127" s="169"/>
      <c r="C127" s="170"/>
      <c r="D127" s="170"/>
      <c r="E127" s="79"/>
      <c r="F127" s="78"/>
      <c r="G127" s="78"/>
      <c r="H127" s="78"/>
      <c r="I127" s="78"/>
      <c r="J127" s="78"/>
      <c r="K127" s="78"/>
      <c r="L127" s="78"/>
      <c r="M127" s="78"/>
      <c r="N127" s="78"/>
      <c r="O127" s="78"/>
      <c r="P127" s="78"/>
      <c r="Q127" s="78"/>
      <c r="R127" s="78"/>
      <c r="S127" s="78"/>
      <c r="T127" s="78"/>
      <c r="U127" s="171"/>
      <c r="V127" s="171"/>
      <c r="W127" s="171"/>
      <c r="X127" s="171"/>
      <c r="Y127" s="171"/>
      <c r="Z127" s="78"/>
      <c r="AA127" s="78"/>
      <c r="AB127" s="78"/>
      <c r="AC127" s="78"/>
      <c r="AD127" s="78"/>
      <c r="AE127" s="78"/>
      <c r="AF127" s="254"/>
    </row>
    <row r="128" ht="4.5" customHeight="1">
      <c r="A128" s="168"/>
      <c r="B128" s="169"/>
      <c r="C128" s="170"/>
      <c r="D128" s="170"/>
      <c r="E128" s="79"/>
      <c r="F128" s="78"/>
      <c r="G128" s="78"/>
      <c r="H128" s="78"/>
      <c r="I128" s="78"/>
      <c r="J128" s="78"/>
      <c r="K128" s="78"/>
      <c r="L128" s="78"/>
      <c r="M128" s="78"/>
      <c r="N128" s="78"/>
      <c r="O128" s="78"/>
      <c r="P128" s="78"/>
      <c r="Q128" s="78"/>
      <c r="R128" s="78"/>
      <c r="S128" s="78"/>
      <c r="T128" s="78"/>
      <c r="U128" s="171"/>
      <c r="V128" s="171"/>
      <c r="W128" s="171"/>
      <c r="X128" s="171"/>
      <c r="Y128" s="171"/>
      <c r="Z128" s="78"/>
      <c r="AA128" s="78"/>
      <c r="AB128" s="78"/>
      <c r="AC128" s="78"/>
      <c r="AD128" s="78"/>
      <c r="AE128" s="78"/>
      <c r="AF128" s="254"/>
    </row>
    <row r="129" ht="4.5" customHeight="1">
      <c r="A129" s="168"/>
      <c r="B129" s="169"/>
      <c r="C129" s="170"/>
      <c r="D129" s="170"/>
      <c r="E129" s="79"/>
      <c r="F129" s="78"/>
      <c r="G129" s="78"/>
      <c r="H129" s="78"/>
      <c r="I129" s="78"/>
      <c r="J129" s="78"/>
      <c r="K129" s="78"/>
      <c r="L129" s="78"/>
      <c r="M129" s="78"/>
      <c r="N129" s="78"/>
      <c r="O129" s="78"/>
      <c r="P129" s="78"/>
      <c r="Q129" s="78"/>
      <c r="R129" s="78"/>
      <c r="S129" s="78"/>
      <c r="T129" s="78"/>
      <c r="U129" s="171"/>
      <c r="V129" s="171"/>
      <c r="W129" s="171"/>
      <c r="X129" s="171"/>
      <c r="Y129" s="171"/>
      <c r="Z129" s="78"/>
      <c r="AA129" s="78"/>
      <c r="AB129" s="78"/>
      <c r="AC129" s="78"/>
      <c r="AD129" s="78"/>
      <c r="AE129" s="78"/>
      <c r="AF129" s="254"/>
    </row>
    <row r="130" ht="4.5" customHeight="1">
      <c r="A130" s="168"/>
      <c r="B130" s="169"/>
      <c r="C130" s="170"/>
      <c r="D130" s="170"/>
      <c r="E130" s="79"/>
      <c r="F130" s="78"/>
      <c r="G130" s="78"/>
      <c r="H130" s="78"/>
      <c r="I130" s="78"/>
      <c r="J130" s="78"/>
      <c r="K130" s="78"/>
      <c r="L130" s="78"/>
      <c r="M130" s="78"/>
      <c r="N130" s="78"/>
      <c r="O130" s="78"/>
      <c r="P130" s="78"/>
      <c r="Q130" s="78"/>
      <c r="R130" s="78"/>
      <c r="S130" s="78"/>
      <c r="T130" s="78"/>
      <c r="U130" s="171"/>
      <c r="V130" s="171"/>
      <c r="W130" s="171"/>
      <c r="X130" s="171"/>
      <c r="Y130" s="171"/>
      <c r="Z130" s="78"/>
      <c r="AA130" s="78"/>
      <c r="AB130" s="78"/>
      <c r="AC130" s="78"/>
      <c r="AD130" s="78"/>
      <c r="AE130" s="78"/>
      <c r="AF130" s="254"/>
    </row>
    <row r="131" ht="4.5" customHeight="1">
      <c r="A131" s="168"/>
      <c r="B131" s="169"/>
      <c r="C131" s="170"/>
      <c r="D131" s="170"/>
      <c r="E131" s="79"/>
      <c r="F131" s="78"/>
      <c r="G131" s="78"/>
      <c r="H131" s="78"/>
      <c r="I131" s="78"/>
      <c r="J131" s="78"/>
      <c r="K131" s="78"/>
      <c r="L131" s="78"/>
      <c r="M131" s="78"/>
      <c r="N131" s="78"/>
      <c r="O131" s="78"/>
      <c r="P131" s="78"/>
      <c r="Q131" s="78"/>
      <c r="R131" s="78"/>
      <c r="S131" s="78"/>
      <c r="T131" s="78"/>
      <c r="U131" s="171"/>
      <c r="V131" s="171"/>
      <c r="W131" s="171"/>
      <c r="X131" s="171"/>
      <c r="Y131" s="171"/>
      <c r="Z131" s="78"/>
      <c r="AA131" s="78"/>
      <c r="AB131" s="78"/>
      <c r="AC131" s="78"/>
      <c r="AD131" s="78"/>
      <c r="AE131" s="78"/>
      <c r="AF131" s="254"/>
    </row>
    <row r="132" ht="4.5" customHeight="1">
      <c r="A132" s="168"/>
      <c r="B132" s="169"/>
      <c r="C132" s="170"/>
      <c r="D132" s="170"/>
      <c r="E132" s="79"/>
      <c r="F132" s="78"/>
      <c r="G132" s="78"/>
      <c r="H132" s="78"/>
      <c r="I132" s="78"/>
      <c r="J132" s="78"/>
      <c r="K132" s="78"/>
      <c r="L132" s="78"/>
      <c r="M132" s="78"/>
      <c r="N132" s="78"/>
      <c r="O132" s="78"/>
      <c r="P132" s="78"/>
      <c r="Q132" s="78"/>
      <c r="R132" s="78"/>
      <c r="S132" s="78"/>
      <c r="T132" s="78"/>
      <c r="U132" s="171"/>
      <c r="V132" s="171"/>
      <c r="W132" s="171"/>
      <c r="X132" s="171"/>
      <c r="Y132" s="171"/>
      <c r="Z132" s="78"/>
      <c r="AA132" s="78"/>
      <c r="AB132" s="78"/>
      <c r="AC132" s="78"/>
      <c r="AD132" s="78"/>
      <c r="AE132" s="78"/>
      <c r="AF132" s="254"/>
    </row>
    <row r="133" ht="4.5" customHeight="1">
      <c r="A133" s="168"/>
      <c r="B133" s="169"/>
      <c r="C133" s="170"/>
      <c r="D133" s="170"/>
      <c r="E133" s="79"/>
      <c r="F133" s="78"/>
      <c r="G133" s="78"/>
      <c r="H133" s="78"/>
      <c r="I133" s="78"/>
      <c r="J133" s="78"/>
      <c r="K133" s="78"/>
      <c r="L133" s="78"/>
      <c r="M133" s="78"/>
      <c r="N133" s="78"/>
      <c r="O133" s="78"/>
      <c r="P133" s="78"/>
      <c r="Q133" s="78"/>
      <c r="R133" s="78"/>
      <c r="S133" s="78"/>
      <c r="T133" s="78"/>
      <c r="U133" s="171"/>
      <c r="V133" s="171"/>
      <c r="W133" s="171"/>
      <c r="X133" s="171"/>
      <c r="Y133" s="171"/>
      <c r="Z133" s="78"/>
      <c r="AA133" s="78"/>
      <c r="AB133" s="78"/>
      <c r="AC133" s="78"/>
      <c r="AD133" s="78"/>
      <c r="AE133" s="78"/>
      <c r="AF133" s="254"/>
    </row>
    <row r="134" ht="4.5" customHeight="1">
      <c r="A134" s="168"/>
      <c r="B134" s="169"/>
      <c r="C134" s="170"/>
      <c r="D134" s="170"/>
      <c r="E134" s="79"/>
      <c r="F134" s="78"/>
      <c r="G134" s="78"/>
      <c r="H134" s="78"/>
      <c r="I134" s="78"/>
      <c r="J134" s="78"/>
      <c r="K134" s="78"/>
      <c r="L134" s="78"/>
      <c r="M134" s="78"/>
      <c r="N134" s="78"/>
      <c r="O134" s="78"/>
      <c r="P134" s="78"/>
      <c r="Q134" s="78"/>
      <c r="R134" s="78"/>
      <c r="S134" s="78"/>
      <c r="T134" s="78"/>
      <c r="U134" s="171"/>
      <c r="V134" s="171"/>
      <c r="W134" s="171"/>
      <c r="X134" s="171"/>
      <c r="Y134" s="171"/>
      <c r="Z134" s="78"/>
      <c r="AA134" s="78"/>
      <c r="AB134" s="78"/>
      <c r="AC134" s="78"/>
      <c r="AD134" s="78"/>
      <c r="AE134" s="78"/>
      <c r="AF134" s="254"/>
    </row>
    <row r="135" ht="4.5" customHeight="1">
      <c r="A135" s="168"/>
      <c r="B135" s="169"/>
      <c r="C135" s="170"/>
      <c r="D135" s="170"/>
      <c r="E135" s="79"/>
      <c r="F135" s="78"/>
      <c r="G135" s="78"/>
      <c r="H135" s="78"/>
      <c r="I135" s="78"/>
      <c r="J135" s="78"/>
      <c r="K135" s="78"/>
      <c r="L135" s="78"/>
      <c r="M135" s="78"/>
      <c r="N135" s="78"/>
      <c r="O135" s="78"/>
      <c r="P135" s="78"/>
      <c r="Q135" s="78"/>
      <c r="R135" s="78"/>
      <c r="S135" s="78"/>
      <c r="T135" s="78"/>
      <c r="U135" s="171"/>
      <c r="V135" s="171"/>
      <c r="W135" s="171"/>
      <c r="X135" s="171"/>
      <c r="Y135" s="171"/>
      <c r="Z135" s="78"/>
      <c r="AA135" s="78"/>
      <c r="AB135" s="78"/>
      <c r="AC135" s="78"/>
      <c r="AD135" s="78"/>
      <c r="AE135" s="78"/>
      <c r="AF135" s="254"/>
    </row>
    <row r="136" ht="4.5" customHeight="1">
      <c r="A136" s="168"/>
      <c r="B136" s="169"/>
      <c r="C136" s="170"/>
      <c r="D136" s="170"/>
      <c r="E136" s="79"/>
      <c r="F136" s="78"/>
      <c r="G136" s="78"/>
      <c r="H136" s="78"/>
      <c r="I136" s="78"/>
      <c r="J136" s="78"/>
      <c r="K136" s="78"/>
      <c r="L136" s="78"/>
      <c r="M136" s="78"/>
      <c r="N136" s="78"/>
      <c r="O136" s="78"/>
      <c r="P136" s="78"/>
      <c r="Q136" s="78"/>
      <c r="R136" s="78"/>
      <c r="S136" s="78"/>
      <c r="T136" s="78"/>
      <c r="U136" s="171"/>
      <c r="V136" s="171"/>
      <c r="W136" s="171"/>
      <c r="X136" s="171"/>
      <c r="Y136" s="171"/>
      <c r="Z136" s="78"/>
      <c r="AA136" s="78"/>
      <c r="AB136" s="78"/>
      <c r="AC136" s="78"/>
      <c r="AD136" s="78"/>
      <c r="AE136" s="78"/>
      <c r="AF136" s="254"/>
    </row>
    <row r="137" ht="4.5" customHeight="1">
      <c r="A137" s="168"/>
      <c r="B137" s="169"/>
      <c r="C137" s="170"/>
      <c r="D137" s="170"/>
      <c r="E137" s="79"/>
      <c r="F137" s="78"/>
      <c r="G137" s="78"/>
      <c r="H137" s="78"/>
      <c r="I137" s="78"/>
      <c r="J137" s="78"/>
      <c r="K137" s="78"/>
      <c r="L137" s="78"/>
      <c r="M137" s="78"/>
      <c r="N137" s="78"/>
      <c r="O137" s="78"/>
      <c r="P137" s="78"/>
      <c r="Q137" s="78"/>
      <c r="R137" s="78"/>
      <c r="S137" s="78"/>
      <c r="T137" s="78"/>
      <c r="U137" s="171"/>
      <c r="V137" s="171"/>
      <c r="W137" s="171"/>
      <c r="X137" s="171"/>
      <c r="Y137" s="171"/>
      <c r="Z137" s="78"/>
      <c r="AA137" s="78"/>
      <c r="AB137" s="78"/>
      <c r="AC137" s="78"/>
      <c r="AD137" s="78"/>
      <c r="AE137" s="78"/>
      <c r="AF137" s="254"/>
    </row>
    <row r="138" ht="4.5" customHeight="1">
      <c r="A138" s="168"/>
      <c r="B138" s="169"/>
      <c r="C138" s="170"/>
      <c r="D138" s="170"/>
      <c r="E138" s="79"/>
      <c r="F138" s="78"/>
      <c r="G138" s="78"/>
      <c r="H138" s="78"/>
      <c r="I138" s="78"/>
      <c r="J138" s="78"/>
      <c r="K138" s="78"/>
      <c r="L138" s="78"/>
      <c r="M138" s="78"/>
      <c r="N138" s="78"/>
      <c r="O138" s="78"/>
      <c r="P138" s="78"/>
      <c r="Q138" s="78"/>
      <c r="R138" s="78"/>
      <c r="S138" s="78"/>
      <c r="T138" s="78"/>
      <c r="U138" s="171"/>
      <c r="V138" s="171"/>
      <c r="W138" s="171"/>
      <c r="X138" s="171"/>
      <c r="Y138" s="171"/>
      <c r="Z138" s="78"/>
      <c r="AA138" s="78"/>
      <c r="AB138" s="78"/>
      <c r="AC138" s="78"/>
      <c r="AD138" s="78"/>
      <c r="AE138" s="78"/>
      <c r="AF138" s="254"/>
    </row>
    <row r="139" ht="4.5" customHeight="1">
      <c r="A139" s="168"/>
      <c r="B139" s="169"/>
      <c r="C139" s="170"/>
      <c r="D139" s="170"/>
      <c r="E139" s="79"/>
      <c r="F139" s="78"/>
      <c r="G139" s="78"/>
      <c r="H139" s="78"/>
      <c r="I139" s="78"/>
      <c r="J139" s="78"/>
      <c r="K139" s="78"/>
      <c r="L139" s="78"/>
      <c r="M139" s="78"/>
      <c r="N139" s="78"/>
      <c r="O139" s="78"/>
      <c r="P139" s="78"/>
      <c r="Q139" s="78"/>
      <c r="R139" s="78"/>
      <c r="S139" s="78"/>
      <c r="T139" s="78"/>
      <c r="U139" s="171"/>
      <c r="V139" s="171"/>
      <c r="W139" s="171"/>
      <c r="X139" s="171"/>
      <c r="Y139" s="171"/>
      <c r="Z139" s="78"/>
      <c r="AA139" s="78"/>
      <c r="AB139" s="78"/>
      <c r="AC139" s="78"/>
      <c r="AD139" s="78"/>
      <c r="AE139" s="78"/>
      <c r="AF139" s="254"/>
    </row>
    <row r="140" ht="4.5" customHeight="1">
      <c r="A140" s="168"/>
      <c r="B140" s="169"/>
      <c r="C140" s="170"/>
      <c r="D140" s="170"/>
      <c r="E140" s="79"/>
      <c r="F140" s="78"/>
      <c r="G140" s="78"/>
      <c r="H140" s="78"/>
      <c r="I140" s="78"/>
      <c r="J140" s="78"/>
      <c r="K140" s="78"/>
      <c r="L140" s="78"/>
      <c r="M140" s="78"/>
      <c r="N140" s="78"/>
      <c r="O140" s="78"/>
      <c r="P140" s="78"/>
      <c r="Q140" s="78"/>
      <c r="R140" s="78"/>
      <c r="S140" s="78"/>
      <c r="T140" s="78"/>
      <c r="U140" s="171"/>
      <c r="V140" s="171"/>
      <c r="W140" s="171"/>
      <c r="X140" s="171"/>
      <c r="Y140" s="171"/>
      <c r="Z140" s="78"/>
      <c r="AA140" s="78"/>
      <c r="AB140" s="78"/>
      <c r="AC140" s="78"/>
      <c r="AD140" s="78"/>
      <c r="AE140" s="78"/>
      <c r="AF140" s="254"/>
    </row>
    <row r="141" ht="4.5" customHeight="1">
      <c r="A141" s="168"/>
      <c r="B141" s="169"/>
      <c r="C141" s="170"/>
      <c r="D141" s="170"/>
      <c r="E141" s="79"/>
      <c r="F141" s="78"/>
      <c r="G141" s="78"/>
      <c r="H141" s="78"/>
      <c r="I141" s="78"/>
      <c r="J141" s="78"/>
      <c r="K141" s="78"/>
      <c r="L141" s="78"/>
      <c r="M141" s="78"/>
      <c r="N141" s="78"/>
      <c r="O141" s="78"/>
      <c r="P141" s="78"/>
      <c r="Q141" s="78"/>
      <c r="R141" s="78"/>
      <c r="S141" s="78"/>
      <c r="T141" s="78"/>
      <c r="U141" s="171"/>
      <c r="V141" s="171"/>
      <c r="W141" s="171"/>
      <c r="X141" s="171"/>
      <c r="Y141" s="171"/>
      <c r="Z141" s="78"/>
      <c r="AA141" s="78"/>
      <c r="AB141" s="78"/>
      <c r="AC141" s="78"/>
      <c r="AD141" s="78"/>
      <c r="AE141" s="78"/>
      <c r="AF141" s="254"/>
    </row>
    <row r="142" ht="4.5" customHeight="1">
      <c r="A142" s="168"/>
      <c r="B142" s="169"/>
      <c r="C142" s="170"/>
      <c r="D142" s="170"/>
      <c r="E142" s="79"/>
      <c r="F142" s="78"/>
      <c r="G142" s="78"/>
      <c r="H142" s="78"/>
      <c r="I142" s="78"/>
      <c r="J142" s="78"/>
      <c r="K142" s="78"/>
      <c r="L142" s="78"/>
      <c r="M142" s="78"/>
      <c r="N142" s="78"/>
      <c r="O142" s="78"/>
      <c r="P142" s="78"/>
      <c r="Q142" s="78"/>
      <c r="R142" s="78"/>
      <c r="S142" s="78"/>
      <c r="T142" s="78"/>
      <c r="U142" s="171"/>
      <c r="V142" s="171"/>
      <c r="W142" s="171"/>
      <c r="X142" s="171"/>
      <c r="Y142" s="171"/>
      <c r="Z142" s="78"/>
      <c r="AA142" s="78"/>
      <c r="AB142" s="78"/>
      <c r="AC142" s="78"/>
      <c r="AD142" s="78"/>
      <c r="AE142" s="78"/>
      <c r="AF142" s="254"/>
    </row>
    <row r="143" ht="4.5" customHeight="1">
      <c r="A143" s="168"/>
      <c r="B143" s="169"/>
      <c r="C143" s="170"/>
      <c r="D143" s="170"/>
      <c r="E143" s="79"/>
      <c r="F143" s="78"/>
      <c r="G143" s="78"/>
      <c r="H143" s="78"/>
      <c r="I143" s="78"/>
      <c r="J143" s="78"/>
      <c r="K143" s="78"/>
      <c r="L143" s="78"/>
      <c r="M143" s="78"/>
      <c r="N143" s="78"/>
      <c r="O143" s="78"/>
      <c r="P143" s="78"/>
      <c r="Q143" s="78"/>
      <c r="R143" s="78"/>
      <c r="S143" s="78"/>
      <c r="T143" s="78"/>
      <c r="U143" s="171"/>
      <c r="V143" s="171"/>
      <c r="W143" s="171"/>
      <c r="X143" s="171"/>
      <c r="Y143" s="171"/>
      <c r="Z143" s="78"/>
      <c r="AA143" s="78"/>
      <c r="AB143" s="78"/>
      <c r="AC143" s="78"/>
      <c r="AD143" s="78"/>
      <c r="AE143" s="78"/>
      <c r="AF143" s="254"/>
    </row>
    <row r="144" ht="4.5" customHeight="1">
      <c r="A144" s="168"/>
      <c r="B144" s="169"/>
      <c r="C144" s="170"/>
      <c r="D144" s="170"/>
      <c r="E144" s="79"/>
      <c r="F144" s="78"/>
      <c r="G144" s="78"/>
      <c r="H144" s="78"/>
      <c r="I144" s="78"/>
      <c r="J144" s="78"/>
      <c r="K144" s="78"/>
      <c r="L144" s="78"/>
      <c r="M144" s="78"/>
      <c r="N144" s="78"/>
      <c r="O144" s="78"/>
      <c r="P144" s="78"/>
      <c r="Q144" s="78"/>
      <c r="R144" s="78"/>
      <c r="S144" s="78"/>
      <c r="T144" s="78"/>
      <c r="U144" s="171"/>
      <c r="V144" s="171"/>
      <c r="W144" s="171"/>
      <c r="X144" s="171"/>
      <c r="Y144" s="171"/>
      <c r="Z144" s="78"/>
      <c r="AA144" s="78"/>
      <c r="AB144" s="78"/>
      <c r="AC144" s="78"/>
      <c r="AD144" s="78"/>
      <c r="AE144" s="78"/>
      <c r="AF144" s="254"/>
    </row>
    <row r="145" ht="4.5" customHeight="1">
      <c r="A145" s="168"/>
      <c r="B145" s="169"/>
      <c r="C145" s="170"/>
      <c r="D145" s="170"/>
      <c r="E145" s="79"/>
      <c r="F145" s="78"/>
      <c r="G145" s="78"/>
      <c r="H145" s="78"/>
      <c r="I145" s="78"/>
      <c r="J145" s="78"/>
      <c r="K145" s="78"/>
      <c r="L145" s="78"/>
      <c r="M145" s="78"/>
      <c r="N145" s="78"/>
      <c r="O145" s="78"/>
      <c r="P145" s="78"/>
      <c r="Q145" s="78"/>
      <c r="R145" s="78"/>
      <c r="S145" s="78"/>
      <c r="T145" s="78"/>
      <c r="U145" s="171"/>
      <c r="V145" s="171"/>
      <c r="W145" s="171"/>
      <c r="X145" s="171"/>
      <c r="Y145" s="171"/>
      <c r="Z145" s="78"/>
      <c r="AA145" s="78"/>
      <c r="AB145" s="78"/>
      <c r="AC145" s="78"/>
      <c r="AD145" s="78"/>
      <c r="AE145" s="78"/>
      <c r="AF145" s="254"/>
    </row>
    <row r="146" ht="4.5" customHeight="1">
      <c r="A146" s="168"/>
      <c r="B146" s="169"/>
      <c r="C146" s="170"/>
      <c r="D146" s="170"/>
      <c r="E146" s="79"/>
      <c r="F146" s="78"/>
      <c r="G146" s="78"/>
      <c r="H146" s="78"/>
      <c r="I146" s="78"/>
      <c r="J146" s="78"/>
      <c r="K146" s="78"/>
      <c r="L146" s="78"/>
      <c r="M146" s="78"/>
      <c r="N146" s="78"/>
      <c r="O146" s="78"/>
      <c r="P146" s="78"/>
      <c r="Q146" s="78"/>
      <c r="R146" s="78"/>
      <c r="S146" s="78"/>
      <c r="T146" s="78"/>
      <c r="U146" s="171"/>
      <c r="V146" s="171"/>
      <c r="W146" s="171"/>
      <c r="X146" s="171"/>
      <c r="Y146" s="171"/>
      <c r="Z146" s="78"/>
      <c r="AA146" s="78"/>
      <c r="AB146" s="78"/>
      <c r="AC146" s="78"/>
      <c r="AD146" s="78"/>
      <c r="AE146" s="78"/>
      <c r="AF146" s="254"/>
    </row>
    <row r="147" ht="4.5" customHeight="1">
      <c r="A147" s="168"/>
      <c r="B147" s="169"/>
      <c r="C147" s="170"/>
      <c r="D147" s="170"/>
      <c r="E147" s="79"/>
      <c r="F147" s="78"/>
      <c r="G147" s="78"/>
      <c r="H147" s="78"/>
      <c r="I147" s="78"/>
      <c r="J147" s="78"/>
      <c r="K147" s="78"/>
      <c r="L147" s="78"/>
      <c r="M147" s="78"/>
      <c r="N147" s="78"/>
      <c r="O147" s="78"/>
      <c r="P147" s="78"/>
      <c r="Q147" s="78"/>
      <c r="R147" s="78"/>
      <c r="S147" s="78"/>
      <c r="T147" s="78"/>
      <c r="U147" s="171"/>
      <c r="V147" s="171"/>
      <c r="W147" s="171"/>
      <c r="X147" s="171"/>
      <c r="Y147" s="171"/>
      <c r="Z147" s="78"/>
      <c r="AA147" s="78"/>
      <c r="AB147" s="78"/>
      <c r="AC147" s="78"/>
      <c r="AD147" s="78"/>
      <c r="AE147" s="78"/>
      <c r="AF147" s="254"/>
    </row>
    <row r="148" ht="4.5" customHeight="1">
      <c r="A148" s="168"/>
      <c r="B148" s="169"/>
      <c r="C148" s="170"/>
      <c r="D148" s="170"/>
      <c r="E148" s="79"/>
      <c r="F148" s="78"/>
      <c r="G148" s="78"/>
      <c r="H148" s="78"/>
      <c r="I148" s="78"/>
      <c r="J148" s="78"/>
      <c r="K148" s="78"/>
      <c r="L148" s="78"/>
      <c r="M148" s="78"/>
      <c r="N148" s="78"/>
      <c r="O148" s="78"/>
      <c r="P148" s="78"/>
      <c r="Q148" s="78"/>
      <c r="R148" s="78"/>
      <c r="S148" s="78"/>
      <c r="T148" s="78"/>
      <c r="U148" s="171"/>
      <c r="V148" s="171"/>
      <c r="W148" s="171"/>
      <c r="X148" s="171"/>
      <c r="Y148" s="171"/>
      <c r="Z148" s="78"/>
      <c r="AA148" s="78"/>
      <c r="AB148" s="78"/>
      <c r="AC148" s="78"/>
      <c r="AD148" s="78"/>
      <c r="AE148" s="78"/>
      <c r="AF148" s="254"/>
    </row>
    <row r="149" ht="4.5" customHeight="1">
      <c r="A149" s="168"/>
      <c r="B149" s="169"/>
      <c r="C149" s="170"/>
      <c r="D149" s="170"/>
      <c r="E149" s="79"/>
      <c r="F149" s="78"/>
      <c r="G149" s="78"/>
      <c r="H149" s="78"/>
      <c r="I149" s="78"/>
      <c r="J149" s="78"/>
      <c r="K149" s="78"/>
      <c r="L149" s="78"/>
      <c r="M149" s="78"/>
      <c r="N149" s="78"/>
      <c r="O149" s="78"/>
      <c r="P149" s="78"/>
      <c r="Q149" s="78"/>
      <c r="R149" s="78"/>
      <c r="S149" s="78"/>
      <c r="T149" s="78"/>
      <c r="U149" s="171"/>
      <c r="V149" s="171"/>
      <c r="W149" s="171"/>
      <c r="X149" s="171"/>
      <c r="Y149" s="171"/>
      <c r="Z149" s="78"/>
      <c r="AA149" s="78"/>
      <c r="AB149" s="78"/>
      <c r="AC149" s="78"/>
      <c r="AD149" s="78"/>
      <c r="AE149" s="78"/>
      <c r="AF149" s="254"/>
    </row>
    <row r="150" ht="4.5" customHeight="1">
      <c r="A150" s="168"/>
      <c r="B150" s="169"/>
      <c r="C150" s="170"/>
      <c r="D150" s="170"/>
      <c r="E150" s="79"/>
      <c r="F150" s="78"/>
      <c r="G150" s="78"/>
      <c r="H150" s="78"/>
      <c r="I150" s="78"/>
      <c r="J150" s="78"/>
      <c r="K150" s="78"/>
      <c r="L150" s="78"/>
      <c r="M150" s="78"/>
      <c r="N150" s="78"/>
      <c r="O150" s="78"/>
      <c r="P150" s="78"/>
      <c r="Q150" s="78"/>
      <c r="R150" s="78"/>
      <c r="S150" s="78"/>
      <c r="T150" s="78"/>
      <c r="U150" s="171"/>
      <c r="V150" s="171"/>
      <c r="W150" s="171"/>
      <c r="X150" s="171"/>
      <c r="Y150" s="171"/>
      <c r="Z150" s="78"/>
      <c r="AA150" s="78"/>
      <c r="AB150" s="78"/>
      <c r="AC150" s="78"/>
      <c r="AD150" s="78"/>
      <c r="AE150" s="78"/>
      <c r="AF150" s="254"/>
    </row>
    <row r="151" ht="4.5" customHeight="1">
      <c r="A151" s="168"/>
      <c r="B151" s="169"/>
      <c r="C151" s="170"/>
      <c r="D151" s="170"/>
      <c r="E151" s="79"/>
      <c r="F151" s="78"/>
      <c r="G151" s="78"/>
      <c r="H151" s="78"/>
      <c r="I151" s="78"/>
      <c r="J151" s="78"/>
      <c r="K151" s="78"/>
      <c r="L151" s="78"/>
      <c r="M151" s="78"/>
      <c r="N151" s="78"/>
      <c r="O151" s="78"/>
      <c r="P151" s="78"/>
      <c r="Q151" s="78"/>
      <c r="R151" s="78"/>
      <c r="S151" s="78"/>
      <c r="T151" s="78"/>
      <c r="U151" s="171"/>
      <c r="V151" s="171"/>
      <c r="W151" s="171"/>
      <c r="X151" s="171"/>
      <c r="Y151" s="171"/>
      <c r="Z151" s="78"/>
      <c r="AA151" s="78"/>
      <c r="AB151" s="78"/>
      <c r="AC151" s="78"/>
      <c r="AD151" s="78"/>
      <c r="AE151" s="78"/>
      <c r="AF151" s="254"/>
    </row>
    <row r="152" ht="4.5" customHeight="1">
      <c r="A152" s="168"/>
      <c r="B152" s="169"/>
      <c r="C152" s="170"/>
      <c r="D152" s="170"/>
      <c r="E152" s="79"/>
      <c r="F152" s="78"/>
      <c r="G152" s="78"/>
      <c r="H152" s="78"/>
      <c r="I152" s="78"/>
      <c r="J152" s="78"/>
      <c r="K152" s="78"/>
      <c r="L152" s="78"/>
      <c r="M152" s="78"/>
      <c r="N152" s="78"/>
      <c r="O152" s="78"/>
      <c r="P152" s="78"/>
      <c r="Q152" s="78"/>
      <c r="R152" s="78"/>
      <c r="S152" s="78"/>
      <c r="T152" s="78"/>
      <c r="U152" s="171"/>
      <c r="V152" s="171"/>
      <c r="W152" s="171"/>
      <c r="X152" s="171"/>
      <c r="Y152" s="171"/>
      <c r="Z152" s="78"/>
      <c r="AA152" s="78"/>
      <c r="AB152" s="78"/>
      <c r="AC152" s="78"/>
      <c r="AD152" s="78"/>
      <c r="AE152" s="78"/>
      <c r="AF152" s="254"/>
    </row>
    <row r="153" ht="4.5" customHeight="1">
      <c r="A153" s="168"/>
      <c r="B153" s="169"/>
      <c r="C153" s="170"/>
      <c r="D153" s="170"/>
      <c r="E153" s="79"/>
      <c r="F153" s="78"/>
      <c r="G153" s="78"/>
      <c r="H153" s="78"/>
      <c r="I153" s="78"/>
      <c r="J153" s="78"/>
      <c r="K153" s="78"/>
      <c r="L153" s="78"/>
      <c r="M153" s="78"/>
      <c r="N153" s="78"/>
      <c r="O153" s="78"/>
      <c r="P153" s="78"/>
      <c r="Q153" s="78"/>
      <c r="R153" s="78"/>
      <c r="S153" s="78"/>
      <c r="T153" s="78"/>
      <c r="U153" s="171"/>
      <c r="V153" s="171"/>
      <c r="W153" s="171"/>
      <c r="X153" s="171"/>
      <c r="Y153" s="171"/>
      <c r="Z153" s="78"/>
      <c r="AA153" s="78"/>
      <c r="AB153" s="78"/>
      <c r="AC153" s="78"/>
      <c r="AD153" s="78"/>
      <c r="AE153" s="78"/>
      <c r="AF153" s="254"/>
    </row>
    <row r="154" ht="4.5" customHeight="1">
      <c r="A154" s="168"/>
      <c r="B154" s="169"/>
      <c r="C154" s="170"/>
      <c r="D154" s="170"/>
      <c r="E154" s="79"/>
      <c r="F154" s="78"/>
      <c r="G154" s="78"/>
      <c r="H154" s="78"/>
      <c r="I154" s="78"/>
      <c r="J154" s="78"/>
      <c r="K154" s="78"/>
      <c r="L154" s="78"/>
      <c r="M154" s="78"/>
      <c r="N154" s="78"/>
      <c r="O154" s="78"/>
      <c r="P154" s="78"/>
      <c r="Q154" s="78"/>
      <c r="R154" s="78"/>
      <c r="S154" s="78"/>
      <c r="T154" s="78"/>
      <c r="U154" s="171"/>
      <c r="V154" s="171"/>
      <c r="W154" s="171"/>
      <c r="X154" s="171"/>
      <c r="Y154" s="171"/>
      <c r="Z154" s="78"/>
      <c r="AA154" s="78"/>
      <c r="AB154" s="78"/>
      <c r="AC154" s="78"/>
      <c r="AD154" s="78"/>
      <c r="AE154" s="78"/>
      <c r="AF154" s="254"/>
    </row>
    <row r="155" ht="4.5" customHeight="1">
      <c r="A155" s="168"/>
      <c r="B155" s="169"/>
      <c r="C155" s="170"/>
      <c r="D155" s="170"/>
      <c r="E155" s="79"/>
      <c r="F155" s="78"/>
      <c r="G155" s="78"/>
      <c r="H155" s="78"/>
      <c r="I155" s="78"/>
      <c r="J155" s="78"/>
      <c r="K155" s="78"/>
      <c r="L155" s="78"/>
      <c r="M155" s="78"/>
      <c r="N155" s="78"/>
      <c r="O155" s="78"/>
      <c r="P155" s="78"/>
      <c r="Q155" s="78"/>
      <c r="R155" s="78"/>
      <c r="S155" s="78"/>
      <c r="T155" s="78"/>
      <c r="U155" s="171"/>
      <c r="V155" s="171"/>
      <c r="W155" s="171"/>
      <c r="X155" s="171"/>
      <c r="Y155" s="171"/>
      <c r="Z155" s="78"/>
      <c r="AA155" s="78"/>
      <c r="AB155" s="78"/>
      <c r="AC155" s="78"/>
      <c r="AD155" s="78"/>
      <c r="AE155" s="78"/>
      <c r="AF155" s="254"/>
    </row>
    <row r="156" ht="4.5" customHeight="1">
      <c r="A156" s="168"/>
      <c r="B156" s="169"/>
      <c r="C156" s="170"/>
      <c r="D156" s="170"/>
      <c r="E156" s="79"/>
      <c r="F156" s="78"/>
      <c r="G156" s="78"/>
      <c r="H156" s="78"/>
      <c r="I156" s="78"/>
      <c r="J156" s="78"/>
      <c r="K156" s="78"/>
      <c r="L156" s="78"/>
      <c r="M156" s="78"/>
      <c r="N156" s="78"/>
      <c r="O156" s="78"/>
      <c r="P156" s="78"/>
      <c r="Q156" s="78"/>
      <c r="R156" s="78"/>
      <c r="S156" s="78"/>
      <c r="T156" s="78"/>
      <c r="U156" s="171"/>
      <c r="V156" s="171"/>
      <c r="W156" s="171"/>
      <c r="X156" s="171"/>
      <c r="Y156" s="171"/>
      <c r="Z156" s="78"/>
      <c r="AA156" s="78"/>
      <c r="AB156" s="78"/>
      <c r="AC156" s="78"/>
      <c r="AD156" s="78"/>
      <c r="AE156" s="78"/>
      <c r="AF156" s="254"/>
    </row>
    <row r="157" ht="4.5" customHeight="1">
      <c r="A157" s="168"/>
      <c r="B157" s="169"/>
      <c r="C157" s="170"/>
      <c r="D157" s="170"/>
      <c r="E157" s="79"/>
      <c r="F157" s="78"/>
      <c r="G157" s="78"/>
      <c r="H157" s="78"/>
      <c r="I157" s="78"/>
      <c r="J157" s="78"/>
      <c r="K157" s="78"/>
      <c r="L157" s="78"/>
      <c r="M157" s="78"/>
      <c r="N157" s="78"/>
      <c r="O157" s="78"/>
      <c r="P157" s="78"/>
      <c r="Q157" s="78"/>
      <c r="R157" s="78"/>
      <c r="S157" s="78"/>
      <c r="T157" s="78"/>
      <c r="U157" s="171"/>
      <c r="V157" s="171"/>
      <c r="W157" s="171"/>
      <c r="X157" s="171"/>
      <c r="Y157" s="171"/>
      <c r="Z157" s="78"/>
      <c r="AA157" s="78"/>
      <c r="AB157" s="78"/>
      <c r="AC157" s="78"/>
      <c r="AD157" s="78"/>
      <c r="AE157" s="78"/>
      <c r="AF157" s="254"/>
    </row>
    <row r="158" ht="4.5" customHeight="1">
      <c r="A158" s="168"/>
      <c r="B158" s="169"/>
      <c r="C158" s="170"/>
      <c r="D158" s="170"/>
      <c r="E158" s="79"/>
      <c r="F158" s="78"/>
      <c r="G158" s="78"/>
      <c r="H158" s="78"/>
      <c r="I158" s="78"/>
      <c r="J158" s="78"/>
      <c r="K158" s="78"/>
      <c r="L158" s="78"/>
      <c r="M158" s="78"/>
      <c r="N158" s="78"/>
      <c r="O158" s="78"/>
      <c r="P158" s="78"/>
      <c r="Q158" s="78"/>
      <c r="R158" s="78"/>
      <c r="S158" s="78"/>
      <c r="T158" s="78"/>
      <c r="U158" s="171"/>
      <c r="V158" s="171"/>
      <c r="W158" s="171"/>
      <c r="X158" s="171"/>
      <c r="Y158" s="171"/>
      <c r="Z158" s="78"/>
      <c r="AA158" s="78"/>
      <c r="AB158" s="78"/>
      <c r="AC158" s="78"/>
      <c r="AD158" s="78"/>
      <c r="AE158" s="78"/>
      <c r="AF158" s="254"/>
    </row>
    <row r="159" ht="4.5" customHeight="1">
      <c r="A159" s="168"/>
      <c r="B159" s="169"/>
      <c r="C159" s="170"/>
      <c r="D159" s="170"/>
      <c r="E159" s="79"/>
      <c r="F159" s="78"/>
      <c r="G159" s="78"/>
      <c r="H159" s="78"/>
      <c r="I159" s="78"/>
      <c r="J159" s="78"/>
      <c r="K159" s="78"/>
      <c r="L159" s="78"/>
      <c r="M159" s="78"/>
      <c r="N159" s="78"/>
      <c r="O159" s="78"/>
      <c r="P159" s="78"/>
      <c r="Q159" s="78"/>
      <c r="R159" s="78"/>
      <c r="S159" s="78"/>
      <c r="T159" s="78"/>
      <c r="U159" s="171"/>
      <c r="V159" s="171"/>
      <c r="W159" s="171"/>
      <c r="X159" s="171"/>
      <c r="Y159" s="171"/>
      <c r="Z159" s="78"/>
      <c r="AA159" s="78"/>
      <c r="AB159" s="78"/>
      <c r="AC159" s="78"/>
      <c r="AD159" s="78"/>
      <c r="AE159" s="78"/>
      <c r="AF159" s="254"/>
    </row>
    <row r="160" ht="4.5" customHeight="1">
      <c r="A160" s="168"/>
      <c r="B160" s="169"/>
      <c r="C160" s="170"/>
      <c r="D160" s="170"/>
      <c r="E160" s="79"/>
      <c r="F160" s="78"/>
      <c r="G160" s="78"/>
      <c r="H160" s="78"/>
      <c r="I160" s="78"/>
      <c r="J160" s="78"/>
      <c r="K160" s="78"/>
      <c r="L160" s="78"/>
      <c r="M160" s="78"/>
      <c r="N160" s="78"/>
      <c r="O160" s="78"/>
      <c r="P160" s="78"/>
      <c r="Q160" s="78"/>
      <c r="R160" s="78"/>
      <c r="S160" s="78"/>
      <c r="T160" s="78"/>
      <c r="U160" s="171"/>
      <c r="V160" s="171"/>
      <c r="W160" s="171"/>
      <c r="X160" s="171"/>
      <c r="Y160" s="171"/>
      <c r="Z160" s="78"/>
      <c r="AA160" s="78"/>
      <c r="AB160" s="78"/>
      <c r="AC160" s="78"/>
      <c r="AD160" s="78"/>
      <c r="AE160" s="78"/>
      <c r="AF160" s="254"/>
    </row>
    <row r="161" ht="4.5" customHeight="1">
      <c r="A161" s="168"/>
      <c r="B161" s="169"/>
      <c r="C161" s="170"/>
      <c r="D161" s="170"/>
      <c r="E161" s="79"/>
      <c r="F161" s="78"/>
      <c r="G161" s="78"/>
      <c r="H161" s="78"/>
      <c r="I161" s="78"/>
      <c r="J161" s="78"/>
      <c r="K161" s="78"/>
      <c r="L161" s="78"/>
      <c r="M161" s="78"/>
      <c r="N161" s="78"/>
      <c r="O161" s="78"/>
      <c r="P161" s="78"/>
      <c r="Q161" s="78"/>
      <c r="R161" s="78"/>
      <c r="S161" s="78"/>
      <c r="T161" s="78"/>
      <c r="U161" s="171"/>
      <c r="V161" s="171"/>
      <c r="W161" s="171"/>
      <c r="X161" s="171"/>
      <c r="Y161" s="171"/>
      <c r="Z161" s="78"/>
      <c r="AA161" s="78"/>
      <c r="AB161" s="78"/>
      <c r="AC161" s="78"/>
      <c r="AD161" s="78"/>
      <c r="AE161" s="78"/>
      <c r="AF161" s="254"/>
    </row>
    <row r="162" ht="4.5" customHeight="1">
      <c r="A162" s="168"/>
      <c r="B162" s="169"/>
      <c r="C162" s="170"/>
      <c r="D162" s="170"/>
      <c r="E162" s="79"/>
      <c r="F162" s="78" t="s">
        <v>432</v>
      </c>
      <c r="G162" s="78"/>
      <c r="H162" s="78"/>
      <c r="I162" s="78"/>
      <c r="J162" s="78"/>
      <c r="K162" s="78"/>
      <c r="L162" s="78"/>
      <c r="M162" s="78"/>
      <c r="N162" s="78"/>
      <c r="O162" s="78"/>
      <c r="P162" s="78"/>
      <c r="Q162" s="78"/>
      <c r="R162" s="78"/>
      <c r="S162" s="78"/>
      <c r="T162" s="78"/>
      <c r="U162" s="171"/>
      <c r="V162" s="171"/>
      <c r="W162" s="171"/>
      <c r="X162" s="171"/>
      <c r="Y162" s="171"/>
      <c r="Z162" s="78"/>
      <c r="AA162" s="78"/>
      <c r="AB162" s="78"/>
      <c r="AC162" s="78"/>
      <c r="AD162" s="78"/>
      <c r="AE162" s="78"/>
      <c r="AF162" s="254"/>
    </row>
    <row r="163" ht="4.5" customHeight="1">
      <c r="A163" s="168"/>
      <c r="B163" s="169"/>
      <c r="C163" s="170"/>
      <c r="D163" s="170"/>
      <c r="E163" s="79"/>
      <c r="F163" s="78"/>
      <c r="G163" s="78"/>
      <c r="H163" s="78"/>
      <c r="I163" s="78"/>
      <c r="J163" s="78"/>
      <c r="K163" s="78"/>
      <c r="L163" s="78"/>
      <c r="M163" s="78"/>
      <c r="N163" s="78"/>
      <c r="O163" s="78"/>
      <c r="P163" s="78"/>
      <c r="Q163" s="78"/>
      <c r="R163" s="78"/>
      <c r="S163" s="78"/>
      <c r="T163" s="78"/>
      <c r="U163" s="171"/>
      <c r="V163" s="171"/>
      <c r="W163" s="171"/>
      <c r="X163" s="171"/>
      <c r="Y163" s="171"/>
      <c r="Z163" s="78"/>
      <c r="AA163" s="78"/>
      <c r="AB163" s="78"/>
      <c r="AC163" s="78"/>
      <c r="AD163" s="78"/>
      <c r="AE163" s="78"/>
      <c r="AF163" s="254"/>
    </row>
    <row r="164" ht="4.5" customHeight="1">
      <c r="A164" s="168"/>
      <c r="B164" s="169"/>
      <c r="C164" s="170"/>
      <c r="D164" s="170"/>
      <c r="E164" s="79"/>
      <c r="F164" s="78"/>
      <c r="G164" s="78"/>
      <c r="H164" s="78"/>
      <c r="I164" s="78"/>
      <c r="J164" s="78"/>
      <c r="K164" s="78"/>
      <c r="L164" s="78"/>
      <c r="M164" s="78"/>
      <c r="N164" s="78"/>
      <c r="O164" s="78"/>
      <c r="P164" s="78"/>
      <c r="Q164" s="78"/>
      <c r="R164" s="78"/>
      <c r="S164" s="78"/>
      <c r="T164" s="78"/>
      <c r="U164" s="171"/>
      <c r="V164" s="171"/>
      <c r="W164" s="171"/>
      <c r="X164" s="171"/>
      <c r="Y164" s="171"/>
      <c r="Z164" s="78"/>
      <c r="AA164" s="78"/>
      <c r="AB164" s="78"/>
      <c r="AC164" s="78"/>
      <c r="AD164" s="78"/>
      <c r="AE164" s="78"/>
      <c r="AF164" s="254"/>
    </row>
    <row r="165" ht="4.5" customHeight="1">
      <c r="A165" s="168"/>
      <c r="B165" s="169"/>
      <c r="C165" s="170"/>
      <c r="D165" s="170"/>
      <c r="E165" s="79"/>
      <c r="F165" s="78"/>
      <c r="G165" s="78"/>
      <c r="H165" s="78"/>
      <c r="I165" s="78"/>
      <c r="J165" s="78"/>
      <c r="K165" s="78"/>
      <c r="L165" s="78"/>
      <c r="M165" s="78"/>
      <c r="N165" s="78"/>
      <c r="O165" s="78"/>
      <c r="P165" s="78"/>
      <c r="Q165" s="78"/>
      <c r="R165" s="78"/>
      <c r="S165" s="78"/>
      <c r="T165" s="78"/>
      <c r="U165" s="171"/>
      <c r="V165" s="171"/>
      <c r="W165" s="171"/>
      <c r="X165" s="171"/>
      <c r="Y165" s="171"/>
      <c r="Z165" s="78"/>
      <c r="AA165" s="78"/>
      <c r="AB165" s="78"/>
      <c r="AC165" s="78"/>
      <c r="AD165" s="78"/>
      <c r="AE165" s="78"/>
      <c r="AF165" s="254"/>
    </row>
    <row r="166" ht="4.5" customHeight="1">
      <c r="A166" s="168"/>
      <c r="B166" s="169"/>
      <c r="C166" s="170"/>
      <c r="D166" s="170"/>
      <c r="E166" s="79"/>
      <c r="F166" s="78"/>
      <c r="G166" s="78"/>
      <c r="H166" s="78"/>
      <c r="I166" s="78"/>
      <c r="J166" s="78"/>
      <c r="K166" s="78"/>
      <c r="L166" s="78"/>
      <c r="M166" s="78"/>
      <c r="N166" s="78"/>
      <c r="O166" s="78"/>
      <c r="P166" s="78"/>
      <c r="Q166" s="78"/>
      <c r="R166" s="78"/>
      <c r="S166" s="78"/>
      <c r="T166" s="78"/>
      <c r="U166" s="171"/>
      <c r="V166" s="171"/>
      <c r="W166" s="171"/>
      <c r="X166" s="171"/>
      <c r="Y166" s="171"/>
      <c r="Z166" s="78"/>
      <c r="AA166" s="78"/>
      <c r="AB166" s="78"/>
      <c r="AC166" s="78"/>
      <c r="AD166" s="78"/>
      <c r="AE166" s="78"/>
      <c r="AF166" s="254"/>
    </row>
    <row r="167" ht="4.5" customHeight="1">
      <c r="A167" s="168"/>
      <c r="B167" s="169"/>
      <c r="C167" s="170"/>
      <c r="D167" s="170"/>
      <c r="E167" s="79"/>
      <c r="F167" s="78"/>
      <c r="G167" s="78"/>
      <c r="H167" s="78"/>
      <c r="I167" s="78"/>
      <c r="J167" s="78"/>
      <c r="K167" s="78"/>
      <c r="L167" s="78"/>
      <c r="M167" s="78"/>
      <c r="N167" s="78"/>
      <c r="O167" s="78"/>
      <c r="P167" s="78"/>
      <c r="Q167" s="78"/>
      <c r="R167" s="78"/>
      <c r="S167" s="78"/>
      <c r="T167" s="78"/>
      <c r="U167" s="171"/>
      <c r="V167" s="171"/>
      <c r="W167" s="171"/>
      <c r="X167" s="171"/>
      <c r="Y167" s="171"/>
      <c r="Z167" s="78"/>
      <c r="AA167" s="78"/>
      <c r="AB167" s="78"/>
      <c r="AC167" s="78"/>
      <c r="AD167" s="78"/>
      <c r="AE167" s="78"/>
      <c r="AF167" s="254"/>
    </row>
    <row r="168" ht="4.5" customHeight="1">
      <c r="A168" s="168"/>
      <c r="B168" s="169"/>
      <c r="C168" s="170"/>
      <c r="D168" s="170"/>
      <c r="E168" s="79"/>
      <c r="F168" s="78"/>
      <c r="G168" s="78"/>
      <c r="H168" s="78"/>
      <c r="I168" s="78"/>
      <c r="J168" s="78"/>
      <c r="K168" s="78"/>
      <c r="L168" s="78"/>
      <c r="M168" s="78"/>
      <c r="N168" s="78"/>
      <c r="O168" s="78"/>
      <c r="P168" s="78"/>
      <c r="Q168" s="78"/>
      <c r="R168" s="78"/>
      <c r="S168" s="78"/>
      <c r="T168" s="78"/>
      <c r="U168" s="171"/>
      <c r="V168" s="171"/>
      <c r="W168" s="171"/>
      <c r="X168" s="171"/>
      <c r="Y168" s="171"/>
      <c r="Z168" s="78"/>
      <c r="AA168" s="78"/>
      <c r="AB168" s="78"/>
      <c r="AC168" s="78"/>
      <c r="AD168" s="78"/>
      <c r="AE168" s="78"/>
      <c r="AF168" s="254"/>
    </row>
    <row r="169" ht="4.5" customHeight="1">
      <c r="A169" s="168"/>
      <c r="B169" s="169"/>
      <c r="C169" s="170"/>
      <c r="D169" s="170"/>
      <c r="E169" s="79"/>
      <c r="F169" s="78"/>
      <c r="G169" s="78"/>
      <c r="H169" s="78"/>
      <c r="I169" s="78"/>
      <c r="J169" s="78"/>
      <c r="K169" s="78"/>
      <c r="L169" s="78"/>
      <c r="M169" s="78"/>
      <c r="N169" s="78"/>
      <c r="O169" s="78"/>
      <c r="P169" s="78"/>
      <c r="Q169" s="78"/>
      <c r="R169" s="78"/>
      <c r="S169" s="78"/>
      <c r="T169" s="78"/>
      <c r="U169" s="171"/>
      <c r="V169" s="171"/>
      <c r="W169" s="171"/>
      <c r="X169" s="171"/>
      <c r="Y169" s="171"/>
      <c r="Z169" s="78"/>
      <c r="AA169" s="78"/>
      <c r="AB169" s="78"/>
      <c r="AC169" s="78"/>
      <c r="AD169" s="78"/>
      <c r="AE169" s="78"/>
      <c r="AF169" s="254"/>
    </row>
    <row r="170" ht="4.5" customHeight="1">
      <c r="A170" s="168"/>
      <c r="B170" s="169"/>
      <c r="C170" s="170"/>
      <c r="D170" s="170"/>
      <c r="E170" s="79"/>
      <c r="F170" s="78"/>
      <c r="G170" s="78"/>
      <c r="H170" s="78"/>
      <c r="I170" s="78"/>
      <c r="J170" s="78"/>
      <c r="K170" s="78"/>
      <c r="L170" s="78"/>
      <c r="M170" s="78"/>
      <c r="N170" s="78"/>
      <c r="O170" s="78"/>
      <c r="P170" s="78"/>
      <c r="Q170" s="78"/>
      <c r="R170" s="78"/>
      <c r="S170" s="78"/>
      <c r="T170" s="78"/>
      <c r="U170" s="171"/>
      <c r="V170" s="171"/>
      <c r="W170" s="171"/>
      <c r="X170" s="171"/>
      <c r="Y170" s="171"/>
      <c r="Z170" s="78"/>
      <c r="AA170" s="78"/>
      <c r="AB170" s="78"/>
      <c r="AC170" s="78"/>
      <c r="AD170" s="78"/>
      <c r="AE170" s="78"/>
      <c r="AF170" s="254"/>
    </row>
    <row r="171" ht="4.5" customHeight="1">
      <c r="A171" s="168"/>
      <c r="B171" s="169"/>
      <c r="C171" s="170"/>
      <c r="D171" s="170"/>
      <c r="E171" s="79"/>
      <c r="F171" s="78"/>
      <c r="G171" s="78"/>
      <c r="H171" s="78"/>
      <c r="I171" s="78"/>
      <c r="J171" s="78"/>
      <c r="K171" s="78"/>
      <c r="L171" s="78"/>
      <c r="M171" s="78"/>
      <c r="N171" s="78"/>
      <c r="O171" s="78"/>
      <c r="P171" s="78"/>
      <c r="Q171" s="78"/>
      <c r="R171" s="78"/>
      <c r="S171" s="78"/>
      <c r="T171" s="78"/>
      <c r="U171" s="171"/>
      <c r="V171" s="171"/>
      <c r="W171" s="171"/>
      <c r="X171" s="171"/>
      <c r="Y171" s="171"/>
      <c r="Z171" s="78"/>
      <c r="AA171" s="78"/>
      <c r="AB171" s="78"/>
      <c r="AC171" s="78"/>
      <c r="AD171" s="78"/>
      <c r="AE171" s="78"/>
      <c r="AF171" s="254"/>
    </row>
    <row r="172" ht="4.5" customHeight="1">
      <c r="A172" s="168"/>
      <c r="B172" s="169"/>
      <c r="C172" s="170"/>
      <c r="D172" s="170"/>
      <c r="E172" s="79"/>
      <c r="F172" s="78"/>
      <c r="G172" s="78"/>
      <c r="H172" s="78"/>
      <c r="I172" s="78"/>
      <c r="J172" s="78"/>
      <c r="K172" s="78"/>
      <c r="L172" s="78"/>
      <c r="M172" s="78"/>
      <c r="N172" s="78"/>
      <c r="O172" s="78"/>
      <c r="P172" s="78"/>
      <c r="Q172" s="78"/>
      <c r="R172" s="78"/>
      <c r="S172" s="78"/>
      <c r="T172" s="78"/>
      <c r="U172" s="171"/>
      <c r="V172" s="171"/>
      <c r="W172" s="171"/>
      <c r="X172" s="171"/>
      <c r="Y172" s="171"/>
      <c r="Z172" s="78"/>
      <c r="AA172" s="78"/>
      <c r="AB172" s="78"/>
      <c r="AC172" s="78"/>
      <c r="AD172" s="78"/>
      <c r="AE172" s="78"/>
      <c r="AF172" s="254"/>
    </row>
    <row r="173" ht="4.5" customHeight="1">
      <c r="A173" s="168"/>
      <c r="B173" s="169"/>
      <c r="C173" s="170"/>
      <c r="D173" s="170"/>
      <c r="E173" s="79"/>
      <c r="F173" s="78"/>
      <c r="G173" s="78"/>
      <c r="H173" s="78"/>
      <c r="I173" s="78"/>
      <c r="J173" s="78"/>
      <c r="K173" s="78"/>
      <c r="L173" s="78"/>
      <c r="M173" s="78"/>
      <c r="N173" s="78"/>
      <c r="O173" s="78"/>
      <c r="P173" s="78"/>
      <c r="Q173" s="78"/>
      <c r="R173" s="78"/>
      <c r="S173" s="78"/>
      <c r="T173" s="78"/>
      <c r="U173" s="171"/>
      <c r="V173" s="171"/>
      <c r="W173" s="171"/>
      <c r="X173" s="171"/>
      <c r="Y173" s="171"/>
      <c r="Z173" s="78"/>
      <c r="AA173" s="78"/>
      <c r="AB173" s="78"/>
      <c r="AC173" s="78"/>
      <c r="AD173" s="78"/>
      <c r="AE173" s="78"/>
      <c r="AF173" s="254"/>
    </row>
    <row r="174" ht="4.5" customHeight="1">
      <c r="A174" s="168"/>
      <c r="B174" s="169"/>
      <c r="C174" s="170"/>
      <c r="D174" s="170"/>
      <c r="E174" s="79"/>
      <c r="F174" s="78"/>
      <c r="G174" s="78"/>
      <c r="H174" s="78"/>
      <c r="I174" s="78"/>
      <c r="J174" s="78"/>
      <c r="K174" s="78"/>
      <c r="L174" s="78"/>
      <c r="M174" s="78"/>
      <c r="N174" s="78"/>
      <c r="O174" s="78"/>
      <c r="P174" s="78"/>
      <c r="Q174" s="78"/>
      <c r="R174" s="78"/>
      <c r="S174" s="78"/>
      <c r="T174" s="78"/>
      <c r="U174" s="171"/>
      <c r="V174" s="171"/>
      <c r="W174" s="171"/>
      <c r="X174" s="171"/>
      <c r="Y174" s="171"/>
      <c r="Z174" s="78"/>
      <c r="AA174" s="78"/>
      <c r="AB174" s="78"/>
      <c r="AC174" s="78"/>
      <c r="AD174" s="78"/>
      <c r="AE174" s="78"/>
      <c r="AF174" s="254"/>
    </row>
    <row r="175" ht="4.5" customHeight="1">
      <c r="A175" s="168"/>
      <c r="B175" s="169"/>
      <c r="C175" s="170"/>
      <c r="D175" s="170"/>
      <c r="E175" s="79"/>
      <c r="F175" s="78"/>
      <c r="G175" s="78"/>
      <c r="H175" s="78"/>
      <c r="I175" s="78"/>
      <c r="J175" s="78"/>
      <c r="K175" s="78"/>
      <c r="L175" s="78"/>
      <c r="M175" s="78"/>
      <c r="N175" s="78"/>
      <c r="O175" s="78"/>
      <c r="P175" s="78"/>
      <c r="Q175" s="78"/>
      <c r="R175" s="78"/>
      <c r="S175" s="78"/>
      <c r="T175" s="78"/>
      <c r="U175" s="171"/>
      <c r="V175" s="171"/>
      <c r="W175" s="171"/>
      <c r="X175" s="171"/>
      <c r="Y175" s="171"/>
      <c r="Z175" s="78"/>
      <c r="AA175" s="78"/>
      <c r="AB175" s="78"/>
      <c r="AC175" s="78"/>
      <c r="AD175" s="78"/>
      <c r="AE175" s="78"/>
      <c r="AF175" s="254"/>
    </row>
    <row r="176" ht="4.5" customHeight="1">
      <c r="A176" s="168"/>
      <c r="B176" s="169"/>
      <c r="C176" s="170"/>
      <c r="D176" s="170"/>
      <c r="E176" s="79"/>
      <c r="F176" s="78"/>
      <c r="G176" s="78"/>
      <c r="H176" s="78"/>
      <c r="I176" s="78"/>
      <c r="J176" s="78"/>
      <c r="K176" s="78"/>
      <c r="L176" s="78"/>
      <c r="M176" s="78"/>
      <c r="N176" s="78"/>
      <c r="O176" s="78"/>
      <c r="P176" s="78"/>
      <c r="Q176" s="78"/>
      <c r="R176" s="78"/>
      <c r="S176" s="78"/>
      <c r="T176" s="78"/>
      <c r="U176" s="171"/>
      <c r="V176" s="171"/>
      <c r="W176" s="171"/>
      <c r="X176" s="171"/>
      <c r="Y176" s="171"/>
      <c r="Z176" s="78"/>
      <c r="AA176" s="78"/>
      <c r="AB176" s="78"/>
      <c r="AC176" s="78"/>
      <c r="AD176" s="78"/>
      <c r="AE176" s="78"/>
      <c r="AF176" s="254"/>
    </row>
    <row r="177" ht="4.5" customHeight="1">
      <c r="A177" s="168"/>
      <c r="B177" s="169"/>
      <c r="C177" s="170"/>
      <c r="D177" s="170"/>
      <c r="E177" s="79"/>
      <c r="F177" s="78"/>
      <c r="G177" s="78"/>
      <c r="H177" s="78"/>
      <c r="I177" s="78"/>
      <c r="J177" s="78"/>
      <c r="K177" s="78"/>
      <c r="L177" s="78"/>
      <c r="M177" s="78"/>
      <c r="N177" s="78"/>
      <c r="O177" s="78"/>
      <c r="P177" s="78"/>
      <c r="Q177" s="78"/>
      <c r="R177" s="78"/>
      <c r="S177" s="78"/>
      <c r="T177" s="78"/>
      <c r="U177" s="171"/>
      <c r="V177" s="171"/>
      <c r="W177" s="171"/>
      <c r="X177" s="171"/>
      <c r="Y177" s="171"/>
      <c r="Z177" s="78"/>
      <c r="AA177" s="78"/>
      <c r="AB177" s="78"/>
      <c r="AC177" s="78"/>
      <c r="AD177" s="78"/>
      <c r="AE177" s="78"/>
      <c r="AF177" s="254"/>
    </row>
    <row r="178" ht="4.5" customHeight="1">
      <c r="A178" s="168"/>
      <c r="B178" s="169"/>
      <c r="C178" s="170"/>
      <c r="D178" s="170"/>
      <c r="E178" s="79"/>
      <c r="F178" s="78"/>
      <c r="G178" s="78"/>
      <c r="H178" s="78"/>
      <c r="I178" s="78"/>
      <c r="J178" s="78"/>
      <c r="K178" s="78"/>
      <c r="L178" s="78"/>
      <c r="M178" s="78"/>
      <c r="N178" s="78"/>
      <c r="O178" s="78"/>
      <c r="P178" s="78"/>
      <c r="Q178" s="78"/>
      <c r="R178" s="78"/>
      <c r="S178" s="78"/>
      <c r="T178" s="78"/>
      <c r="U178" s="171"/>
      <c r="V178" s="171"/>
      <c r="W178" s="171"/>
      <c r="X178" s="171"/>
      <c r="Y178" s="171"/>
      <c r="Z178" s="78"/>
      <c r="AA178" s="78"/>
      <c r="AB178" s="78"/>
      <c r="AC178" s="78"/>
      <c r="AD178" s="78"/>
      <c r="AE178" s="78"/>
      <c r="AF178" s="254"/>
    </row>
    <row r="179" ht="4.5" customHeight="1">
      <c r="A179" s="168"/>
      <c r="B179" s="169"/>
      <c r="C179" s="170"/>
      <c r="D179" s="170"/>
      <c r="E179" s="79"/>
      <c r="F179" s="78"/>
      <c r="G179" s="78"/>
      <c r="H179" s="78"/>
      <c r="I179" s="78"/>
      <c r="J179" s="78"/>
      <c r="K179" s="78"/>
      <c r="L179" s="78"/>
      <c r="M179" s="78"/>
      <c r="N179" s="78"/>
      <c r="O179" s="78"/>
      <c r="P179" s="78"/>
      <c r="Q179" s="78"/>
      <c r="R179" s="78"/>
      <c r="S179" s="78"/>
      <c r="T179" s="78"/>
      <c r="U179" s="171"/>
      <c r="V179" s="171"/>
      <c r="W179" s="171"/>
      <c r="X179" s="171"/>
      <c r="Y179" s="171"/>
      <c r="Z179" s="78"/>
      <c r="AA179" s="78"/>
      <c r="AB179" s="78"/>
      <c r="AC179" s="78"/>
      <c r="AD179" s="78"/>
      <c r="AE179" s="78"/>
      <c r="AF179" s="254"/>
    </row>
    <row r="180" ht="4.5" customHeight="1">
      <c r="A180" s="168"/>
      <c r="B180" s="169"/>
      <c r="C180" s="170"/>
      <c r="D180" s="170"/>
      <c r="E180" s="79"/>
      <c r="F180" s="78"/>
      <c r="G180" s="78"/>
      <c r="H180" s="78"/>
      <c r="I180" s="78"/>
      <c r="J180" s="78"/>
      <c r="K180" s="78"/>
      <c r="L180" s="78"/>
      <c r="M180" s="78"/>
      <c r="N180" s="78"/>
      <c r="O180" s="78"/>
      <c r="P180" s="78"/>
      <c r="Q180" s="78"/>
      <c r="R180" s="78"/>
      <c r="S180" s="78"/>
      <c r="T180" s="78"/>
      <c r="U180" s="171"/>
      <c r="V180" s="171"/>
      <c r="W180" s="171"/>
      <c r="X180" s="171"/>
      <c r="Y180" s="171"/>
      <c r="Z180" s="78"/>
      <c r="AA180" s="78"/>
      <c r="AB180" s="78"/>
      <c r="AC180" s="78"/>
      <c r="AD180" s="78"/>
      <c r="AE180" s="78"/>
      <c r="AF180" s="254"/>
    </row>
    <row r="181" ht="4.5" customHeight="1">
      <c r="A181" s="168"/>
      <c r="B181" s="169"/>
      <c r="C181" s="170"/>
      <c r="D181" s="170"/>
      <c r="E181" s="79"/>
      <c r="F181" s="78"/>
      <c r="G181" s="78"/>
      <c r="H181" s="78"/>
      <c r="I181" s="78"/>
      <c r="J181" s="78"/>
      <c r="K181" s="78"/>
      <c r="L181" s="78"/>
      <c r="M181" s="78"/>
      <c r="N181" s="78"/>
      <c r="O181" s="78"/>
      <c r="P181" s="78"/>
      <c r="Q181" s="78"/>
      <c r="R181" s="78"/>
      <c r="S181" s="78"/>
      <c r="T181" s="78"/>
      <c r="U181" s="171"/>
      <c r="V181" s="171"/>
      <c r="W181" s="171"/>
      <c r="X181" s="171"/>
      <c r="Y181" s="171"/>
      <c r="Z181" s="78"/>
      <c r="AA181" s="78"/>
      <c r="AB181" s="78"/>
      <c r="AC181" s="78"/>
      <c r="AD181" s="78"/>
      <c r="AE181" s="78"/>
      <c r="AF181" s="254"/>
    </row>
    <row r="182" ht="4.5" customHeight="1">
      <c r="A182" s="168"/>
      <c r="B182" s="169"/>
      <c r="C182" s="170"/>
      <c r="D182" s="170"/>
      <c r="E182" s="79"/>
      <c r="F182" s="78"/>
      <c r="G182" s="78"/>
      <c r="H182" s="78"/>
      <c r="I182" s="78"/>
      <c r="J182" s="78"/>
      <c r="K182" s="78"/>
      <c r="L182" s="78"/>
      <c r="M182" s="78"/>
      <c r="N182" s="78"/>
      <c r="O182" s="78"/>
      <c r="P182" s="78"/>
      <c r="Q182" s="78"/>
      <c r="R182" s="78"/>
      <c r="S182" s="78"/>
      <c r="T182" s="78"/>
      <c r="U182" s="171"/>
      <c r="V182" s="171"/>
      <c r="W182" s="171"/>
      <c r="X182" s="171"/>
      <c r="Y182" s="171"/>
      <c r="Z182" s="78"/>
      <c r="AA182" s="78"/>
      <c r="AB182" s="78"/>
      <c r="AC182" s="78"/>
      <c r="AD182" s="78"/>
      <c r="AE182" s="78"/>
      <c r="AF182" s="254"/>
    </row>
    <row r="183" ht="4.5" customHeight="1">
      <c r="A183" s="168"/>
      <c r="B183" s="169"/>
      <c r="C183" s="170"/>
      <c r="D183" s="170"/>
      <c r="E183" s="79"/>
      <c r="F183" s="78"/>
      <c r="G183" s="78"/>
      <c r="H183" s="78"/>
      <c r="I183" s="78"/>
      <c r="J183" s="78"/>
      <c r="K183" s="78"/>
      <c r="L183" s="78"/>
      <c r="M183" s="78"/>
      <c r="N183" s="78"/>
      <c r="O183" s="78"/>
      <c r="P183" s="78"/>
      <c r="Q183" s="78"/>
      <c r="R183" s="78"/>
      <c r="S183" s="78"/>
      <c r="T183" s="78"/>
      <c r="U183" s="171"/>
      <c r="V183" s="171"/>
      <c r="W183" s="171"/>
      <c r="X183" s="171"/>
      <c r="Y183" s="171"/>
      <c r="Z183" s="78"/>
      <c r="AA183" s="78"/>
      <c r="AB183" s="78"/>
      <c r="AC183" s="78"/>
      <c r="AD183" s="78"/>
      <c r="AE183" s="78"/>
      <c r="AF183" s="254"/>
    </row>
    <row r="184" ht="4.5" customHeight="1">
      <c r="A184" s="168"/>
      <c r="B184" s="169"/>
      <c r="C184" s="170"/>
      <c r="D184" s="170"/>
      <c r="E184" s="79"/>
      <c r="F184" s="78"/>
      <c r="G184" s="78"/>
      <c r="H184" s="78"/>
      <c r="I184" s="78"/>
      <c r="J184" s="78"/>
      <c r="K184" s="78"/>
      <c r="L184" s="78"/>
      <c r="M184" s="78"/>
      <c r="N184" s="78"/>
      <c r="O184" s="78"/>
      <c r="P184" s="78"/>
      <c r="Q184" s="78"/>
      <c r="R184" s="78"/>
      <c r="S184" s="78"/>
      <c r="T184" s="78"/>
      <c r="U184" s="171"/>
      <c r="V184" s="171"/>
      <c r="W184" s="171"/>
      <c r="X184" s="171"/>
      <c r="Y184" s="171"/>
      <c r="Z184" s="78"/>
      <c r="AA184" s="78"/>
      <c r="AB184" s="78"/>
      <c r="AC184" s="78"/>
      <c r="AD184" s="78"/>
      <c r="AE184" s="78"/>
      <c r="AF184" s="254"/>
    </row>
    <row r="185" ht="4.5" customHeight="1">
      <c r="A185" s="168"/>
      <c r="B185" s="169"/>
      <c r="C185" s="170"/>
      <c r="D185" s="170"/>
      <c r="E185" s="79"/>
      <c r="F185" s="78"/>
      <c r="G185" s="78"/>
      <c r="H185" s="78"/>
      <c r="I185" s="78"/>
      <c r="J185" s="78"/>
      <c r="K185" s="78"/>
      <c r="L185" s="78"/>
      <c r="M185" s="78"/>
      <c r="N185" s="78"/>
      <c r="O185" s="78"/>
      <c r="P185" s="78"/>
      <c r="Q185" s="78"/>
      <c r="R185" s="78"/>
      <c r="S185" s="78"/>
      <c r="T185" s="78"/>
      <c r="U185" s="171"/>
      <c r="V185" s="171"/>
      <c r="W185" s="171"/>
      <c r="X185" s="171"/>
      <c r="Y185" s="171"/>
      <c r="Z185" s="78"/>
      <c r="AA185" s="78"/>
      <c r="AB185" s="78"/>
      <c r="AC185" s="78"/>
      <c r="AD185" s="78"/>
      <c r="AE185" s="78"/>
      <c r="AF185" s="254"/>
    </row>
    <row r="186" ht="4.5" customHeight="1">
      <c r="A186" s="168"/>
      <c r="B186" s="169"/>
      <c r="C186" s="170"/>
      <c r="D186" s="170"/>
      <c r="E186" s="79"/>
      <c r="F186" s="78"/>
      <c r="G186" s="78"/>
      <c r="H186" s="78"/>
      <c r="I186" s="78"/>
      <c r="J186" s="78"/>
      <c r="K186" s="78"/>
      <c r="L186" s="78"/>
      <c r="M186" s="78"/>
      <c r="N186" s="78"/>
      <c r="O186" s="78"/>
      <c r="P186" s="78"/>
      <c r="Q186" s="78"/>
      <c r="R186" s="78"/>
      <c r="S186" s="78"/>
      <c r="T186" s="78"/>
      <c r="U186" s="171"/>
      <c r="V186" s="171"/>
      <c r="W186" s="171"/>
      <c r="X186" s="171"/>
      <c r="Y186" s="171"/>
      <c r="Z186" s="78"/>
      <c r="AA186" s="78"/>
      <c r="AB186" s="78"/>
      <c r="AC186" s="78"/>
      <c r="AD186" s="78"/>
      <c r="AE186" s="78"/>
      <c r="AF186" s="254"/>
    </row>
    <row r="187" ht="4.5" customHeight="1">
      <c r="A187" s="168"/>
      <c r="B187" s="169"/>
      <c r="C187" s="170"/>
      <c r="D187" s="170"/>
      <c r="E187" s="79"/>
      <c r="F187" s="78"/>
      <c r="G187" s="78"/>
      <c r="H187" s="78"/>
      <c r="I187" s="78"/>
      <c r="J187" s="78"/>
      <c r="K187" s="78"/>
      <c r="L187" s="78"/>
      <c r="M187" s="78"/>
      <c r="N187" s="78"/>
      <c r="O187" s="78"/>
      <c r="P187" s="78"/>
      <c r="Q187" s="78"/>
      <c r="R187" s="78"/>
      <c r="S187" s="78"/>
      <c r="T187" s="78"/>
      <c r="U187" s="171"/>
      <c r="V187" s="171"/>
      <c r="W187" s="171"/>
      <c r="X187" s="171"/>
      <c r="Y187" s="171"/>
      <c r="Z187" s="78"/>
      <c r="AA187" s="78"/>
      <c r="AB187" s="78"/>
      <c r="AC187" s="78"/>
      <c r="AD187" s="78"/>
      <c r="AE187" s="78"/>
      <c r="AF187" s="254"/>
    </row>
    <row r="188" ht="4.5" customHeight="1">
      <c r="A188" s="168"/>
      <c r="B188" s="169"/>
      <c r="C188" s="170"/>
      <c r="D188" s="170"/>
      <c r="E188" s="79"/>
      <c r="F188" s="78"/>
      <c r="G188" s="78"/>
      <c r="H188" s="78"/>
      <c r="I188" s="78"/>
      <c r="J188" s="78"/>
      <c r="K188" s="78"/>
      <c r="L188" s="78"/>
      <c r="M188" s="78"/>
      <c r="N188" s="78"/>
      <c r="O188" s="78"/>
      <c r="P188" s="78"/>
      <c r="Q188" s="78"/>
      <c r="R188" s="78"/>
      <c r="S188" s="78"/>
      <c r="T188" s="78"/>
      <c r="U188" s="171"/>
      <c r="V188" s="171"/>
      <c r="W188" s="171"/>
      <c r="X188" s="171"/>
      <c r="Y188" s="171"/>
      <c r="Z188" s="78"/>
      <c r="AA188" s="78"/>
      <c r="AB188" s="78"/>
      <c r="AC188" s="78"/>
      <c r="AD188" s="78"/>
      <c r="AE188" s="78"/>
      <c r="AF188" s="254"/>
    </row>
    <row r="189" ht="4.5" customHeight="1">
      <c r="A189" s="168"/>
      <c r="B189" s="169"/>
      <c r="C189" s="170"/>
      <c r="D189" s="170"/>
      <c r="E189" s="79"/>
      <c r="F189" s="78"/>
      <c r="G189" s="78"/>
      <c r="H189" s="78"/>
      <c r="I189" s="78"/>
      <c r="J189" s="78"/>
      <c r="K189" s="78"/>
      <c r="L189" s="78"/>
      <c r="M189" s="78"/>
      <c r="N189" s="78"/>
      <c r="O189" s="78"/>
      <c r="P189" s="78"/>
      <c r="Q189" s="78"/>
      <c r="R189" s="78"/>
      <c r="S189" s="78"/>
      <c r="T189" s="78"/>
      <c r="U189" s="171"/>
      <c r="V189" s="171"/>
      <c r="W189" s="171"/>
      <c r="X189" s="171"/>
      <c r="Y189" s="171"/>
      <c r="Z189" s="78"/>
      <c r="AA189" s="78"/>
      <c r="AB189" s="78"/>
      <c r="AC189" s="78"/>
      <c r="AD189" s="78"/>
      <c r="AE189" s="78"/>
      <c r="AF189" s="254"/>
    </row>
    <row r="190" ht="4.5" customHeight="1">
      <c r="A190" s="168"/>
      <c r="B190" s="169"/>
      <c r="C190" s="170"/>
      <c r="D190" s="170"/>
      <c r="E190" s="79"/>
      <c r="F190" s="78"/>
      <c r="G190" s="78"/>
      <c r="H190" s="78"/>
      <c r="I190" s="78"/>
      <c r="J190" s="78"/>
      <c r="K190" s="78"/>
      <c r="L190" s="78"/>
      <c r="M190" s="78"/>
      <c r="N190" s="78"/>
      <c r="O190" s="78"/>
      <c r="P190" s="78"/>
      <c r="Q190" s="78"/>
      <c r="R190" s="78"/>
      <c r="S190" s="78"/>
      <c r="T190" s="78"/>
      <c r="U190" s="171"/>
      <c r="V190" s="171"/>
      <c r="W190" s="171"/>
      <c r="X190" s="171"/>
      <c r="Y190" s="171"/>
      <c r="Z190" s="78"/>
      <c r="AA190" s="78"/>
      <c r="AB190" s="78"/>
      <c r="AC190" s="78"/>
      <c r="AD190" s="78"/>
      <c r="AE190" s="78"/>
      <c r="AF190" s="254"/>
    </row>
    <row r="191" ht="4.5" customHeight="1">
      <c r="A191" s="168"/>
      <c r="B191" s="169"/>
      <c r="C191" s="170"/>
      <c r="D191" s="170"/>
      <c r="E191" s="79"/>
      <c r="F191" s="78"/>
      <c r="G191" s="78"/>
      <c r="H191" s="78"/>
      <c r="I191" s="78"/>
      <c r="J191" s="78"/>
      <c r="K191" s="78"/>
      <c r="L191" s="78"/>
      <c r="M191" s="78"/>
      <c r="N191" s="78"/>
      <c r="O191" s="78"/>
      <c r="P191" s="78"/>
      <c r="Q191" s="78"/>
      <c r="R191" s="78"/>
      <c r="S191" s="78"/>
      <c r="T191" s="78"/>
      <c r="U191" s="171"/>
      <c r="V191" s="171"/>
      <c r="W191" s="171"/>
      <c r="X191" s="171"/>
      <c r="Y191" s="171"/>
      <c r="Z191" s="78"/>
      <c r="AA191" s="78"/>
      <c r="AB191" s="78"/>
      <c r="AC191" s="78"/>
      <c r="AD191" s="78"/>
      <c r="AE191" s="78"/>
      <c r="AF191" s="254"/>
    </row>
    <row r="192" ht="4.5" customHeight="1">
      <c r="A192" s="168"/>
      <c r="B192" s="169"/>
      <c r="C192" s="170"/>
      <c r="D192" s="170"/>
      <c r="E192" s="79"/>
      <c r="F192" s="78"/>
      <c r="G192" s="78"/>
      <c r="H192" s="78"/>
      <c r="I192" s="78"/>
      <c r="J192" s="78"/>
      <c r="K192" s="78"/>
      <c r="L192" s="78"/>
      <c r="M192" s="78"/>
      <c r="N192" s="78"/>
      <c r="O192" s="78"/>
      <c r="P192" s="78"/>
      <c r="Q192" s="78"/>
      <c r="R192" s="78"/>
      <c r="S192" s="78"/>
      <c r="T192" s="78"/>
      <c r="U192" s="171"/>
      <c r="V192" s="171"/>
      <c r="W192" s="171"/>
      <c r="X192" s="171"/>
      <c r="Y192" s="171"/>
      <c r="Z192" s="78"/>
      <c r="AA192" s="78"/>
      <c r="AB192" s="78"/>
      <c r="AC192" s="78"/>
      <c r="AD192" s="78"/>
      <c r="AE192" s="78"/>
      <c r="AF192" s="254"/>
    </row>
    <row r="193" ht="4.5" customHeight="1">
      <c r="A193" s="168"/>
      <c r="B193" s="169"/>
      <c r="C193" s="170"/>
      <c r="D193" s="170"/>
      <c r="E193" s="79"/>
      <c r="F193" s="78"/>
      <c r="G193" s="78"/>
      <c r="H193" s="78"/>
      <c r="I193" s="78"/>
      <c r="J193" s="78"/>
      <c r="K193" s="78"/>
      <c r="L193" s="78"/>
      <c r="M193" s="78"/>
      <c r="N193" s="78"/>
      <c r="O193" s="78"/>
      <c r="P193" s="78"/>
      <c r="Q193" s="78"/>
      <c r="R193" s="78"/>
      <c r="S193" s="78"/>
      <c r="T193" s="78"/>
      <c r="U193" s="171"/>
      <c r="V193" s="171"/>
      <c r="W193" s="171"/>
      <c r="X193" s="171"/>
      <c r="Y193" s="171"/>
      <c r="Z193" s="78"/>
      <c r="AA193" s="78"/>
      <c r="AB193" s="78"/>
      <c r="AC193" s="78"/>
      <c r="AD193" s="78"/>
      <c r="AE193" s="78"/>
      <c r="AF193" s="254"/>
    </row>
    <row r="194" ht="4.5" customHeight="1">
      <c r="A194" s="168"/>
      <c r="B194" s="169"/>
      <c r="C194" s="170"/>
      <c r="D194" s="170"/>
      <c r="E194" s="79"/>
      <c r="F194" s="78"/>
      <c r="G194" s="78"/>
      <c r="H194" s="78"/>
      <c r="I194" s="78"/>
      <c r="J194" s="78"/>
      <c r="K194" s="78"/>
      <c r="L194" s="78"/>
      <c r="M194" s="78"/>
      <c r="N194" s="78"/>
      <c r="O194" s="78"/>
      <c r="P194" s="78"/>
      <c r="Q194" s="78"/>
      <c r="R194" s="78"/>
      <c r="S194" s="78"/>
      <c r="T194" s="78"/>
      <c r="U194" s="171"/>
      <c r="V194" s="171"/>
      <c r="W194" s="171"/>
      <c r="X194" s="171"/>
      <c r="Y194" s="171"/>
      <c r="Z194" s="78"/>
      <c r="AA194" s="78"/>
      <c r="AB194" s="78"/>
      <c r="AC194" s="78"/>
      <c r="AD194" s="78"/>
      <c r="AE194" s="78"/>
      <c r="AF194" s="254"/>
    </row>
    <row r="195" ht="4.5" customHeight="1">
      <c r="A195" s="168"/>
      <c r="B195" s="169"/>
      <c r="C195" s="170"/>
      <c r="D195" s="170"/>
      <c r="E195" s="79"/>
      <c r="F195" s="78"/>
      <c r="G195" s="78"/>
      <c r="H195" s="78"/>
      <c r="I195" s="78"/>
      <c r="J195" s="78"/>
      <c r="K195" s="78"/>
      <c r="L195" s="78"/>
      <c r="M195" s="78"/>
      <c r="N195" s="78"/>
      <c r="O195" s="78"/>
      <c r="P195" s="78"/>
      <c r="Q195" s="78"/>
      <c r="R195" s="78"/>
      <c r="S195" s="78"/>
      <c r="T195" s="78"/>
      <c r="U195" s="171"/>
      <c r="V195" s="171"/>
      <c r="W195" s="171"/>
      <c r="X195" s="171"/>
      <c r="Y195" s="171"/>
      <c r="Z195" s="78"/>
      <c r="AA195" s="78"/>
      <c r="AB195" s="78"/>
      <c r="AC195" s="78"/>
      <c r="AD195" s="78"/>
      <c r="AE195" s="78"/>
      <c r="AF195" s="254"/>
    </row>
    <row r="196" ht="4.5" customHeight="1">
      <c r="A196" s="168"/>
      <c r="B196" s="169"/>
      <c r="C196" s="170"/>
      <c r="D196" s="170"/>
      <c r="E196" s="79"/>
      <c r="F196" s="78"/>
      <c r="G196" s="78"/>
      <c r="H196" s="78"/>
      <c r="I196" s="78"/>
      <c r="J196" s="78"/>
      <c r="K196" s="78"/>
      <c r="L196" s="78"/>
      <c r="M196" s="78"/>
      <c r="N196" s="78"/>
      <c r="O196" s="78"/>
      <c r="P196" s="78"/>
      <c r="Q196" s="78"/>
      <c r="R196" s="78"/>
      <c r="S196" s="78"/>
      <c r="T196" s="78"/>
      <c r="U196" s="171"/>
      <c r="V196" s="171"/>
      <c r="W196" s="171"/>
      <c r="X196" s="171"/>
      <c r="Y196" s="171"/>
      <c r="Z196" s="78"/>
      <c r="AA196" s="78"/>
      <c r="AB196" s="78"/>
      <c r="AC196" s="78"/>
      <c r="AD196" s="78"/>
      <c r="AE196" s="78"/>
      <c r="AF196" s="254"/>
    </row>
    <row r="197" ht="4.5" customHeight="1">
      <c r="A197" s="168"/>
      <c r="B197" s="169"/>
      <c r="C197" s="170"/>
      <c r="D197" s="170"/>
      <c r="E197" s="79"/>
      <c r="F197" s="78"/>
      <c r="G197" s="78"/>
      <c r="H197" s="78"/>
      <c r="I197" s="78"/>
      <c r="J197" s="78"/>
      <c r="K197" s="78"/>
      <c r="L197" s="78"/>
      <c r="M197" s="78"/>
      <c r="N197" s="78"/>
      <c r="O197" s="78"/>
      <c r="P197" s="78"/>
      <c r="Q197" s="78"/>
      <c r="R197" s="78"/>
      <c r="S197" s="78"/>
      <c r="T197" s="78"/>
      <c r="U197" s="171"/>
      <c r="V197" s="171"/>
      <c r="W197" s="171"/>
      <c r="X197" s="171"/>
      <c r="Y197" s="171"/>
      <c r="Z197" s="78"/>
      <c r="AA197" s="78"/>
      <c r="AB197" s="78"/>
      <c r="AC197" s="78"/>
      <c r="AD197" s="78"/>
      <c r="AE197" s="78"/>
      <c r="AF197" s="254"/>
    </row>
    <row r="198" ht="4.5" customHeight="1">
      <c r="A198" s="168"/>
      <c r="B198" s="169"/>
      <c r="C198" s="170"/>
      <c r="D198" s="170"/>
      <c r="E198" s="79"/>
      <c r="F198" s="78"/>
      <c r="G198" s="78"/>
      <c r="H198" s="78"/>
      <c r="I198" s="78"/>
      <c r="J198" s="78"/>
      <c r="K198" s="78"/>
      <c r="L198" s="78"/>
      <c r="M198" s="78"/>
      <c r="N198" s="78"/>
      <c r="O198" s="78"/>
      <c r="P198" s="78"/>
      <c r="Q198" s="78"/>
      <c r="R198" s="78"/>
      <c r="S198" s="78"/>
      <c r="T198" s="78"/>
      <c r="U198" s="171"/>
      <c r="V198" s="171"/>
      <c r="W198" s="171"/>
      <c r="X198" s="171"/>
      <c r="Y198" s="171"/>
      <c r="Z198" s="78"/>
      <c r="AA198" s="78"/>
      <c r="AB198" s="78"/>
      <c r="AC198" s="78"/>
      <c r="AD198" s="78"/>
      <c r="AE198" s="78"/>
      <c r="AF198" s="254"/>
    </row>
    <row r="199" ht="4.5" customHeight="1">
      <c r="A199" s="168"/>
      <c r="B199" s="169"/>
      <c r="C199" s="170"/>
      <c r="D199" s="170"/>
      <c r="E199" s="79"/>
      <c r="F199" s="78"/>
      <c r="G199" s="78"/>
      <c r="H199" s="78"/>
      <c r="I199" s="78"/>
      <c r="J199" s="78"/>
      <c r="K199" s="78"/>
      <c r="L199" s="78"/>
      <c r="M199" s="78"/>
      <c r="N199" s="78"/>
      <c r="O199" s="78"/>
      <c r="P199" s="78"/>
      <c r="Q199" s="78"/>
      <c r="R199" s="78"/>
      <c r="S199" s="78"/>
      <c r="T199" s="78"/>
      <c r="U199" s="171"/>
      <c r="V199" s="171"/>
      <c r="W199" s="171"/>
      <c r="X199" s="171"/>
      <c r="Y199" s="171"/>
      <c r="Z199" s="78"/>
      <c r="AA199" s="78"/>
      <c r="AB199" s="78"/>
      <c r="AC199" s="78"/>
      <c r="AD199" s="78"/>
      <c r="AE199" s="78"/>
      <c r="AF199" s="254"/>
    </row>
    <row r="200" ht="4.5" customHeight="1">
      <c r="A200" s="168"/>
      <c r="B200" s="169"/>
      <c r="C200" s="170"/>
      <c r="D200" s="170"/>
      <c r="E200" s="79"/>
      <c r="F200" s="78"/>
      <c r="G200" s="78"/>
      <c r="H200" s="78"/>
      <c r="I200" s="78"/>
      <c r="J200" s="78"/>
      <c r="K200" s="78"/>
      <c r="L200" s="78"/>
      <c r="M200" s="78"/>
      <c r="N200" s="78"/>
      <c r="O200" s="78"/>
      <c r="P200" s="78"/>
      <c r="Q200" s="78"/>
      <c r="R200" s="78"/>
      <c r="S200" s="78"/>
      <c r="T200" s="78"/>
      <c r="U200" s="171"/>
      <c r="V200" s="171"/>
      <c r="W200" s="171"/>
      <c r="X200" s="171"/>
      <c r="Y200" s="171"/>
      <c r="Z200" s="78"/>
      <c r="AA200" s="78"/>
      <c r="AB200" s="78"/>
      <c r="AC200" s="78"/>
      <c r="AD200" s="78"/>
      <c r="AE200" s="78"/>
      <c r="AF200" s="254"/>
    </row>
    <row r="201" ht="4.5" customHeight="1">
      <c r="A201" s="168"/>
      <c r="B201" s="169"/>
      <c r="C201" s="170"/>
      <c r="D201" s="170"/>
      <c r="E201" s="79"/>
      <c r="F201" s="78"/>
      <c r="G201" s="78"/>
      <c r="H201" s="78"/>
      <c r="I201" s="78"/>
      <c r="J201" s="78"/>
      <c r="K201" s="78"/>
      <c r="L201" s="78"/>
      <c r="M201" s="78"/>
      <c r="N201" s="78"/>
      <c r="O201" s="78"/>
      <c r="P201" s="78"/>
      <c r="Q201" s="78"/>
      <c r="R201" s="78"/>
      <c r="S201" s="78"/>
      <c r="T201" s="78"/>
      <c r="U201" s="171"/>
      <c r="V201" s="171"/>
      <c r="W201" s="171"/>
      <c r="X201" s="171"/>
      <c r="Y201" s="171"/>
      <c r="Z201" s="78"/>
      <c r="AA201" s="78"/>
      <c r="AB201" s="78"/>
      <c r="AC201" s="78"/>
      <c r="AD201" s="78"/>
      <c r="AE201" s="78"/>
      <c r="AF201" s="254"/>
    </row>
    <row r="202" ht="4.5" customHeight="1">
      <c r="A202" s="168"/>
      <c r="B202" s="169"/>
      <c r="C202" s="170"/>
      <c r="D202" s="170"/>
      <c r="E202" s="79"/>
      <c r="F202" s="78"/>
      <c r="G202" s="78"/>
      <c r="H202" s="78"/>
      <c r="I202" s="78"/>
      <c r="J202" s="78"/>
      <c r="K202" s="78"/>
      <c r="L202" s="78"/>
      <c r="M202" s="78"/>
      <c r="N202" s="78"/>
      <c r="O202" s="78"/>
      <c r="P202" s="78"/>
      <c r="Q202" s="78"/>
      <c r="R202" s="78"/>
      <c r="S202" s="78"/>
      <c r="T202" s="78"/>
      <c r="U202" s="171"/>
      <c r="V202" s="171"/>
      <c r="W202" s="171"/>
      <c r="X202" s="171"/>
      <c r="Y202" s="171"/>
      <c r="Z202" s="78"/>
      <c r="AA202" s="78"/>
      <c r="AB202" s="78"/>
      <c r="AC202" s="78"/>
      <c r="AD202" s="78"/>
      <c r="AE202" s="78"/>
      <c r="AF202" s="254"/>
    </row>
    <row r="203" ht="4.5" customHeight="1">
      <c r="A203" s="168"/>
      <c r="B203" s="169"/>
      <c r="C203" s="170"/>
      <c r="D203" s="170"/>
      <c r="E203" s="79"/>
      <c r="F203" s="78"/>
      <c r="G203" s="78"/>
      <c r="H203" s="78"/>
      <c r="I203" s="78"/>
      <c r="J203" s="78"/>
      <c r="K203" s="78"/>
      <c r="L203" s="78"/>
      <c r="M203" s="78"/>
      <c r="N203" s="78"/>
      <c r="O203" s="78"/>
      <c r="P203" s="78"/>
      <c r="Q203" s="78"/>
      <c r="R203" s="78"/>
      <c r="S203" s="78"/>
      <c r="T203" s="78"/>
      <c r="U203" s="171"/>
      <c r="V203" s="171"/>
      <c r="W203" s="171"/>
      <c r="X203" s="171"/>
      <c r="Y203" s="171"/>
      <c r="Z203" s="78"/>
      <c r="AA203" s="78"/>
      <c r="AB203" s="78"/>
      <c r="AC203" s="78"/>
      <c r="AD203" s="78"/>
      <c r="AE203" s="78"/>
      <c r="AF203" s="254"/>
    </row>
    <row r="204" ht="4.5" customHeight="1">
      <c r="A204" s="168"/>
      <c r="B204" s="169"/>
      <c r="C204" s="170"/>
      <c r="D204" s="170"/>
      <c r="E204" s="79"/>
      <c r="F204" s="78"/>
      <c r="G204" s="78"/>
      <c r="H204" s="78"/>
      <c r="I204" s="78"/>
      <c r="J204" s="78"/>
      <c r="K204" s="78"/>
      <c r="L204" s="78"/>
      <c r="M204" s="78"/>
      <c r="N204" s="78"/>
      <c r="O204" s="78"/>
      <c r="P204" s="78"/>
      <c r="Q204" s="78"/>
      <c r="R204" s="78"/>
      <c r="S204" s="78"/>
      <c r="T204" s="78"/>
      <c r="U204" s="171"/>
      <c r="V204" s="171"/>
      <c r="W204" s="171"/>
      <c r="X204" s="171"/>
      <c r="Y204" s="171"/>
      <c r="Z204" s="78"/>
      <c r="AA204" s="78"/>
      <c r="AB204" s="78"/>
      <c r="AC204" s="78"/>
      <c r="AD204" s="78"/>
      <c r="AE204" s="78"/>
      <c r="AF204" s="254"/>
    </row>
    <row r="205" ht="4.5" customHeight="1">
      <c r="A205" s="168"/>
      <c r="B205" s="169"/>
      <c r="C205" s="170"/>
      <c r="D205" s="170"/>
      <c r="E205" s="79"/>
      <c r="F205" s="78"/>
      <c r="G205" s="78"/>
      <c r="H205" s="78"/>
      <c r="I205" s="78"/>
      <c r="J205" s="78"/>
      <c r="K205" s="78"/>
      <c r="L205" s="78"/>
      <c r="M205" s="78"/>
      <c r="N205" s="78"/>
      <c r="O205" s="78"/>
      <c r="P205" s="78"/>
      <c r="Q205" s="78"/>
      <c r="R205" s="78"/>
      <c r="S205" s="78"/>
      <c r="T205" s="78"/>
      <c r="U205" s="171"/>
      <c r="V205" s="171"/>
      <c r="W205" s="171"/>
      <c r="X205" s="171"/>
      <c r="Y205" s="171"/>
      <c r="Z205" s="78"/>
      <c r="AA205" s="78"/>
      <c r="AB205" s="78"/>
      <c r="AC205" s="78"/>
      <c r="AD205" s="78"/>
      <c r="AE205" s="78"/>
      <c r="AF205" s="254"/>
    </row>
    <row r="206" ht="4.5" customHeight="1">
      <c r="A206" s="168"/>
      <c r="B206" s="169"/>
      <c r="C206" s="170"/>
      <c r="D206" s="170"/>
      <c r="E206" s="79"/>
      <c r="F206" s="78"/>
      <c r="G206" s="78"/>
      <c r="H206" s="78"/>
      <c r="I206" s="78"/>
      <c r="J206" s="78"/>
      <c r="K206" s="78"/>
      <c r="L206" s="78"/>
      <c r="M206" s="78"/>
      <c r="N206" s="78"/>
      <c r="O206" s="78"/>
      <c r="P206" s="78"/>
      <c r="Q206" s="78"/>
      <c r="R206" s="78"/>
      <c r="S206" s="78"/>
      <c r="T206" s="78"/>
      <c r="U206" s="171"/>
      <c r="V206" s="171"/>
      <c r="W206" s="171"/>
      <c r="X206" s="171"/>
      <c r="Y206" s="171"/>
      <c r="Z206" s="78"/>
      <c r="AA206" s="78"/>
      <c r="AB206" s="78"/>
      <c r="AC206" s="78"/>
      <c r="AD206" s="78"/>
      <c r="AE206" s="78"/>
      <c r="AF206" s="254"/>
    </row>
    <row r="207" ht="4.5" customHeight="1">
      <c r="A207" s="168"/>
      <c r="B207" s="169"/>
      <c r="C207" s="170"/>
      <c r="D207" s="170"/>
      <c r="E207" s="79"/>
      <c r="F207" s="78"/>
      <c r="G207" s="78"/>
      <c r="H207" s="78"/>
      <c r="I207" s="78"/>
      <c r="J207" s="78"/>
      <c r="K207" s="78"/>
      <c r="L207" s="78"/>
      <c r="M207" s="78"/>
      <c r="N207" s="78"/>
      <c r="O207" s="78"/>
      <c r="P207" s="78"/>
      <c r="Q207" s="78"/>
      <c r="R207" s="78"/>
      <c r="S207" s="78"/>
      <c r="T207" s="78"/>
      <c r="U207" s="171"/>
      <c r="V207" s="171"/>
      <c r="W207" s="171"/>
      <c r="X207" s="171"/>
      <c r="Y207" s="171"/>
      <c r="Z207" s="78"/>
      <c r="AA207" s="78"/>
      <c r="AB207" s="78"/>
      <c r="AC207" s="78"/>
      <c r="AD207" s="78"/>
      <c r="AE207" s="78"/>
      <c r="AF207" s="254"/>
    </row>
    <row r="208" ht="4.5" customHeight="1">
      <c r="A208" s="168"/>
      <c r="B208" s="169"/>
      <c r="C208" s="170"/>
      <c r="D208" s="170"/>
      <c r="E208" s="79"/>
      <c r="F208" s="78"/>
      <c r="G208" s="78"/>
      <c r="H208" s="78"/>
      <c r="I208" s="78"/>
      <c r="J208" s="78"/>
      <c r="K208" s="78"/>
      <c r="L208" s="78"/>
      <c r="M208" s="78"/>
      <c r="N208" s="78"/>
      <c r="O208" s="78"/>
      <c r="P208" s="78"/>
      <c r="Q208" s="78"/>
      <c r="R208" s="78"/>
      <c r="S208" s="78"/>
      <c r="T208" s="78"/>
      <c r="U208" s="171"/>
      <c r="V208" s="171"/>
      <c r="W208" s="171"/>
      <c r="X208" s="171"/>
      <c r="Y208" s="171"/>
      <c r="Z208" s="78"/>
      <c r="AA208" s="78"/>
      <c r="AB208" s="78"/>
      <c r="AC208" s="78"/>
      <c r="AD208" s="78"/>
      <c r="AE208" s="78"/>
      <c r="AF208" s="254"/>
    </row>
    <row r="209" ht="4.5" customHeight="1">
      <c r="A209" s="168"/>
      <c r="B209" s="169"/>
      <c r="C209" s="170"/>
      <c r="D209" s="170"/>
      <c r="E209" s="79"/>
      <c r="F209" s="78"/>
      <c r="G209" s="78"/>
      <c r="H209" s="78"/>
      <c r="I209" s="78"/>
      <c r="J209" s="78"/>
      <c r="K209" s="78"/>
      <c r="L209" s="78"/>
      <c r="M209" s="78"/>
      <c r="N209" s="78"/>
      <c r="O209" s="78"/>
      <c r="P209" s="78"/>
      <c r="Q209" s="78"/>
      <c r="R209" s="78"/>
      <c r="S209" s="78"/>
      <c r="T209" s="78"/>
      <c r="U209" s="171"/>
      <c r="V209" s="171"/>
      <c r="W209" s="171"/>
      <c r="X209" s="171"/>
      <c r="Y209" s="171"/>
      <c r="Z209" s="78"/>
      <c r="AA209" s="78"/>
      <c r="AB209" s="78"/>
      <c r="AC209" s="78"/>
      <c r="AD209" s="78"/>
      <c r="AE209" s="78"/>
      <c r="AF209" s="254"/>
    </row>
    <row r="210" ht="4.5" customHeight="1">
      <c r="A210" s="168"/>
      <c r="B210" s="169"/>
      <c r="C210" s="170"/>
      <c r="D210" s="170"/>
      <c r="E210" s="79"/>
      <c r="F210" s="78"/>
      <c r="G210" s="78"/>
      <c r="H210" s="78"/>
      <c r="I210" s="78"/>
      <c r="J210" s="78"/>
      <c r="K210" s="78"/>
      <c r="L210" s="78"/>
      <c r="M210" s="78"/>
      <c r="N210" s="78"/>
      <c r="O210" s="78"/>
      <c r="P210" s="78"/>
      <c r="Q210" s="78"/>
      <c r="R210" s="78"/>
      <c r="S210" s="78"/>
      <c r="T210" s="78"/>
      <c r="U210" s="171"/>
      <c r="V210" s="171"/>
      <c r="W210" s="171"/>
      <c r="X210" s="171"/>
      <c r="Y210" s="171"/>
      <c r="Z210" s="78"/>
      <c r="AA210" s="78"/>
      <c r="AB210" s="78"/>
      <c r="AC210" s="78"/>
      <c r="AD210" s="78"/>
      <c r="AE210" s="78"/>
      <c r="AF210" s="254"/>
    </row>
    <row r="211" ht="4.5" customHeight="1">
      <c r="A211" s="168"/>
      <c r="B211" s="169"/>
      <c r="C211" s="170"/>
      <c r="D211" s="170"/>
      <c r="E211" s="79"/>
      <c r="F211" s="78"/>
      <c r="G211" s="78"/>
      <c r="H211" s="78"/>
      <c r="I211" s="78"/>
      <c r="J211" s="78"/>
      <c r="K211" s="78"/>
      <c r="L211" s="78"/>
      <c r="M211" s="78"/>
      <c r="N211" s="78"/>
      <c r="O211" s="78"/>
      <c r="P211" s="78"/>
      <c r="Q211" s="78"/>
      <c r="R211" s="78"/>
      <c r="S211" s="78"/>
      <c r="T211" s="78"/>
      <c r="U211" s="171"/>
      <c r="V211" s="171"/>
      <c r="W211" s="171"/>
      <c r="X211" s="171"/>
      <c r="Y211" s="171"/>
      <c r="Z211" s="78"/>
      <c r="AA211" s="78"/>
      <c r="AB211" s="78"/>
      <c r="AC211" s="78"/>
      <c r="AD211" s="78"/>
      <c r="AE211" s="78"/>
      <c r="AF211" s="254"/>
    </row>
    <row r="212" ht="4.5" customHeight="1">
      <c r="A212" s="168"/>
      <c r="B212" s="169"/>
      <c r="C212" s="170"/>
      <c r="D212" s="170"/>
      <c r="E212" s="79"/>
      <c r="F212" s="78"/>
      <c r="G212" s="78"/>
      <c r="H212" s="78"/>
      <c r="I212" s="78"/>
      <c r="J212" s="78"/>
      <c r="K212" s="78"/>
      <c r="L212" s="78"/>
      <c r="M212" s="78"/>
      <c r="N212" s="78"/>
      <c r="O212" s="78"/>
      <c r="P212" s="78"/>
      <c r="Q212" s="78"/>
      <c r="R212" s="78"/>
      <c r="S212" s="78"/>
      <c r="T212" s="78"/>
      <c r="U212" s="171"/>
      <c r="V212" s="171"/>
      <c r="W212" s="171"/>
      <c r="X212" s="171"/>
      <c r="Y212" s="171"/>
      <c r="Z212" s="78"/>
      <c r="AA212" s="78"/>
      <c r="AB212" s="78"/>
      <c r="AC212" s="78"/>
      <c r="AD212" s="78"/>
      <c r="AE212" s="78"/>
      <c r="AF212" s="254"/>
    </row>
    <row r="213" ht="4.5" customHeight="1">
      <c r="A213" s="168"/>
      <c r="B213" s="169"/>
      <c r="C213" s="170"/>
      <c r="D213" s="170"/>
      <c r="E213" s="79"/>
      <c r="F213" s="78"/>
      <c r="G213" s="78"/>
      <c r="H213" s="78"/>
      <c r="I213" s="78"/>
      <c r="J213" s="78"/>
      <c r="K213" s="78"/>
      <c r="L213" s="78"/>
      <c r="M213" s="78"/>
      <c r="N213" s="78"/>
      <c r="O213" s="78"/>
      <c r="P213" s="78"/>
      <c r="Q213" s="78"/>
      <c r="R213" s="78"/>
      <c r="S213" s="78"/>
      <c r="T213" s="78"/>
      <c r="U213" s="171"/>
      <c r="V213" s="171"/>
      <c r="W213" s="171"/>
      <c r="X213" s="171"/>
      <c r="Y213" s="171"/>
      <c r="Z213" s="78"/>
      <c r="AA213" s="78"/>
      <c r="AB213" s="78"/>
      <c r="AC213" s="78"/>
      <c r="AD213" s="78"/>
      <c r="AE213" s="78"/>
      <c r="AF213" s="254"/>
    </row>
    <row r="214" ht="4.5" customHeight="1">
      <c r="A214" s="168"/>
      <c r="B214" s="169"/>
      <c r="C214" s="170"/>
      <c r="D214" s="170"/>
      <c r="E214" s="79"/>
      <c r="F214" s="78"/>
      <c r="G214" s="78"/>
      <c r="H214" s="78"/>
      <c r="I214" s="78"/>
      <c r="J214" s="78"/>
      <c r="K214" s="78"/>
      <c r="L214" s="78"/>
      <c r="M214" s="78"/>
      <c r="N214" s="78"/>
      <c r="O214" s="78"/>
      <c r="P214" s="78"/>
      <c r="Q214" s="78"/>
      <c r="R214" s="78"/>
      <c r="S214" s="78"/>
      <c r="T214" s="78"/>
      <c r="U214" s="171"/>
      <c r="V214" s="171"/>
      <c r="W214" s="171"/>
      <c r="X214" s="171"/>
      <c r="Y214" s="171"/>
      <c r="Z214" s="78"/>
      <c r="AA214" s="78"/>
      <c r="AB214" s="78"/>
      <c r="AC214" s="78"/>
      <c r="AD214" s="78"/>
      <c r="AE214" s="78"/>
      <c r="AF214" s="254"/>
    </row>
    <row r="215" ht="4.5" customHeight="1">
      <c r="A215" s="168"/>
      <c r="B215" s="169"/>
      <c r="C215" s="170"/>
      <c r="D215" s="170"/>
      <c r="E215" s="79"/>
      <c r="F215" s="78"/>
      <c r="G215" s="78"/>
      <c r="H215" s="78"/>
      <c r="I215" s="78"/>
      <c r="J215" s="78"/>
      <c r="K215" s="78"/>
      <c r="L215" s="78"/>
      <c r="M215" s="78"/>
      <c r="N215" s="78"/>
      <c r="O215" s="78"/>
      <c r="P215" s="78"/>
      <c r="Q215" s="78"/>
      <c r="R215" s="78"/>
      <c r="S215" s="78"/>
      <c r="T215" s="78"/>
      <c r="U215" s="171"/>
      <c r="V215" s="171"/>
      <c r="W215" s="171"/>
      <c r="X215" s="171"/>
      <c r="Y215" s="171"/>
      <c r="Z215" s="78"/>
      <c r="AA215" s="78"/>
      <c r="AB215" s="78"/>
      <c r="AC215" s="78"/>
      <c r="AD215" s="78"/>
      <c r="AE215" s="78"/>
      <c r="AF215" s="254"/>
    </row>
    <row r="216" ht="4.5" customHeight="1">
      <c r="A216" s="168"/>
      <c r="B216" s="169"/>
      <c r="C216" s="170"/>
      <c r="D216" s="170"/>
      <c r="E216" s="79"/>
      <c r="F216" s="78"/>
      <c r="G216" s="78"/>
      <c r="H216" s="78"/>
      <c r="I216" s="78"/>
      <c r="J216" s="78"/>
      <c r="K216" s="78"/>
      <c r="L216" s="78"/>
      <c r="M216" s="78"/>
      <c r="N216" s="78"/>
      <c r="O216" s="78"/>
      <c r="P216" s="78"/>
      <c r="Q216" s="78"/>
      <c r="R216" s="78"/>
      <c r="S216" s="78"/>
      <c r="T216" s="78"/>
      <c r="U216" s="171"/>
      <c r="V216" s="171"/>
      <c r="W216" s="171"/>
      <c r="X216" s="171"/>
      <c r="Y216" s="171"/>
      <c r="Z216" s="78"/>
      <c r="AA216" s="78"/>
      <c r="AB216" s="78"/>
      <c r="AC216" s="78"/>
      <c r="AD216" s="78"/>
      <c r="AE216" s="78"/>
      <c r="AF216" s="254"/>
    </row>
    <row r="217" ht="4.5" customHeight="1">
      <c r="A217" s="168"/>
      <c r="B217" s="169"/>
      <c r="C217" s="170"/>
      <c r="D217" s="170"/>
      <c r="E217" s="79"/>
      <c r="F217" s="78"/>
      <c r="G217" s="78"/>
      <c r="H217" s="78"/>
      <c r="I217" s="78"/>
      <c r="J217" s="78"/>
      <c r="K217" s="78"/>
      <c r="L217" s="78"/>
      <c r="M217" s="78"/>
      <c r="N217" s="78"/>
      <c r="O217" s="78"/>
      <c r="P217" s="78"/>
      <c r="Q217" s="78"/>
      <c r="R217" s="78"/>
      <c r="S217" s="78"/>
      <c r="T217" s="78"/>
      <c r="U217" s="171"/>
      <c r="V217" s="171"/>
      <c r="W217" s="171"/>
      <c r="X217" s="171"/>
      <c r="Y217" s="171"/>
      <c r="Z217" s="78"/>
      <c r="AA217" s="78"/>
      <c r="AB217" s="78"/>
      <c r="AC217" s="78"/>
      <c r="AD217" s="78"/>
      <c r="AE217" s="78"/>
      <c r="AF217" s="254"/>
    </row>
    <row r="218" ht="4.5" customHeight="1">
      <c r="A218" s="168"/>
      <c r="B218" s="169"/>
      <c r="C218" s="170"/>
      <c r="D218" s="170"/>
      <c r="E218" s="79"/>
      <c r="F218" s="78"/>
      <c r="G218" s="78"/>
      <c r="H218" s="78"/>
      <c r="I218" s="78"/>
      <c r="J218" s="78"/>
      <c r="K218" s="78"/>
      <c r="L218" s="78"/>
      <c r="M218" s="78"/>
      <c r="N218" s="78"/>
      <c r="O218" s="78"/>
      <c r="P218" s="78"/>
      <c r="Q218" s="78"/>
      <c r="R218" s="78"/>
      <c r="S218" s="78"/>
      <c r="T218" s="78"/>
      <c r="U218" s="171"/>
      <c r="V218" s="171"/>
      <c r="W218" s="171"/>
      <c r="X218" s="171"/>
      <c r="Y218" s="171"/>
      <c r="Z218" s="78"/>
      <c r="AA218" s="78"/>
      <c r="AB218" s="78"/>
      <c r="AC218" s="78"/>
      <c r="AD218" s="78"/>
      <c r="AE218" s="78"/>
      <c r="AF218" s="254"/>
    </row>
    <row r="219" ht="4.5" customHeight="1">
      <c r="A219" s="168"/>
      <c r="B219" s="169"/>
      <c r="C219" s="170"/>
      <c r="D219" s="170"/>
      <c r="E219" s="79"/>
      <c r="F219" s="78"/>
      <c r="G219" s="78"/>
      <c r="H219" s="78"/>
      <c r="I219" s="78"/>
      <c r="J219" s="78"/>
      <c r="K219" s="78"/>
      <c r="L219" s="78"/>
      <c r="M219" s="78"/>
      <c r="N219" s="78"/>
      <c r="O219" s="78"/>
      <c r="P219" s="78"/>
      <c r="Q219" s="78"/>
      <c r="R219" s="78"/>
      <c r="S219" s="78"/>
      <c r="T219" s="78"/>
      <c r="U219" s="171"/>
      <c r="V219" s="171"/>
      <c r="W219" s="171"/>
      <c r="X219" s="171"/>
      <c r="Y219" s="171"/>
      <c r="Z219" s="78"/>
      <c r="AA219" s="78"/>
      <c r="AB219" s="78"/>
      <c r="AC219" s="78"/>
      <c r="AD219" s="78"/>
      <c r="AE219" s="78"/>
      <c r="AF219" s="254"/>
    </row>
    <row r="220" ht="4.5" customHeight="1">
      <c r="A220" s="168"/>
      <c r="B220" s="169"/>
      <c r="C220" s="170"/>
      <c r="D220" s="170"/>
      <c r="E220" s="79"/>
      <c r="F220" s="78"/>
      <c r="G220" s="78"/>
      <c r="H220" s="78"/>
      <c r="I220" s="78"/>
      <c r="J220" s="78"/>
      <c r="K220" s="78"/>
      <c r="L220" s="78"/>
      <c r="M220" s="78"/>
      <c r="N220" s="78"/>
      <c r="O220" s="78"/>
      <c r="P220" s="78"/>
      <c r="Q220" s="78"/>
      <c r="R220" s="78"/>
      <c r="S220" s="78"/>
      <c r="T220" s="78"/>
      <c r="U220" s="171"/>
      <c r="V220" s="171"/>
      <c r="W220" s="171"/>
      <c r="X220" s="171"/>
      <c r="Y220" s="171"/>
      <c r="Z220" s="78"/>
      <c r="AA220" s="78"/>
      <c r="AB220" s="78"/>
      <c r="AC220" s="78"/>
      <c r="AD220" s="78"/>
      <c r="AE220" s="78"/>
      <c r="AF220" s="254"/>
    </row>
    <row r="221" ht="4.5" customHeight="1">
      <c r="A221" s="168"/>
      <c r="B221" s="169"/>
      <c r="C221" s="170"/>
      <c r="D221" s="170"/>
      <c r="E221" s="79"/>
      <c r="F221" s="78"/>
      <c r="G221" s="78"/>
      <c r="H221" s="78"/>
      <c r="I221" s="78"/>
      <c r="J221" s="78"/>
      <c r="K221" s="78"/>
      <c r="L221" s="78"/>
      <c r="M221" s="78"/>
      <c r="N221" s="78"/>
      <c r="O221" s="78"/>
      <c r="P221" s="78"/>
      <c r="Q221" s="78"/>
      <c r="R221" s="78"/>
      <c r="S221" s="78"/>
      <c r="T221" s="78"/>
      <c r="U221" s="171"/>
      <c r="V221" s="171"/>
      <c r="W221" s="171"/>
      <c r="X221" s="171"/>
      <c r="Y221" s="171"/>
      <c r="Z221" s="78"/>
      <c r="AA221" s="78"/>
      <c r="AB221" s="78"/>
      <c r="AC221" s="78"/>
      <c r="AD221" s="78"/>
      <c r="AE221" s="78"/>
      <c r="AF221" s="254"/>
    </row>
    <row r="222" ht="4.5" customHeight="1">
      <c r="A222" s="168"/>
      <c r="B222" s="169"/>
      <c r="C222" s="170"/>
      <c r="D222" s="170"/>
      <c r="E222" s="79"/>
      <c r="F222" s="78"/>
      <c r="G222" s="78"/>
      <c r="H222" s="78"/>
      <c r="I222" s="78"/>
      <c r="J222" s="78"/>
      <c r="K222" s="78"/>
      <c r="L222" s="78"/>
      <c r="M222" s="78"/>
      <c r="N222" s="78"/>
      <c r="O222" s="78"/>
      <c r="P222" s="78"/>
      <c r="Q222" s="78"/>
      <c r="R222" s="78"/>
      <c r="S222" s="78"/>
      <c r="T222" s="78"/>
      <c r="U222" s="171"/>
      <c r="V222" s="171"/>
      <c r="W222" s="171"/>
      <c r="X222" s="171"/>
      <c r="Y222" s="171"/>
      <c r="Z222" s="78"/>
      <c r="AA222" s="78"/>
      <c r="AB222" s="78"/>
      <c r="AC222" s="78"/>
      <c r="AD222" s="78"/>
      <c r="AE222" s="78"/>
      <c r="AF222" s="254"/>
    </row>
    <row r="223" ht="4.5" customHeight="1">
      <c r="A223" s="168"/>
      <c r="B223" s="169"/>
      <c r="C223" s="170"/>
      <c r="D223" s="170"/>
      <c r="E223" s="79"/>
      <c r="F223" s="78"/>
      <c r="G223" s="78"/>
      <c r="H223" s="78"/>
      <c r="I223" s="78"/>
      <c r="J223" s="78"/>
      <c r="K223" s="78"/>
      <c r="L223" s="78"/>
      <c r="M223" s="78"/>
      <c r="N223" s="78"/>
      <c r="O223" s="78"/>
      <c r="P223" s="78"/>
      <c r="Q223" s="78"/>
      <c r="R223" s="78"/>
      <c r="S223" s="78"/>
      <c r="T223" s="78"/>
      <c r="U223" s="171"/>
      <c r="V223" s="171"/>
      <c r="W223" s="171"/>
      <c r="X223" s="171"/>
      <c r="Y223" s="171"/>
      <c r="Z223" s="78"/>
      <c r="AA223" s="78"/>
      <c r="AB223" s="78"/>
      <c r="AC223" s="78"/>
      <c r="AD223" s="78"/>
      <c r="AE223" s="78"/>
      <c r="AF223" s="254"/>
    </row>
    <row r="224" ht="4.5" customHeight="1">
      <c r="A224" s="168"/>
      <c r="B224" s="169"/>
      <c r="C224" s="170"/>
      <c r="D224" s="170"/>
      <c r="E224" s="79"/>
      <c r="F224" s="78"/>
      <c r="G224" s="78"/>
      <c r="H224" s="78"/>
      <c r="I224" s="78"/>
      <c r="J224" s="78"/>
      <c r="K224" s="78"/>
      <c r="L224" s="78"/>
      <c r="M224" s="78"/>
      <c r="N224" s="78"/>
      <c r="O224" s="78"/>
      <c r="P224" s="78"/>
      <c r="Q224" s="78"/>
      <c r="R224" s="78"/>
      <c r="S224" s="78"/>
      <c r="T224" s="78"/>
      <c r="U224" s="171"/>
      <c r="V224" s="171"/>
      <c r="W224" s="171"/>
      <c r="X224" s="171"/>
      <c r="Y224" s="171"/>
      <c r="Z224" s="78"/>
      <c r="AA224" s="78"/>
      <c r="AB224" s="78"/>
      <c r="AC224" s="78"/>
      <c r="AD224" s="78"/>
      <c r="AE224" s="78"/>
      <c r="AF224" s="254"/>
    </row>
    <row r="225" ht="4.5" customHeight="1">
      <c r="A225" s="168"/>
      <c r="B225" s="169"/>
      <c r="C225" s="170"/>
      <c r="D225" s="170"/>
      <c r="E225" s="79"/>
      <c r="F225" s="78"/>
      <c r="G225" s="78"/>
      <c r="H225" s="78"/>
      <c r="I225" s="78"/>
      <c r="J225" s="78"/>
      <c r="K225" s="78"/>
      <c r="L225" s="78"/>
      <c r="M225" s="78"/>
      <c r="N225" s="78"/>
      <c r="O225" s="78"/>
      <c r="P225" s="78"/>
      <c r="Q225" s="78"/>
      <c r="R225" s="78"/>
      <c r="S225" s="78"/>
      <c r="T225" s="78"/>
      <c r="U225" s="171"/>
      <c r="V225" s="171"/>
      <c r="W225" s="171"/>
      <c r="X225" s="171"/>
      <c r="Y225" s="171"/>
      <c r="Z225" s="78"/>
      <c r="AA225" s="78"/>
      <c r="AB225" s="78"/>
      <c r="AC225" s="78"/>
      <c r="AD225" s="78"/>
      <c r="AE225" s="78"/>
      <c r="AF225" s="254"/>
    </row>
    <row r="226" ht="4.5" customHeight="1">
      <c r="A226" s="168"/>
      <c r="B226" s="169"/>
      <c r="C226" s="170"/>
      <c r="D226" s="170"/>
      <c r="E226" s="79"/>
      <c r="F226" s="78"/>
      <c r="G226" s="78"/>
      <c r="H226" s="78"/>
      <c r="I226" s="78"/>
      <c r="J226" s="78"/>
      <c r="K226" s="78"/>
      <c r="L226" s="78"/>
      <c r="M226" s="78"/>
      <c r="N226" s="78"/>
      <c r="O226" s="78"/>
      <c r="P226" s="78"/>
      <c r="Q226" s="78"/>
      <c r="R226" s="78"/>
      <c r="S226" s="78"/>
      <c r="T226" s="78"/>
      <c r="U226" s="171"/>
      <c r="V226" s="171"/>
      <c r="W226" s="171"/>
      <c r="X226" s="171"/>
      <c r="Y226" s="171"/>
      <c r="Z226" s="78"/>
      <c r="AA226" s="78"/>
      <c r="AB226" s="78"/>
      <c r="AC226" s="78"/>
      <c r="AD226" s="78"/>
      <c r="AE226" s="78"/>
      <c r="AF226" s="254"/>
    </row>
    <row r="227" ht="4.5" customHeight="1">
      <c r="A227" s="168"/>
      <c r="B227" s="169"/>
      <c r="C227" s="170"/>
      <c r="D227" s="170"/>
      <c r="E227" s="79"/>
      <c r="F227" s="78"/>
      <c r="G227" s="78"/>
      <c r="H227" s="78"/>
      <c r="I227" s="78"/>
      <c r="J227" s="78"/>
      <c r="K227" s="78"/>
      <c r="L227" s="78"/>
      <c r="M227" s="78"/>
      <c r="N227" s="78"/>
      <c r="O227" s="78"/>
      <c r="P227" s="78"/>
      <c r="Q227" s="78"/>
      <c r="R227" s="78"/>
      <c r="S227" s="78"/>
      <c r="T227" s="78"/>
      <c r="U227" s="171"/>
      <c r="V227" s="171"/>
      <c r="W227" s="171"/>
      <c r="X227" s="171"/>
      <c r="Y227" s="171"/>
      <c r="Z227" s="78"/>
      <c r="AA227" s="78"/>
      <c r="AB227" s="78"/>
      <c r="AC227" s="78"/>
      <c r="AD227" s="78"/>
      <c r="AE227" s="78"/>
      <c r="AF227" s="254"/>
    </row>
    <row r="228" ht="4.5" customHeight="1">
      <c r="A228" s="168"/>
      <c r="B228" s="169"/>
      <c r="C228" s="170"/>
      <c r="D228" s="170"/>
      <c r="E228" s="79"/>
      <c r="F228" s="78"/>
      <c r="G228" s="78"/>
      <c r="H228" s="78"/>
      <c r="I228" s="78"/>
      <c r="J228" s="78"/>
      <c r="K228" s="78"/>
      <c r="L228" s="78"/>
      <c r="M228" s="78"/>
      <c r="N228" s="78"/>
      <c r="O228" s="78"/>
      <c r="P228" s="78"/>
      <c r="Q228" s="78"/>
      <c r="R228" s="78"/>
      <c r="S228" s="78"/>
      <c r="T228" s="78"/>
      <c r="U228" s="171"/>
      <c r="V228" s="171"/>
      <c r="W228" s="171"/>
      <c r="X228" s="171"/>
      <c r="Y228" s="171"/>
      <c r="Z228" s="78"/>
      <c r="AA228" s="78"/>
      <c r="AB228" s="78"/>
      <c r="AC228" s="78"/>
      <c r="AD228" s="78"/>
      <c r="AE228" s="78"/>
      <c r="AF228" s="254"/>
    </row>
    <row r="229" ht="4.5" customHeight="1">
      <c r="A229" s="168"/>
      <c r="B229" s="169"/>
      <c r="C229" s="170"/>
      <c r="D229" s="170"/>
      <c r="E229" s="79"/>
      <c r="F229" s="78"/>
      <c r="G229" s="78"/>
      <c r="H229" s="78"/>
      <c r="I229" s="78"/>
      <c r="J229" s="78"/>
      <c r="K229" s="78"/>
      <c r="L229" s="78"/>
      <c r="M229" s="78"/>
      <c r="N229" s="78"/>
      <c r="O229" s="78"/>
      <c r="P229" s="78"/>
      <c r="Q229" s="78"/>
      <c r="R229" s="78"/>
      <c r="S229" s="78"/>
      <c r="T229" s="78"/>
      <c r="U229" s="171"/>
      <c r="V229" s="171"/>
      <c r="W229" s="171"/>
      <c r="X229" s="171"/>
      <c r="Y229" s="171"/>
      <c r="Z229" s="78"/>
      <c r="AA229" s="78"/>
      <c r="AB229" s="78"/>
      <c r="AC229" s="78"/>
      <c r="AD229" s="78"/>
      <c r="AE229" s="78"/>
      <c r="AF229" s="254"/>
    </row>
    <row r="230" ht="4.5" customHeight="1">
      <c r="A230" s="168"/>
      <c r="B230" s="169"/>
      <c r="C230" s="170"/>
      <c r="D230" s="170"/>
      <c r="E230" s="79"/>
      <c r="F230" s="78"/>
      <c r="G230" s="78"/>
      <c r="H230" s="78"/>
      <c r="I230" s="78"/>
      <c r="J230" s="78"/>
      <c r="K230" s="78"/>
      <c r="L230" s="78"/>
      <c r="M230" s="78"/>
      <c r="N230" s="78"/>
      <c r="O230" s="78"/>
      <c r="P230" s="78"/>
      <c r="Q230" s="78"/>
      <c r="R230" s="78"/>
      <c r="S230" s="78"/>
      <c r="T230" s="78"/>
      <c r="U230" s="171"/>
      <c r="V230" s="171"/>
      <c r="W230" s="171"/>
      <c r="X230" s="171"/>
      <c r="Y230" s="171"/>
      <c r="Z230" s="78"/>
      <c r="AA230" s="78"/>
      <c r="AB230" s="78"/>
      <c r="AC230" s="78"/>
      <c r="AD230" s="78"/>
      <c r="AE230" s="78"/>
      <c r="AF230" s="254"/>
    </row>
    <row r="231" ht="4.5" customHeight="1">
      <c r="A231" s="168"/>
      <c r="B231" s="169"/>
      <c r="C231" s="170"/>
      <c r="D231" s="170"/>
      <c r="E231" s="79"/>
      <c r="F231" s="78"/>
      <c r="G231" s="78"/>
      <c r="H231" s="78"/>
      <c r="I231" s="78"/>
      <c r="J231" s="78"/>
      <c r="K231" s="78"/>
      <c r="L231" s="78"/>
      <c r="M231" s="78"/>
      <c r="N231" s="78"/>
      <c r="O231" s="78"/>
      <c r="P231" s="78"/>
      <c r="Q231" s="78"/>
      <c r="R231" s="78"/>
      <c r="S231" s="78"/>
      <c r="T231" s="78"/>
      <c r="U231" s="171"/>
      <c r="V231" s="171"/>
      <c r="W231" s="171"/>
      <c r="X231" s="171"/>
      <c r="Y231" s="171"/>
      <c r="Z231" s="78"/>
      <c r="AA231" s="78"/>
      <c r="AB231" s="78"/>
      <c r="AC231" s="78"/>
      <c r="AD231" s="78"/>
      <c r="AE231" s="78"/>
      <c r="AF231" s="254"/>
    </row>
    <row r="232" ht="4.5" customHeight="1">
      <c r="A232" s="168"/>
      <c r="B232" s="169"/>
      <c r="C232" s="170"/>
      <c r="D232" s="170"/>
      <c r="E232" s="79"/>
      <c r="F232" s="78"/>
      <c r="G232" s="78"/>
      <c r="H232" s="78"/>
      <c r="I232" s="78"/>
      <c r="J232" s="78"/>
      <c r="K232" s="78"/>
      <c r="L232" s="78"/>
      <c r="M232" s="78"/>
      <c r="N232" s="78"/>
      <c r="O232" s="78"/>
      <c r="P232" s="78"/>
      <c r="Q232" s="78"/>
      <c r="R232" s="78"/>
      <c r="S232" s="78"/>
      <c r="T232" s="78"/>
      <c r="U232" s="171"/>
      <c r="V232" s="171"/>
      <c r="W232" s="171"/>
      <c r="X232" s="171"/>
      <c r="Y232" s="171"/>
      <c r="Z232" s="78"/>
      <c r="AA232" s="78"/>
      <c r="AB232" s="78"/>
      <c r="AC232" s="78"/>
      <c r="AD232" s="78"/>
      <c r="AE232" s="78"/>
      <c r="AF232" s="254"/>
    </row>
    <row r="233" ht="4.5" customHeight="1">
      <c r="A233" s="168"/>
      <c r="B233" s="169"/>
      <c r="C233" s="170"/>
      <c r="D233" s="170"/>
      <c r="E233" s="79"/>
      <c r="F233" s="78"/>
      <c r="G233" s="78"/>
      <c r="H233" s="78"/>
      <c r="I233" s="78"/>
      <c r="J233" s="78"/>
      <c r="K233" s="78"/>
      <c r="L233" s="78"/>
      <c r="M233" s="78"/>
      <c r="N233" s="78"/>
      <c r="O233" s="78"/>
      <c r="P233" s="78"/>
      <c r="Q233" s="78"/>
      <c r="R233" s="78"/>
      <c r="S233" s="78"/>
      <c r="T233" s="78"/>
      <c r="U233" s="171"/>
      <c r="V233" s="171"/>
      <c r="W233" s="171"/>
      <c r="X233" s="171"/>
      <c r="Y233" s="171"/>
      <c r="Z233" s="78"/>
      <c r="AA233" s="78"/>
      <c r="AB233" s="78"/>
      <c r="AC233" s="78"/>
      <c r="AD233" s="78"/>
      <c r="AE233" s="78"/>
      <c r="AF233" s="254"/>
    </row>
    <row r="234" ht="4.5" customHeight="1">
      <c r="A234" s="168"/>
      <c r="B234" s="169"/>
      <c r="C234" s="170"/>
      <c r="D234" s="170"/>
      <c r="E234" s="79"/>
      <c r="F234" s="78"/>
      <c r="G234" s="78"/>
      <c r="H234" s="78"/>
      <c r="I234" s="78"/>
      <c r="J234" s="78"/>
      <c r="K234" s="78"/>
      <c r="L234" s="78"/>
      <c r="M234" s="78"/>
      <c r="N234" s="78"/>
      <c r="O234" s="78"/>
      <c r="P234" s="78"/>
      <c r="Q234" s="78"/>
      <c r="R234" s="78"/>
      <c r="S234" s="78"/>
      <c r="T234" s="78"/>
      <c r="U234" s="171"/>
      <c r="V234" s="171"/>
      <c r="W234" s="171"/>
      <c r="X234" s="171"/>
      <c r="Y234" s="171"/>
      <c r="Z234" s="78"/>
      <c r="AA234" s="78"/>
      <c r="AB234" s="78"/>
      <c r="AC234" s="78"/>
      <c r="AD234" s="78"/>
      <c r="AE234" s="78"/>
      <c r="AF234" s="254"/>
    </row>
    <row r="235" ht="4.5" customHeight="1">
      <c r="A235" s="168"/>
      <c r="B235" s="169"/>
      <c r="C235" s="170"/>
      <c r="D235" s="170"/>
      <c r="E235" s="79"/>
      <c r="F235" s="78"/>
      <c r="G235" s="78"/>
      <c r="H235" s="78"/>
      <c r="I235" s="78"/>
      <c r="J235" s="78"/>
      <c r="K235" s="78"/>
      <c r="L235" s="78"/>
      <c r="M235" s="78"/>
      <c r="N235" s="78"/>
      <c r="O235" s="78"/>
      <c r="P235" s="78"/>
      <c r="Q235" s="78"/>
      <c r="R235" s="78"/>
      <c r="S235" s="78"/>
      <c r="T235" s="78"/>
      <c r="U235" s="171"/>
      <c r="V235" s="171"/>
      <c r="W235" s="171"/>
      <c r="X235" s="171"/>
      <c r="Y235" s="171"/>
      <c r="Z235" s="78"/>
      <c r="AA235" s="78"/>
      <c r="AB235" s="78"/>
      <c r="AC235" s="78"/>
      <c r="AD235" s="78"/>
      <c r="AE235" s="78"/>
      <c r="AF235" s="254"/>
    </row>
    <row r="236" ht="4.5" customHeight="1">
      <c r="A236" s="168"/>
      <c r="B236" s="169"/>
      <c r="C236" s="170"/>
      <c r="D236" s="170"/>
      <c r="E236" s="79"/>
      <c r="F236" s="78"/>
      <c r="G236" s="78"/>
      <c r="H236" s="78"/>
      <c r="I236" s="78"/>
      <c r="J236" s="78"/>
      <c r="K236" s="78"/>
      <c r="L236" s="78"/>
      <c r="M236" s="78"/>
      <c r="N236" s="78"/>
      <c r="O236" s="78"/>
      <c r="P236" s="78"/>
      <c r="Q236" s="78"/>
      <c r="R236" s="78"/>
      <c r="S236" s="78"/>
      <c r="T236" s="78"/>
      <c r="U236" s="171"/>
      <c r="V236" s="171"/>
      <c r="W236" s="171"/>
      <c r="X236" s="171"/>
      <c r="Y236" s="171"/>
      <c r="Z236" s="78"/>
      <c r="AA236" s="78"/>
      <c r="AB236" s="78"/>
      <c r="AC236" s="78"/>
      <c r="AD236" s="78"/>
      <c r="AE236" s="78"/>
      <c r="AF236" s="254"/>
    </row>
    <row r="237" ht="4.5" customHeight="1">
      <c r="A237" s="168"/>
      <c r="B237" s="169"/>
      <c r="C237" s="170"/>
      <c r="D237" s="170"/>
      <c r="E237" s="79"/>
      <c r="F237" s="78"/>
      <c r="G237" s="78"/>
      <c r="H237" s="78"/>
      <c r="I237" s="78"/>
      <c r="J237" s="78"/>
      <c r="K237" s="78"/>
      <c r="L237" s="78"/>
      <c r="M237" s="78"/>
      <c r="N237" s="78"/>
      <c r="O237" s="78"/>
      <c r="P237" s="78"/>
      <c r="Q237" s="78"/>
      <c r="R237" s="78"/>
      <c r="S237" s="78"/>
      <c r="T237" s="78"/>
      <c r="U237" s="171"/>
      <c r="V237" s="171"/>
      <c r="W237" s="171"/>
      <c r="X237" s="171"/>
      <c r="Y237" s="171"/>
      <c r="Z237" s="78"/>
      <c r="AA237" s="78"/>
      <c r="AB237" s="78"/>
      <c r="AC237" s="78"/>
      <c r="AD237" s="78"/>
      <c r="AE237" s="78"/>
      <c r="AF237" s="254"/>
    </row>
    <row r="238" ht="4.5" customHeight="1">
      <c r="A238" s="168"/>
      <c r="B238" s="169"/>
      <c r="C238" s="170"/>
      <c r="D238" s="170"/>
      <c r="E238" s="79"/>
      <c r="F238" s="78"/>
      <c r="G238" s="78"/>
      <c r="H238" s="78"/>
      <c r="I238" s="78"/>
      <c r="J238" s="78"/>
      <c r="K238" s="78"/>
      <c r="L238" s="78"/>
      <c r="M238" s="78"/>
      <c r="N238" s="78"/>
      <c r="O238" s="78"/>
      <c r="P238" s="78"/>
      <c r="Q238" s="78"/>
      <c r="R238" s="78"/>
      <c r="S238" s="78"/>
      <c r="T238" s="78"/>
      <c r="U238" s="171"/>
      <c r="V238" s="171"/>
      <c r="W238" s="171"/>
      <c r="X238" s="171"/>
      <c r="Y238" s="171"/>
      <c r="Z238" s="78"/>
      <c r="AA238" s="78"/>
      <c r="AB238" s="78"/>
      <c r="AC238" s="78"/>
      <c r="AD238" s="78"/>
      <c r="AE238" s="78"/>
      <c r="AF238" s="254"/>
    </row>
    <row r="239" ht="4.5" customHeight="1">
      <c r="A239" s="168"/>
      <c r="B239" s="169"/>
      <c r="C239" s="170"/>
      <c r="D239" s="170"/>
      <c r="E239" s="79"/>
      <c r="F239" s="78"/>
      <c r="G239" s="78"/>
      <c r="H239" s="78"/>
      <c r="I239" s="78"/>
      <c r="J239" s="78"/>
      <c r="K239" s="78"/>
      <c r="L239" s="78"/>
      <c r="M239" s="78"/>
      <c r="N239" s="78"/>
      <c r="O239" s="78"/>
      <c r="P239" s="78"/>
      <c r="Q239" s="78"/>
      <c r="R239" s="78"/>
      <c r="S239" s="78"/>
      <c r="T239" s="78"/>
      <c r="U239" s="171"/>
      <c r="V239" s="171"/>
      <c r="W239" s="171"/>
      <c r="X239" s="171"/>
      <c r="Y239" s="171"/>
      <c r="Z239" s="78"/>
      <c r="AA239" s="78"/>
      <c r="AB239" s="78"/>
      <c r="AC239" s="78"/>
      <c r="AD239" s="78"/>
      <c r="AE239" s="78"/>
      <c r="AF239" s="254"/>
    </row>
    <row r="240" ht="4.5" customHeight="1">
      <c r="A240" s="168"/>
      <c r="B240" s="169"/>
      <c r="C240" s="170"/>
      <c r="D240" s="170"/>
      <c r="E240" s="79"/>
      <c r="F240" s="78"/>
      <c r="G240" s="78"/>
      <c r="H240" s="78"/>
      <c r="I240" s="78"/>
      <c r="J240" s="78"/>
      <c r="K240" s="78"/>
      <c r="L240" s="78"/>
      <c r="M240" s="78"/>
      <c r="N240" s="78"/>
      <c r="O240" s="78"/>
      <c r="P240" s="78"/>
      <c r="Q240" s="78"/>
      <c r="R240" s="78"/>
      <c r="S240" s="78"/>
      <c r="T240" s="78"/>
      <c r="U240" s="171"/>
      <c r="V240" s="171"/>
      <c r="W240" s="171"/>
      <c r="X240" s="171"/>
      <c r="Y240" s="171"/>
      <c r="Z240" s="78"/>
      <c r="AA240" s="78"/>
      <c r="AB240" s="78"/>
      <c r="AC240" s="78"/>
      <c r="AD240" s="78"/>
      <c r="AE240" s="78"/>
      <c r="AF240" s="254"/>
    </row>
    <row r="241" ht="4.5" customHeight="1">
      <c r="A241" s="168"/>
      <c r="B241" s="169"/>
      <c r="C241" s="170"/>
      <c r="D241" s="170"/>
      <c r="E241" s="79"/>
      <c r="F241" s="78"/>
      <c r="G241" s="78"/>
      <c r="H241" s="78"/>
      <c r="I241" s="78"/>
      <c r="J241" s="78"/>
      <c r="K241" s="78"/>
      <c r="L241" s="78"/>
      <c r="M241" s="78"/>
      <c r="N241" s="78"/>
      <c r="O241" s="78"/>
      <c r="P241" s="78"/>
      <c r="Q241" s="78"/>
      <c r="R241" s="78"/>
      <c r="S241" s="78"/>
      <c r="T241" s="78"/>
      <c r="U241" s="171"/>
      <c r="V241" s="171"/>
      <c r="W241" s="171"/>
      <c r="X241" s="171"/>
      <c r="Y241" s="171"/>
      <c r="Z241" s="78"/>
      <c r="AA241" s="78"/>
      <c r="AB241" s="78"/>
      <c r="AC241" s="78"/>
      <c r="AD241" s="78"/>
      <c r="AE241" s="78"/>
      <c r="AF241" s="254"/>
    </row>
    <row r="242" ht="4.5" customHeight="1">
      <c r="A242" s="168"/>
      <c r="B242" s="169"/>
      <c r="C242" s="170"/>
      <c r="D242" s="170"/>
      <c r="E242" s="79"/>
      <c r="F242" s="78"/>
      <c r="G242" s="78"/>
      <c r="H242" s="78"/>
      <c r="I242" s="78"/>
      <c r="J242" s="78"/>
      <c r="K242" s="78"/>
      <c r="L242" s="78"/>
      <c r="M242" s="78"/>
      <c r="N242" s="78"/>
      <c r="O242" s="78"/>
      <c r="P242" s="78"/>
      <c r="Q242" s="78"/>
      <c r="R242" s="78"/>
      <c r="S242" s="78"/>
      <c r="T242" s="78"/>
      <c r="U242" s="171"/>
      <c r="V242" s="171"/>
      <c r="W242" s="171"/>
      <c r="X242" s="171"/>
      <c r="Y242" s="171"/>
      <c r="Z242" s="78"/>
      <c r="AA242" s="78"/>
      <c r="AB242" s="78"/>
      <c r="AC242" s="78"/>
      <c r="AD242" s="78"/>
      <c r="AE242" s="78"/>
      <c r="AF242" s="254"/>
    </row>
    <row r="243" ht="4.5" customHeight="1">
      <c r="A243" s="168"/>
      <c r="B243" s="169"/>
      <c r="C243" s="170"/>
      <c r="D243" s="170"/>
      <c r="E243" s="79"/>
      <c r="F243" s="78"/>
      <c r="G243" s="78"/>
      <c r="H243" s="78"/>
      <c r="I243" s="78"/>
      <c r="J243" s="78"/>
      <c r="K243" s="78"/>
      <c r="L243" s="78"/>
      <c r="M243" s="78"/>
      <c r="N243" s="78"/>
      <c r="O243" s="78"/>
      <c r="P243" s="78"/>
      <c r="Q243" s="78"/>
      <c r="R243" s="78"/>
      <c r="S243" s="78"/>
      <c r="T243" s="78"/>
      <c r="U243" s="171"/>
      <c r="V243" s="171"/>
      <c r="W243" s="171"/>
      <c r="X243" s="171"/>
      <c r="Y243" s="171"/>
      <c r="Z243" s="78"/>
      <c r="AA243" s="78"/>
      <c r="AB243" s="78"/>
      <c r="AC243" s="78"/>
      <c r="AD243" s="78"/>
      <c r="AE243" s="78"/>
      <c r="AF243" s="254"/>
    </row>
    <row r="244" ht="4.5" customHeight="1">
      <c r="A244" s="168"/>
      <c r="B244" s="169"/>
      <c r="C244" s="170"/>
      <c r="D244" s="170"/>
      <c r="E244" s="79"/>
      <c r="F244" s="78"/>
      <c r="G244" s="78"/>
      <c r="H244" s="78"/>
      <c r="I244" s="78"/>
      <c r="J244" s="78"/>
      <c r="K244" s="78"/>
      <c r="L244" s="78"/>
      <c r="M244" s="78"/>
      <c r="N244" s="78"/>
      <c r="O244" s="78"/>
      <c r="P244" s="78"/>
      <c r="Q244" s="78"/>
      <c r="R244" s="78"/>
      <c r="S244" s="78"/>
      <c r="T244" s="78"/>
      <c r="U244" s="171"/>
      <c r="V244" s="171"/>
      <c r="W244" s="171"/>
      <c r="X244" s="171"/>
      <c r="Y244" s="171"/>
      <c r="Z244" s="78"/>
      <c r="AA244" s="78"/>
      <c r="AB244" s="78"/>
      <c r="AC244" s="78"/>
      <c r="AD244" s="78"/>
      <c r="AE244" s="78"/>
      <c r="AF244" s="254"/>
    </row>
    <row r="245" ht="4.5" customHeight="1">
      <c r="A245" s="168"/>
      <c r="B245" s="169"/>
      <c r="C245" s="170"/>
      <c r="D245" s="170"/>
      <c r="E245" s="79"/>
      <c r="F245" s="78"/>
      <c r="G245" s="78"/>
      <c r="H245" s="78"/>
      <c r="I245" s="78"/>
      <c r="J245" s="78"/>
      <c r="K245" s="78"/>
      <c r="L245" s="78"/>
      <c r="M245" s="78"/>
      <c r="N245" s="78"/>
      <c r="O245" s="78"/>
      <c r="P245" s="78"/>
      <c r="Q245" s="78"/>
      <c r="R245" s="78"/>
      <c r="S245" s="78"/>
      <c r="T245" s="78"/>
      <c r="U245" s="171"/>
      <c r="V245" s="171"/>
      <c r="W245" s="171"/>
      <c r="X245" s="171"/>
      <c r="Y245" s="171"/>
      <c r="Z245" s="78"/>
      <c r="AA245" s="78"/>
      <c r="AB245" s="78"/>
      <c r="AC245" s="78"/>
      <c r="AD245" s="78"/>
      <c r="AE245" s="78"/>
      <c r="AF245" s="254"/>
    </row>
    <row r="246" ht="4.5" customHeight="1">
      <c r="A246" s="168"/>
      <c r="B246" s="169"/>
      <c r="C246" s="170"/>
      <c r="D246" s="170"/>
      <c r="E246" s="79"/>
      <c r="F246" s="78"/>
      <c r="G246" s="78"/>
      <c r="H246" s="78"/>
      <c r="I246" s="78"/>
      <c r="J246" s="78"/>
      <c r="K246" s="78"/>
      <c r="L246" s="78"/>
      <c r="M246" s="78"/>
      <c r="N246" s="78"/>
      <c r="O246" s="78"/>
      <c r="P246" s="78"/>
      <c r="Q246" s="78"/>
      <c r="R246" s="78"/>
      <c r="S246" s="78"/>
      <c r="T246" s="78"/>
      <c r="U246" s="171"/>
      <c r="V246" s="171"/>
      <c r="W246" s="171"/>
      <c r="X246" s="171"/>
      <c r="Y246" s="171"/>
      <c r="Z246" s="78"/>
      <c r="AA246" s="78"/>
      <c r="AB246" s="78"/>
      <c r="AC246" s="78"/>
      <c r="AD246" s="78"/>
      <c r="AE246" s="78"/>
      <c r="AF246" s="254"/>
    </row>
    <row r="247" ht="4.5" customHeight="1">
      <c r="A247" s="168"/>
      <c r="B247" s="169"/>
      <c r="C247" s="170"/>
      <c r="D247" s="170"/>
      <c r="E247" s="79"/>
      <c r="F247" s="78"/>
      <c r="G247" s="78"/>
      <c r="H247" s="78"/>
      <c r="I247" s="78"/>
      <c r="J247" s="78"/>
      <c r="K247" s="78"/>
      <c r="L247" s="78"/>
      <c r="M247" s="78"/>
      <c r="N247" s="78"/>
      <c r="O247" s="78"/>
      <c r="P247" s="78"/>
      <c r="Q247" s="78"/>
      <c r="R247" s="78"/>
      <c r="S247" s="78"/>
      <c r="T247" s="78"/>
      <c r="U247" s="171"/>
      <c r="V247" s="171"/>
      <c r="W247" s="171"/>
      <c r="X247" s="171"/>
      <c r="Y247" s="171"/>
      <c r="Z247" s="78"/>
      <c r="AA247" s="78"/>
      <c r="AB247" s="78"/>
      <c r="AC247" s="78"/>
      <c r="AD247" s="78"/>
      <c r="AE247" s="78"/>
      <c r="AF247" s="254"/>
    </row>
    <row r="248" ht="4.5" customHeight="1">
      <c r="A248" s="168"/>
      <c r="B248" s="169"/>
      <c r="C248" s="170"/>
      <c r="D248" s="170"/>
      <c r="E248" s="79"/>
      <c r="F248" s="78"/>
      <c r="G248" s="78"/>
      <c r="H248" s="78"/>
      <c r="I248" s="78"/>
      <c r="J248" s="78"/>
      <c r="K248" s="78"/>
      <c r="L248" s="78"/>
      <c r="M248" s="78"/>
      <c r="N248" s="78"/>
      <c r="O248" s="78"/>
      <c r="P248" s="78"/>
      <c r="Q248" s="78"/>
      <c r="R248" s="78"/>
      <c r="S248" s="78"/>
      <c r="T248" s="78"/>
      <c r="U248" s="171"/>
      <c r="V248" s="171"/>
      <c r="W248" s="171"/>
      <c r="X248" s="171"/>
      <c r="Y248" s="171"/>
      <c r="Z248" s="78"/>
      <c r="AA248" s="78"/>
      <c r="AB248" s="78"/>
      <c r="AC248" s="78"/>
      <c r="AD248" s="78"/>
      <c r="AE248" s="78"/>
      <c r="AF248" s="254"/>
    </row>
    <row r="249" ht="4.5" customHeight="1">
      <c r="A249" s="168"/>
      <c r="B249" s="169"/>
      <c r="C249" s="170"/>
      <c r="D249" s="170"/>
      <c r="E249" s="79"/>
      <c r="F249" s="78"/>
      <c r="G249" s="78"/>
      <c r="H249" s="78"/>
      <c r="I249" s="78"/>
      <c r="J249" s="78"/>
      <c r="K249" s="78"/>
      <c r="L249" s="78"/>
      <c r="M249" s="78"/>
      <c r="N249" s="78"/>
      <c r="O249" s="78"/>
      <c r="P249" s="78"/>
      <c r="Q249" s="78"/>
      <c r="R249" s="78"/>
      <c r="S249" s="78"/>
      <c r="T249" s="78"/>
      <c r="U249" s="171"/>
      <c r="V249" s="171"/>
      <c r="W249" s="171"/>
      <c r="X249" s="171"/>
      <c r="Y249" s="171"/>
      <c r="Z249" s="78"/>
      <c r="AA249" s="78"/>
      <c r="AB249" s="78"/>
      <c r="AC249" s="78"/>
      <c r="AD249" s="78"/>
      <c r="AE249" s="78"/>
      <c r="AF249" s="254"/>
    </row>
    <row r="250" ht="4.5" customHeight="1">
      <c r="A250" s="168"/>
      <c r="B250" s="169"/>
      <c r="C250" s="170"/>
      <c r="D250" s="170"/>
      <c r="E250" s="79"/>
      <c r="F250" s="78"/>
      <c r="G250" s="78"/>
      <c r="H250" s="78"/>
      <c r="I250" s="78"/>
      <c r="J250" s="78"/>
      <c r="K250" s="78"/>
      <c r="L250" s="78"/>
      <c r="M250" s="78"/>
      <c r="N250" s="78"/>
      <c r="O250" s="78"/>
      <c r="P250" s="78"/>
      <c r="Q250" s="78"/>
      <c r="R250" s="78"/>
      <c r="S250" s="78"/>
      <c r="T250" s="78"/>
      <c r="U250" s="171"/>
      <c r="V250" s="171"/>
      <c r="W250" s="171"/>
      <c r="X250" s="171"/>
      <c r="Y250" s="171"/>
      <c r="Z250" s="78"/>
      <c r="AA250" s="78"/>
      <c r="AB250" s="78"/>
      <c r="AC250" s="78"/>
      <c r="AD250" s="78"/>
      <c r="AE250" s="78"/>
      <c r="AF250" s="254"/>
    </row>
    <row r="251" ht="4.5" customHeight="1">
      <c r="A251" s="168"/>
      <c r="B251" s="169"/>
      <c r="C251" s="170"/>
      <c r="D251" s="170"/>
      <c r="E251" s="79"/>
      <c r="F251" s="78"/>
      <c r="G251" s="78"/>
      <c r="H251" s="78"/>
      <c r="I251" s="78"/>
      <c r="J251" s="78"/>
      <c r="K251" s="78"/>
      <c r="L251" s="78"/>
      <c r="M251" s="78"/>
      <c r="N251" s="78"/>
      <c r="O251" s="78"/>
      <c r="P251" s="78"/>
      <c r="Q251" s="78"/>
      <c r="R251" s="78"/>
      <c r="S251" s="78"/>
      <c r="T251" s="78"/>
      <c r="U251" s="171"/>
      <c r="V251" s="171"/>
      <c r="W251" s="171"/>
      <c r="X251" s="171"/>
      <c r="Y251" s="171"/>
      <c r="Z251" s="78"/>
      <c r="AA251" s="78"/>
      <c r="AB251" s="78"/>
      <c r="AC251" s="78"/>
      <c r="AD251" s="78"/>
      <c r="AE251" s="78"/>
      <c r="AF251" s="254"/>
    </row>
    <row r="252" ht="4.5" customHeight="1">
      <c r="A252" s="168"/>
      <c r="B252" s="169"/>
      <c r="C252" s="170"/>
      <c r="D252" s="170"/>
      <c r="E252" s="79"/>
      <c r="F252" s="78"/>
      <c r="G252" s="78"/>
      <c r="H252" s="78"/>
      <c r="I252" s="78"/>
      <c r="J252" s="78"/>
      <c r="K252" s="78"/>
      <c r="L252" s="78"/>
      <c r="M252" s="78"/>
      <c r="N252" s="78"/>
      <c r="O252" s="78"/>
      <c r="P252" s="78"/>
      <c r="Q252" s="78"/>
      <c r="R252" s="78"/>
      <c r="S252" s="78"/>
      <c r="T252" s="78"/>
      <c r="U252" s="171"/>
      <c r="V252" s="171"/>
      <c r="W252" s="171"/>
      <c r="X252" s="171"/>
      <c r="Y252" s="171"/>
      <c r="Z252" s="78"/>
      <c r="AA252" s="78"/>
      <c r="AB252" s="78"/>
      <c r="AC252" s="78"/>
      <c r="AD252" s="78"/>
      <c r="AE252" s="78"/>
      <c r="AF252" s="254"/>
    </row>
    <row r="253" ht="4.5" customHeight="1">
      <c r="A253" s="168"/>
      <c r="B253" s="169"/>
      <c r="C253" s="170"/>
      <c r="D253" s="170"/>
      <c r="E253" s="79"/>
      <c r="F253" s="78"/>
      <c r="G253" s="78"/>
      <c r="H253" s="78"/>
      <c r="I253" s="78"/>
      <c r="J253" s="78"/>
      <c r="K253" s="78"/>
      <c r="L253" s="78"/>
      <c r="M253" s="78"/>
      <c r="N253" s="78"/>
      <c r="O253" s="78"/>
      <c r="P253" s="78"/>
      <c r="Q253" s="78"/>
      <c r="R253" s="78"/>
      <c r="S253" s="78"/>
      <c r="T253" s="78"/>
      <c r="U253" s="171"/>
      <c r="V253" s="171"/>
      <c r="W253" s="171"/>
      <c r="X253" s="171"/>
      <c r="Y253" s="171"/>
      <c r="Z253" s="78"/>
      <c r="AA253" s="78"/>
      <c r="AB253" s="78"/>
      <c r="AC253" s="78"/>
      <c r="AD253" s="78"/>
      <c r="AE253" s="78"/>
      <c r="AF253" s="254"/>
    </row>
    <row r="254" ht="4.5" customHeight="1">
      <c r="A254" s="168"/>
      <c r="B254" s="169"/>
      <c r="C254" s="170"/>
      <c r="D254" s="170"/>
      <c r="E254" s="79"/>
      <c r="F254" s="78"/>
      <c r="G254" s="78"/>
      <c r="H254" s="78"/>
      <c r="I254" s="78"/>
      <c r="J254" s="78"/>
      <c r="K254" s="78"/>
      <c r="L254" s="78"/>
      <c r="M254" s="78"/>
      <c r="N254" s="78"/>
      <c r="O254" s="78"/>
      <c r="P254" s="78"/>
      <c r="Q254" s="78"/>
      <c r="R254" s="78"/>
      <c r="S254" s="78"/>
      <c r="T254" s="78"/>
      <c r="U254" s="171"/>
      <c r="V254" s="171"/>
      <c r="W254" s="171"/>
      <c r="X254" s="171"/>
      <c r="Y254" s="171"/>
      <c r="Z254" s="78"/>
      <c r="AA254" s="78"/>
      <c r="AB254" s="78"/>
      <c r="AC254" s="78"/>
      <c r="AD254" s="78"/>
      <c r="AE254" s="78"/>
      <c r="AF254" s="254"/>
    </row>
    <row r="255" ht="4.5" customHeight="1">
      <c r="A255" s="168"/>
      <c r="B255" s="169"/>
      <c r="C255" s="170"/>
      <c r="D255" s="170"/>
      <c r="E255" s="79"/>
      <c r="F255" s="78"/>
      <c r="G255" s="78"/>
      <c r="H255" s="78"/>
      <c r="I255" s="78"/>
      <c r="J255" s="78"/>
      <c r="K255" s="78"/>
      <c r="L255" s="78"/>
      <c r="M255" s="78"/>
      <c r="N255" s="78"/>
      <c r="O255" s="78"/>
      <c r="P255" s="78"/>
      <c r="Q255" s="78"/>
      <c r="R255" s="78"/>
      <c r="S255" s="78"/>
      <c r="T255" s="78"/>
      <c r="U255" s="171"/>
      <c r="V255" s="171"/>
      <c r="W255" s="171"/>
      <c r="X255" s="171"/>
      <c r="Y255" s="171"/>
      <c r="Z255" s="78"/>
      <c r="AA255" s="78"/>
      <c r="AB255" s="78"/>
      <c r="AC255" s="78"/>
      <c r="AD255" s="78"/>
      <c r="AE255" s="78"/>
      <c r="AF255" s="254"/>
    </row>
    <row r="256" ht="4.5" customHeight="1">
      <c r="A256" s="168"/>
      <c r="B256" s="169"/>
      <c r="C256" s="170"/>
      <c r="D256" s="170"/>
      <c r="E256" s="79"/>
      <c r="F256" s="78"/>
      <c r="G256" s="78"/>
      <c r="H256" s="78"/>
      <c r="I256" s="78"/>
      <c r="J256" s="78"/>
      <c r="K256" s="78"/>
      <c r="L256" s="78"/>
      <c r="M256" s="78"/>
      <c r="N256" s="78"/>
      <c r="O256" s="78"/>
      <c r="P256" s="78"/>
      <c r="Q256" s="78"/>
      <c r="R256" s="78"/>
      <c r="S256" s="78"/>
      <c r="T256" s="78"/>
      <c r="U256" s="171"/>
      <c r="V256" s="171"/>
      <c r="W256" s="171"/>
      <c r="X256" s="171"/>
      <c r="Y256" s="171"/>
      <c r="Z256" s="78"/>
      <c r="AA256" s="78"/>
      <c r="AB256" s="78"/>
      <c r="AC256" s="78"/>
      <c r="AD256" s="78"/>
      <c r="AE256" s="78"/>
      <c r="AF256" s="254"/>
    </row>
    <row r="257" ht="4.5" customHeight="1">
      <c r="A257" s="168"/>
      <c r="B257" s="169"/>
      <c r="C257" s="170"/>
      <c r="D257" s="170"/>
      <c r="E257" s="79"/>
      <c r="F257" s="78"/>
      <c r="G257" s="78"/>
      <c r="H257" s="78"/>
      <c r="I257" s="78"/>
      <c r="J257" s="78"/>
      <c r="K257" s="78"/>
      <c r="L257" s="78"/>
      <c r="M257" s="78"/>
      <c r="N257" s="78"/>
      <c r="O257" s="78"/>
      <c r="P257" s="78"/>
      <c r="Q257" s="78"/>
      <c r="R257" s="78"/>
      <c r="S257" s="78"/>
      <c r="T257" s="78"/>
      <c r="U257" s="171"/>
      <c r="V257" s="171"/>
      <c r="W257" s="171"/>
      <c r="X257" s="171"/>
      <c r="Y257" s="171"/>
      <c r="Z257" s="78"/>
      <c r="AA257" s="78"/>
      <c r="AB257" s="78"/>
      <c r="AC257" s="78"/>
      <c r="AD257" s="78"/>
      <c r="AE257" s="78"/>
      <c r="AF257" s="254"/>
    </row>
    <row r="258" ht="4.5" customHeight="1">
      <c r="A258" s="168"/>
      <c r="B258" s="169"/>
      <c r="C258" s="170"/>
      <c r="D258" s="170"/>
      <c r="E258" s="79"/>
      <c r="F258" s="78"/>
      <c r="G258" s="78"/>
      <c r="H258" s="78"/>
      <c r="I258" s="78"/>
      <c r="J258" s="78"/>
      <c r="K258" s="78"/>
      <c r="L258" s="78"/>
      <c r="M258" s="78"/>
      <c r="N258" s="78"/>
      <c r="O258" s="78"/>
      <c r="P258" s="78"/>
      <c r="Q258" s="78"/>
      <c r="R258" s="78"/>
      <c r="S258" s="78"/>
      <c r="T258" s="78"/>
      <c r="U258" s="171"/>
      <c r="V258" s="171"/>
      <c r="W258" s="171"/>
      <c r="X258" s="171"/>
      <c r="Y258" s="171"/>
      <c r="Z258" s="78"/>
      <c r="AA258" s="78"/>
      <c r="AB258" s="78"/>
      <c r="AC258" s="78"/>
      <c r="AD258" s="78"/>
      <c r="AE258" s="78"/>
      <c r="AF258" s="254"/>
    </row>
    <row r="259" ht="4.5" customHeight="1">
      <c r="A259" s="168"/>
      <c r="B259" s="169"/>
      <c r="C259" s="170"/>
      <c r="D259" s="170"/>
      <c r="E259" s="79"/>
      <c r="F259" s="78"/>
      <c r="G259" s="78"/>
      <c r="H259" s="78"/>
      <c r="I259" s="78"/>
      <c r="J259" s="78"/>
      <c r="K259" s="78"/>
      <c r="L259" s="78"/>
      <c r="M259" s="78"/>
      <c r="N259" s="78"/>
      <c r="O259" s="78"/>
      <c r="P259" s="78"/>
      <c r="Q259" s="78"/>
      <c r="R259" s="78"/>
      <c r="S259" s="78"/>
      <c r="T259" s="78"/>
      <c r="U259" s="171"/>
      <c r="V259" s="171"/>
      <c r="W259" s="171"/>
      <c r="X259" s="171"/>
      <c r="Y259" s="171"/>
      <c r="Z259" s="78"/>
      <c r="AA259" s="78"/>
      <c r="AB259" s="78"/>
      <c r="AC259" s="78"/>
      <c r="AD259" s="78"/>
      <c r="AE259" s="78"/>
      <c r="AF259" s="254"/>
    </row>
    <row r="260" ht="4.5" customHeight="1">
      <c r="A260" s="168"/>
      <c r="B260" s="169"/>
      <c r="C260" s="170"/>
      <c r="D260" s="170"/>
      <c r="E260" s="79"/>
      <c r="F260" s="78"/>
      <c r="G260" s="78"/>
      <c r="H260" s="78"/>
      <c r="I260" s="78"/>
      <c r="J260" s="78"/>
      <c r="K260" s="78"/>
      <c r="L260" s="78"/>
      <c r="M260" s="78"/>
      <c r="N260" s="78"/>
      <c r="O260" s="78"/>
      <c r="P260" s="78"/>
      <c r="Q260" s="78"/>
      <c r="R260" s="78"/>
      <c r="S260" s="78"/>
      <c r="T260" s="78"/>
      <c r="U260" s="171"/>
      <c r="V260" s="171"/>
      <c r="W260" s="171"/>
      <c r="X260" s="171"/>
      <c r="Y260" s="171"/>
      <c r="Z260" s="78"/>
      <c r="AA260" s="78"/>
      <c r="AB260" s="78"/>
      <c r="AC260" s="78"/>
      <c r="AD260" s="78"/>
      <c r="AE260" s="78"/>
      <c r="AF260" s="254"/>
    </row>
    <row r="261" ht="4.5" customHeight="1">
      <c r="A261" s="168"/>
      <c r="B261" s="169"/>
      <c r="C261" s="170"/>
      <c r="D261" s="170"/>
      <c r="E261" s="79"/>
      <c r="F261" s="78"/>
      <c r="G261" s="78"/>
      <c r="H261" s="78"/>
      <c r="I261" s="78"/>
      <c r="J261" s="78"/>
      <c r="K261" s="78"/>
      <c r="L261" s="78"/>
      <c r="M261" s="78"/>
      <c r="N261" s="78"/>
      <c r="O261" s="78"/>
      <c r="P261" s="78"/>
      <c r="Q261" s="78"/>
      <c r="R261" s="78"/>
      <c r="S261" s="78"/>
      <c r="T261" s="78"/>
      <c r="U261" s="171"/>
      <c r="V261" s="171"/>
      <c r="W261" s="171"/>
      <c r="X261" s="171"/>
      <c r="Y261" s="171"/>
      <c r="Z261" s="78"/>
      <c r="AA261" s="78"/>
      <c r="AB261" s="78"/>
      <c r="AC261" s="78"/>
      <c r="AD261" s="78"/>
      <c r="AE261" s="78"/>
      <c r="AF261" s="254"/>
    </row>
    <row r="262" ht="4.5" customHeight="1">
      <c r="A262" s="168"/>
      <c r="B262" s="169"/>
      <c r="C262" s="170"/>
      <c r="D262" s="170"/>
      <c r="E262" s="79"/>
      <c r="F262" s="78"/>
      <c r="G262" s="78"/>
      <c r="H262" s="78"/>
      <c r="I262" s="78"/>
      <c r="J262" s="78"/>
      <c r="K262" s="78"/>
      <c r="L262" s="78"/>
      <c r="M262" s="78"/>
      <c r="N262" s="78"/>
      <c r="O262" s="78"/>
      <c r="P262" s="78"/>
      <c r="Q262" s="78"/>
      <c r="R262" s="78"/>
      <c r="S262" s="78"/>
      <c r="T262" s="78"/>
      <c r="U262" s="171"/>
      <c r="V262" s="171"/>
      <c r="W262" s="171"/>
      <c r="X262" s="171"/>
      <c r="Y262" s="171"/>
      <c r="Z262" s="78"/>
      <c r="AA262" s="78"/>
      <c r="AB262" s="78"/>
      <c r="AC262" s="78"/>
      <c r="AD262" s="78"/>
      <c r="AE262" s="78"/>
      <c r="AF262" s="254"/>
    </row>
    <row r="263" ht="4.5" customHeight="1">
      <c r="A263" s="168"/>
      <c r="B263" s="169"/>
      <c r="C263" s="170"/>
      <c r="D263" s="170"/>
      <c r="E263" s="79"/>
      <c r="F263" s="78"/>
      <c r="G263" s="78"/>
      <c r="H263" s="78"/>
      <c r="I263" s="78"/>
      <c r="J263" s="78"/>
      <c r="K263" s="78"/>
      <c r="L263" s="78"/>
      <c r="M263" s="78"/>
      <c r="N263" s="78"/>
      <c r="O263" s="78"/>
      <c r="P263" s="78"/>
      <c r="Q263" s="78"/>
      <c r="R263" s="78"/>
      <c r="S263" s="78"/>
      <c r="T263" s="78"/>
      <c r="U263" s="171"/>
      <c r="V263" s="171"/>
      <c r="W263" s="171"/>
      <c r="X263" s="171"/>
      <c r="Y263" s="171"/>
      <c r="Z263" s="78"/>
      <c r="AA263" s="78"/>
      <c r="AB263" s="78"/>
      <c r="AC263" s="78"/>
      <c r="AD263" s="78"/>
      <c r="AE263" s="78"/>
      <c r="AF263" s="254"/>
    </row>
    <row r="264" ht="4.5" customHeight="1">
      <c r="A264" s="168"/>
      <c r="B264" s="169"/>
      <c r="C264" s="170"/>
      <c r="D264" s="170"/>
      <c r="E264" s="79"/>
      <c r="F264" s="78"/>
      <c r="G264" s="78"/>
      <c r="H264" s="78"/>
      <c r="I264" s="78"/>
      <c r="J264" s="78"/>
      <c r="K264" s="78"/>
      <c r="L264" s="78"/>
      <c r="M264" s="78"/>
      <c r="N264" s="78"/>
      <c r="O264" s="78"/>
      <c r="P264" s="78"/>
      <c r="Q264" s="78"/>
      <c r="R264" s="78"/>
      <c r="S264" s="78"/>
      <c r="T264" s="78"/>
      <c r="U264" s="171"/>
      <c r="V264" s="171"/>
      <c r="W264" s="171"/>
      <c r="X264" s="171"/>
      <c r="Y264" s="171"/>
      <c r="Z264" s="78"/>
      <c r="AA264" s="78"/>
      <c r="AB264" s="78"/>
      <c r="AC264" s="78"/>
      <c r="AD264" s="78"/>
      <c r="AE264" s="78"/>
      <c r="AF264" s="254"/>
    </row>
    <row r="265" ht="4.5" customHeight="1">
      <c r="A265" s="168"/>
      <c r="B265" s="169"/>
      <c r="C265" s="170"/>
      <c r="D265" s="170"/>
      <c r="E265" s="79"/>
      <c r="F265" s="78"/>
      <c r="G265" s="78"/>
      <c r="H265" s="78"/>
      <c r="I265" s="78"/>
      <c r="J265" s="78"/>
      <c r="K265" s="78"/>
      <c r="L265" s="78"/>
      <c r="M265" s="78"/>
      <c r="N265" s="78"/>
      <c r="O265" s="78"/>
      <c r="P265" s="78"/>
      <c r="Q265" s="78"/>
      <c r="R265" s="78"/>
      <c r="S265" s="78"/>
      <c r="T265" s="78"/>
      <c r="U265" s="171"/>
      <c r="V265" s="171"/>
      <c r="W265" s="171"/>
      <c r="X265" s="171"/>
      <c r="Y265" s="171"/>
      <c r="Z265" s="78"/>
      <c r="AA265" s="78"/>
      <c r="AB265" s="78"/>
      <c r="AC265" s="78"/>
      <c r="AD265" s="78"/>
      <c r="AE265" s="78"/>
      <c r="AF265" s="254"/>
    </row>
    <row r="266" ht="4.5" customHeight="1">
      <c r="A266" s="168"/>
      <c r="B266" s="169"/>
      <c r="C266" s="170"/>
      <c r="D266" s="170"/>
      <c r="E266" s="79"/>
      <c r="F266" s="78"/>
      <c r="G266" s="78"/>
      <c r="H266" s="78"/>
      <c r="I266" s="78"/>
      <c r="J266" s="78"/>
      <c r="K266" s="78"/>
      <c r="L266" s="78"/>
      <c r="M266" s="78"/>
      <c r="N266" s="78"/>
      <c r="O266" s="78"/>
      <c r="P266" s="78"/>
      <c r="Q266" s="78"/>
      <c r="R266" s="78"/>
      <c r="S266" s="78"/>
      <c r="T266" s="78"/>
      <c r="U266" s="171"/>
      <c r="V266" s="171"/>
      <c r="W266" s="171"/>
      <c r="X266" s="171"/>
      <c r="Y266" s="171"/>
      <c r="Z266" s="78"/>
      <c r="AA266" s="78"/>
      <c r="AB266" s="78"/>
      <c r="AC266" s="78"/>
      <c r="AD266" s="78"/>
      <c r="AE266" s="78"/>
      <c r="AF266" s="254"/>
    </row>
    <row r="267" ht="4.5" customHeight="1">
      <c r="A267" s="168"/>
      <c r="B267" s="169"/>
      <c r="C267" s="170"/>
      <c r="D267" s="170"/>
      <c r="E267" s="79"/>
      <c r="F267" s="78"/>
      <c r="G267" s="78"/>
      <c r="H267" s="78"/>
      <c r="I267" s="78"/>
      <c r="J267" s="78"/>
      <c r="K267" s="78"/>
      <c r="L267" s="78"/>
      <c r="M267" s="78"/>
      <c r="N267" s="78"/>
      <c r="O267" s="78"/>
      <c r="P267" s="78"/>
      <c r="Q267" s="78"/>
      <c r="R267" s="78"/>
      <c r="S267" s="78"/>
      <c r="T267" s="78"/>
      <c r="U267" s="171"/>
      <c r="V267" s="171"/>
      <c r="W267" s="171"/>
      <c r="X267" s="171"/>
      <c r="Y267" s="171"/>
      <c r="Z267" s="78"/>
      <c r="AA267" s="78"/>
      <c r="AB267" s="78"/>
      <c r="AC267" s="78"/>
      <c r="AD267" s="78"/>
      <c r="AE267" s="78"/>
      <c r="AF267" s="254"/>
    </row>
    <row r="268" ht="4.5" customHeight="1">
      <c r="A268" s="168"/>
      <c r="B268" s="169"/>
      <c r="C268" s="170"/>
      <c r="D268" s="170"/>
      <c r="E268" s="79"/>
      <c r="F268" s="78"/>
      <c r="G268" s="78"/>
      <c r="H268" s="78"/>
      <c r="I268" s="78"/>
      <c r="J268" s="78"/>
      <c r="K268" s="78"/>
      <c r="L268" s="78"/>
      <c r="M268" s="78"/>
      <c r="N268" s="78"/>
      <c r="O268" s="78"/>
      <c r="P268" s="78"/>
      <c r="Q268" s="78"/>
      <c r="R268" s="78"/>
      <c r="S268" s="78"/>
      <c r="T268" s="78"/>
      <c r="U268" s="171"/>
      <c r="V268" s="171"/>
      <c r="W268" s="171"/>
      <c r="X268" s="171"/>
      <c r="Y268" s="171"/>
      <c r="Z268" s="78"/>
      <c r="AA268" s="78"/>
      <c r="AB268" s="78"/>
      <c r="AC268" s="78"/>
      <c r="AD268" s="78"/>
      <c r="AE268" s="78"/>
      <c r="AF268" s="254"/>
    </row>
    <row r="269" ht="4.5" customHeight="1">
      <c r="A269" s="168"/>
      <c r="B269" s="169"/>
      <c r="C269" s="170"/>
      <c r="D269" s="170"/>
      <c r="E269" s="79"/>
      <c r="F269" s="78"/>
      <c r="G269" s="78"/>
      <c r="H269" s="78"/>
      <c r="I269" s="78"/>
      <c r="J269" s="78"/>
      <c r="K269" s="78"/>
      <c r="L269" s="78"/>
      <c r="M269" s="78"/>
      <c r="N269" s="78"/>
      <c r="O269" s="78"/>
      <c r="P269" s="78"/>
      <c r="Q269" s="78"/>
      <c r="R269" s="78"/>
      <c r="S269" s="78"/>
      <c r="T269" s="78"/>
      <c r="U269" s="171"/>
      <c r="V269" s="171"/>
      <c r="W269" s="171"/>
      <c r="X269" s="171"/>
      <c r="Y269" s="171"/>
      <c r="Z269" s="78"/>
      <c r="AA269" s="78"/>
      <c r="AB269" s="78"/>
      <c r="AC269" s="78"/>
      <c r="AD269" s="78"/>
      <c r="AE269" s="78"/>
      <c r="AF269" s="254"/>
    </row>
    <row r="270" ht="4.5" customHeight="1">
      <c r="A270" s="168"/>
      <c r="B270" s="169"/>
      <c r="C270" s="170"/>
      <c r="D270" s="170"/>
      <c r="E270" s="79"/>
      <c r="F270" s="78"/>
      <c r="G270" s="78"/>
      <c r="H270" s="78"/>
      <c r="I270" s="78"/>
      <c r="J270" s="78"/>
      <c r="K270" s="78"/>
      <c r="L270" s="78"/>
      <c r="M270" s="78"/>
      <c r="N270" s="78"/>
      <c r="O270" s="78"/>
      <c r="P270" s="78"/>
      <c r="Q270" s="78"/>
      <c r="R270" s="78"/>
      <c r="S270" s="78"/>
      <c r="T270" s="78"/>
      <c r="U270" s="171"/>
      <c r="V270" s="171"/>
      <c r="W270" s="171"/>
      <c r="X270" s="171"/>
      <c r="Y270" s="171"/>
      <c r="Z270" s="78"/>
      <c r="AA270" s="78"/>
      <c r="AB270" s="78"/>
      <c r="AC270" s="78"/>
      <c r="AD270" s="78"/>
      <c r="AE270" s="78"/>
      <c r="AF270" s="254"/>
    </row>
    <row r="271" ht="4.5" customHeight="1">
      <c r="A271" s="168"/>
      <c r="B271" s="169"/>
      <c r="C271" s="170"/>
      <c r="D271" s="170"/>
      <c r="E271" s="79"/>
      <c r="F271" s="78"/>
      <c r="G271" s="78"/>
      <c r="H271" s="78"/>
      <c r="I271" s="78"/>
      <c r="J271" s="78"/>
      <c r="K271" s="78"/>
      <c r="L271" s="78"/>
      <c r="M271" s="78"/>
      <c r="N271" s="78"/>
      <c r="O271" s="78"/>
      <c r="P271" s="78"/>
      <c r="Q271" s="78"/>
      <c r="R271" s="78"/>
      <c r="S271" s="78"/>
      <c r="T271" s="78"/>
      <c r="U271" s="171"/>
      <c r="V271" s="171"/>
      <c r="W271" s="171"/>
      <c r="X271" s="171"/>
      <c r="Y271" s="171"/>
      <c r="Z271" s="78"/>
      <c r="AA271" s="78"/>
      <c r="AB271" s="78"/>
      <c r="AC271" s="78"/>
      <c r="AD271" s="78"/>
      <c r="AE271" s="78"/>
      <c r="AF271" s="254"/>
    </row>
    <row r="272" ht="4.5" customHeight="1">
      <c r="A272" s="168"/>
      <c r="B272" s="169"/>
      <c r="C272" s="170"/>
      <c r="D272" s="170"/>
      <c r="E272" s="79"/>
      <c r="F272" s="78"/>
      <c r="G272" s="78"/>
      <c r="H272" s="78"/>
      <c r="I272" s="78"/>
      <c r="J272" s="78"/>
      <c r="K272" s="78"/>
      <c r="L272" s="78"/>
      <c r="M272" s="78"/>
      <c r="N272" s="78"/>
      <c r="O272" s="78"/>
      <c r="P272" s="78"/>
      <c r="Q272" s="78"/>
      <c r="R272" s="78"/>
      <c r="S272" s="78"/>
      <c r="T272" s="78"/>
      <c r="U272" s="171"/>
      <c r="V272" s="171"/>
      <c r="W272" s="171"/>
      <c r="X272" s="171"/>
      <c r="Y272" s="171"/>
      <c r="Z272" s="78"/>
      <c r="AA272" s="78"/>
      <c r="AB272" s="78"/>
      <c r="AC272" s="78"/>
      <c r="AD272" s="78"/>
      <c r="AE272" s="78"/>
      <c r="AF272" s="254"/>
    </row>
    <row r="273" ht="4.5" customHeight="1">
      <c r="A273" s="168"/>
      <c r="B273" s="169"/>
      <c r="C273" s="170"/>
      <c r="D273" s="170"/>
      <c r="E273" s="79"/>
      <c r="F273" s="78"/>
      <c r="G273" s="78"/>
      <c r="H273" s="78"/>
      <c r="I273" s="78"/>
      <c r="J273" s="78"/>
      <c r="K273" s="78"/>
      <c r="L273" s="78"/>
      <c r="M273" s="78"/>
      <c r="N273" s="78"/>
      <c r="O273" s="78"/>
      <c r="P273" s="78"/>
      <c r="Q273" s="78"/>
      <c r="R273" s="78"/>
      <c r="S273" s="78"/>
      <c r="T273" s="78"/>
      <c r="U273" s="171"/>
      <c r="V273" s="171"/>
      <c r="W273" s="171"/>
      <c r="X273" s="171"/>
      <c r="Y273" s="171"/>
      <c r="Z273" s="78"/>
      <c r="AA273" s="78"/>
      <c r="AB273" s="78"/>
      <c r="AC273" s="78"/>
      <c r="AD273" s="78"/>
      <c r="AE273" s="78"/>
      <c r="AF273" s="254"/>
    </row>
    <row r="274" ht="4.5" customHeight="1">
      <c r="A274" s="168"/>
      <c r="B274" s="169"/>
      <c r="C274" s="170"/>
      <c r="D274" s="170"/>
      <c r="E274" s="79"/>
      <c r="F274" s="78"/>
      <c r="G274" s="78"/>
      <c r="H274" s="78"/>
      <c r="I274" s="78"/>
      <c r="J274" s="78"/>
      <c r="K274" s="78"/>
      <c r="L274" s="78"/>
      <c r="M274" s="78"/>
      <c r="N274" s="78"/>
      <c r="O274" s="78"/>
      <c r="P274" s="78"/>
      <c r="Q274" s="78"/>
      <c r="R274" s="78"/>
      <c r="S274" s="78"/>
      <c r="T274" s="78"/>
      <c r="U274" s="171"/>
      <c r="V274" s="171"/>
      <c r="W274" s="171"/>
      <c r="X274" s="171"/>
      <c r="Y274" s="171"/>
      <c r="Z274" s="78"/>
      <c r="AA274" s="78"/>
      <c r="AB274" s="78"/>
      <c r="AC274" s="78"/>
      <c r="AD274" s="78"/>
      <c r="AE274" s="78"/>
      <c r="AF274" s="254"/>
    </row>
    <row r="275" ht="4.5" customHeight="1">
      <c r="A275" s="168"/>
      <c r="B275" s="169"/>
      <c r="C275" s="170"/>
      <c r="D275" s="170"/>
      <c r="E275" s="79"/>
      <c r="F275" s="78"/>
      <c r="G275" s="78"/>
      <c r="H275" s="78"/>
      <c r="I275" s="78"/>
      <c r="J275" s="78"/>
      <c r="K275" s="78"/>
      <c r="L275" s="78"/>
      <c r="M275" s="78"/>
      <c r="N275" s="78"/>
      <c r="O275" s="78"/>
      <c r="P275" s="78"/>
      <c r="Q275" s="78"/>
      <c r="R275" s="78"/>
      <c r="S275" s="78"/>
      <c r="T275" s="78"/>
      <c r="U275" s="171"/>
      <c r="V275" s="171"/>
      <c r="W275" s="171"/>
      <c r="X275" s="171"/>
      <c r="Y275" s="171"/>
      <c r="Z275" s="78"/>
      <c r="AA275" s="78"/>
      <c r="AB275" s="78"/>
      <c r="AC275" s="78"/>
      <c r="AD275" s="78"/>
      <c r="AE275" s="78"/>
      <c r="AF275" s="254"/>
    </row>
    <row r="276" ht="4.5" customHeight="1">
      <c r="A276" s="168"/>
      <c r="B276" s="169"/>
      <c r="C276" s="170"/>
      <c r="D276" s="170"/>
      <c r="E276" s="79"/>
      <c r="F276" s="78"/>
      <c r="G276" s="78"/>
      <c r="H276" s="78"/>
      <c r="I276" s="78"/>
      <c r="J276" s="78"/>
      <c r="K276" s="78"/>
      <c r="L276" s="78"/>
      <c r="M276" s="78"/>
      <c r="N276" s="78"/>
      <c r="O276" s="78"/>
      <c r="P276" s="78"/>
      <c r="Q276" s="78"/>
      <c r="R276" s="78"/>
      <c r="S276" s="78"/>
      <c r="T276" s="78"/>
      <c r="U276" s="171"/>
      <c r="V276" s="171"/>
      <c r="W276" s="171"/>
      <c r="X276" s="171"/>
      <c r="Y276" s="171"/>
      <c r="Z276" s="78"/>
      <c r="AA276" s="78"/>
      <c r="AB276" s="78"/>
      <c r="AC276" s="78"/>
      <c r="AD276" s="78"/>
      <c r="AE276" s="78"/>
      <c r="AF276" s="254"/>
    </row>
    <row r="277" ht="4.5" customHeight="1">
      <c r="A277" s="168"/>
      <c r="B277" s="169"/>
      <c r="C277" s="170"/>
      <c r="D277" s="170"/>
      <c r="E277" s="79"/>
      <c r="F277" s="78"/>
      <c r="G277" s="78"/>
      <c r="H277" s="78"/>
      <c r="I277" s="78"/>
      <c r="J277" s="78"/>
      <c r="K277" s="78"/>
      <c r="L277" s="78"/>
      <c r="M277" s="78"/>
      <c r="N277" s="78"/>
      <c r="O277" s="78"/>
      <c r="P277" s="78"/>
      <c r="Q277" s="78"/>
      <c r="R277" s="78"/>
      <c r="S277" s="78"/>
      <c r="T277" s="78"/>
      <c r="U277" s="171"/>
      <c r="V277" s="171"/>
      <c r="W277" s="171"/>
      <c r="X277" s="171"/>
      <c r="Y277" s="171"/>
      <c r="Z277" s="78"/>
      <c r="AA277" s="78"/>
      <c r="AB277" s="78"/>
      <c r="AC277" s="78"/>
      <c r="AD277" s="78"/>
      <c r="AE277" s="78"/>
      <c r="AF277" s="254"/>
    </row>
    <row r="278" ht="4.5" customHeight="1">
      <c r="A278" s="168"/>
      <c r="B278" s="169"/>
      <c r="C278" s="170"/>
      <c r="D278" s="170"/>
      <c r="E278" s="79"/>
      <c r="F278" s="78"/>
      <c r="G278" s="78"/>
      <c r="H278" s="78"/>
      <c r="I278" s="78"/>
      <c r="J278" s="78"/>
      <c r="K278" s="78"/>
      <c r="L278" s="78"/>
      <c r="M278" s="78"/>
      <c r="N278" s="78"/>
      <c r="O278" s="78"/>
      <c r="P278" s="78"/>
      <c r="Q278" s="78"/>
      <c r="R278" s="78"/>
      <c r="S278" s="78"/>
      <c r="T278" s="78"/>
      <c r="U278" s="171"/>
      <c r="V278" s="171"/>
      <c r="W278" s="171"/>
      <c r="X278" s="171"/>
      <c r="Y278" s="171"/>
      <c r="Z278" s="78"/>
      <c r="AA278" s="78"/>
      <c r="AB278" s="78"/>
      <c r="AC278" s="78"/>
      <c r="AD278" s="78"/>
      <c r="AE278" s="78"/>
      <c r="AF278" s="254"/>
    </row>
    <row r="279" ht="4.5" customHeight="1">
      <c r="A279" s="168"/>
      <c r="B279" s="169"/>
      <c r="C279" s="170"/>
      <c r="D279" s="170"/>
      <c r="E279" s="79"/>
      <c r="F279" s="78"/>
      <c r="G279" s="78"/>
      <c r="H279" s="78"/>
      <c r="I279" s="78"/>
      <c r="J279" s="78"/>
      <c r="K279" s="78"/>
      <c r="L279" s="78"/>
      <c r="M279" s="78"/>
      <c r="N279" s="78"/>
      <c r="O279" s="78"/>
      <c r="P279" s="78"/>
      <c r="Q279" s="78"/>
      <c r="R279" s="78"/>
      <c r="S279" s="78"/>
      <c r="T279" s="78"/>
      <c r="U279" s="171"/>
      <c r="V279" s="171"/>
      <c r="W279" s="171"/>
      <c r="X279" s="171"/>
      <c r="Y279" s="171"/>
      <c r="Z279" s="78"/>
      <c r="AA279" s="78"/>
      <c r="AB279" s="78"/>
      <c r="AC279" s="78"/>
      <c r="AD279" s="78"/>
      <c r="AE279" s="78"/>
      <c r="AF279" s="254"/>
    </row>
    <row r="280" ht="4.5" customHeight="1">
      <c r="A280" s="168"/>
      <c r="B280" s="169"/>
      <c r="C280" s="170"/>
      <c r="D280" s="170"/>
      <c r="E280" s="79"/>
      <c r="F280" s="78"/>
      <c r="G280" s="78"/>
      <c r="H280" s="78"/>
      <c r="I280" s="78"/>
      <c r="J280" s="78"/>
      <c r="K280" s="78"/>
      <c r="L280" s="78"/>
      <c r="M280" s="78"/>
      <c r="N280" s="78"/>
      <c r="O280" s="78"/>
      <c r="P280" s="78"/>
      <c r="Q280" s="78"/>
      <c r="R280" s="78"/>
      <c r="S280" s="78"/>
      <c r="T280" s="78"/>
      <c r="U280" s="171"/>
      <c r="V280" s="171"/>
      <c r="W280" s="171"/>
      <c r="X280" s="171"/>
      <c r="Y280" s="171"/>
      <c r="Z280" s="78"/>
      <c r="AA280" s="78"/>
      <c r="AB280" s="78"/>
      <c r="AC280" s="78"/>
      <c r="AD280" s="78"/>
      <c r="AE280" s="78"/>
      <c r="AF280" s="254"/>
    </row>
    <row r="281" ht="4.5" customHeight="1">
      <c r="A281" s="168"/>
      <c r="B281" s="169"/>
      <c r="C281" s="170"/>
      <c r="D281" s="170"/>
      <c r="E281" s="79"/>
      <c r="F281" s="78"/>
      <c r="G281" s="78"/>
      <c r="H281" s="78"/>
      <c r="I281" s="78"/>
      <c r="J281" s="78"/>
      <c r="K281" s="78"/>
      <c r="L281" s="78"/>
      <c r="M281" s="78"/>
      <c r="N281" s="78"/>
      <c r="O281" s="78"/>
      <c r="P281" s="78"/>
      <c r="Q281" s="78"/>
      <c r="R281" s="78"/>
      <c r="S281" s="78"/>
      <c r="T281" s="78"/>
      <c r="U281" s="171"/>
      <c r="V281" s="171"/>
      <c r="W281" s="171"/>
      <c r="X281" s="171"/>
      <c r="Y281" s="171"/>
      <c r="Z281" s="78"/>
      <c r="AA281" s="78"/>
      <c r="AB281" s="78"/>
      <c r="AC281" s="78"/>
      <c r="AD281" s="78"/>
      <c r="AE281" s="78"/>
      <c r="AF281" s="254"/>
    </row>
    <row r="282" ht="4.5" customHeight="1">
      <c r="A282" s="168"/>
      <c r="B282" s="169"/>
      <c r="C282" s="170"/>
      <c r="D282" s="170"/>
      <c r="E282" s="79"/>
      <c r="F282" s="78"/>
      <c r="G282" s="78"/>
      <c r="H282" s="78"/>
      <c r="I282" s="78"/>
      <c r="J282" s="78"/>
      <c r="K282" s="78"/>
      <c r="L282" s="78"/>
      <c r="M282" s="78"/>
      <c r="N282" s="78"/>
      <c r="O282" s="78"/>
      <c r="P282" s="78"/>
      <c r="Q282" s="78"/>
      <c r="R282" s="78"/>
      <c r="S282" s="78"/>
      <c r="T282" s="78"/>
      <c r="U282" s="171"/>
      <c r="V282" s="171"/>
      <c r="W282" s="171"/>
      <c r="X282" s="171"/>
      <c r="Y282" s="171"/>
      <c r="Z282" s="78"/>
      <c r="AA282" s="78"/>
      <c r="AB282" s="78"/>
      <c r="AC282" s="78"/>
      <c r="AD282" s="78"/>
      <c r="AE282" s="78"/>
      <c r="AF282" s="254"/>
    </row>
    <row r="283" ht="4.5" customHeight="1">
      <c r="A283" s="168"/>
      <c r="B283" s="169"/>
      <c r="C283" s="170"/>
      <c r="D283" s="170"/>
      <c r="E283" s="79"/>
      <c r="F283" s="78"/>
      <c r="G283" s="78"/>
      <c r="H283" s="78"/>
      <c r="I283" s="78"/>
      <c r="J283" s="78"/>
      <c r="K283" s="78"/>
      <c r="L283" s="78"/>
      <c r="M283" s="78"/>
      <c r="N283" s="78"/>
      <c r="O283" s="78"/>
      <c r="P283" s="78"/>
      <c r="Q283" s="78"/>
      <c r="R283" s="78"/>
      <c r="S283" s="78"/>
      <c r="T283" s="78"/>
      <c r="U283" s="171"/>
      <c r="V283" s="171"/>
      <c r="W283" s="171"/>
      <c r="X283" s="171"/>
      <c r="Y283" s="171"/>
      <c r="Z283" s="78"/>
      <c r="AA283" s="78"/>
      <c r="AB283" s="78"/>
      <c r="AC283" s="78"/>
      <c r="AD283" s="78"/>
      <c r="AE283" s="78"/>
      <c r="AF283" s="254"/>
    </row>
    <row r="284" ht="4.5" customHeight="1">
      <c r="A284" s="168"/>
      <c r="B284" s="169"/>
      <c r="C284" s="170"/>
      <c r="D284" s="170"/>
      <c r="E284" s="79"/>
      <c r="F284" s="78"/>
      <c r="G284" s="78"/>
      <c r="H284" s="78"/>
      <c r="I284" s="78"/>
      <c r="J284" s="78"/>
      <c r="K284" s="78"/>
      <c r="L284" s="78"/>
      <c r="M284" s="78"/>
      <c r="N284" s="78"/>
      <c r="O284" s="78"/>
      <c r="P284" s="78"/>
      <c r="Q284" s="78"/>
      <c r="R284" s="78"/>
      <c r="S284" s="78"/>
      <c r="T284" s="78"/>
      <c r="U284" s="171"/>
      <c r="V284" s="171"/>
      <c r="W284" s="171"/>
      <c r="X284" s="171"/>
      <c r="Y284" s="171"/>
      <c r="Z284" s="78"/>
      <c r="AA284" s="78"/>
      <c r="AB284" s="78"/>
      <c r="AC284" s="78"/>
      <c r="AD284" s="78"/>
      <c r="AE284" s="78"/>
      <c r="AF284" s="254"/>
    </row>
    <row r="285" ht="4.5" customHeight="1">
      <c r="A285" s="168"/>
      <c r="B285" s="169"/>
      <c r="C285" s="170"/>
      <c r="D285" s="170"/>
      <c r="E285" s="79"/>
      <c r="F285" s="78"/>
      <c r="G285" s="78"/>
      <c r="H285" s="78"/>
      <c r="I285" s="78"/>
      <c r="J285" s="78"/>
      <c r="K285" s="78"/>
      <c r="L285" s="78"/>
      <c r="M285" s="78"/>
      <c r="N285" s="78"/>
      <c r="O285" s="78"/>
      <c r="P285" s="78"/>
      <c r="Q285" s="78"/>
      <c r="R285" s="78"/>
      <c r="S285" s="78"/>
      <c r="T285" s="78"/>
      <c r="U285" s="171"/>
      <c r="V285" s="171"/>
      <c r="W285" s="171"/>
      <c r="X285" s="171"/>
      <c r="Y285" s="171"/>
      <c r="Z285" s="78"/>
      <c r="AA285" s="78"/>
      <c r="AB285" s="78"/>
      <c r="AC285" s="78"/>
      <c r="AD285" s="78"/>
      <c r="AE285" s="78"/>
      <c r="AF285" s="254"/>
    </row>
    <row r="286" ht="4.5" customHeight="1">
      <c r="A286" s="168"/>
      <c r="B286" s="169"/>
      <c r="C286" s="170"/>
      <c r="D286" s="170"/>
      <c r="E286" s="79"/>
      <c r="F286" s="78"/>
      <c r="G286" s="78"/>
      <c r="H286" s="78"/>
      <c r="I286" s="78"/>
      <c r="J286" s="78"/>
      <c r="K286" s="78"/>
      <c r="L286" s="78"/>
      <c r="M286" s="78"/>
      <c r="N286" s="78"/>
      <c r="O286" s="78"/>
      <c r="P286" s="78"/>
      <c r="Q286" s="78"/>
      <c r="R286" s="78"/>
      <c r="S286" s="78"/>
      <c r="T286" s="78"/>
      <c r="U286" s="171"/>
      <c r="V286" s="171"/>
      <c r="W286" s="171"/>
      <c r="X286" s="171"/>
      <c r="Y286" s="171"/>
      <c r="Z286" s="78"/>
      <c r="AA286" s="78"/>
      <c r="AB286" s="78"/>
      <c r="AC286" s="78"/>
      <c r="AD286" s="78"/>
      <c r="AE286" s="78"/>
      <c r="AF286" s="254"/>
    </row>
    <row r="287" ht="4.5" customHeight="1">
      <c r="A287" s="168"/>
      <c r="B287" s="169"/>
      <c r="C287" s="170"/>
      <c r="D287" s="170"/>
      <c r="E287" s="79"/>
      <c r="F287" s="78"/>
      <c r="G287" s="78"/>
      <c r="H287" s="78"/>
      <c r="I287" s="78"/>
      <c r="J287" s="78"/>
      <c r="K287" s="78"/>
      <c r="L287" s="78"/>
      <c r="M287" s="78"/>
      <c r="N287" s="78"/>
      <c r="O287" s="78"/>
      <c r="P287" s="78"/>
      <c r="Q287" s="78"/>
      <c r="R287" s="78"/>
      <c r="S287" s="78"/>
      <c r="T287" s="78"/>
      <c r="U287" s="171"/>
      <c r="V287" s="171"/>
      <c r="W287" s="171"/>
      <c r="X287" s="171"/>
      <c r="Y287" s="171"/>
      <c r="Z287" s="78"/>
      <c r="AA287" s="78"/>
      <c r="AB287" s="78"/>
      <c r="AC287" s="78"/>
      <c r="AD287" s="78"/>
      <c r="AE287" s="78"/>
      <c r="AF287" s="254"/>
    </row>
    <row r="288" ht="4.5" customHeight="1">
      <c r="A288" s="168"/>
      <c r="B288" s="169"/>
      <c r="C288" s="170"/>
      <c r="D288" s="170"/>
      <c r="E288" s="79"/>
      <c r="F288" s="78"/>
      <c r="G288" s="78"/>
      <c r="H288" s="78"/>
      <c r="I288" s="78"/>
      <c r="J288" s="78"/>
      <c r="K288" s="78"/>
      <c r="L288" s="78"/>
      <c r="M288" s="78"/>
      <c r="N288" s="78"/>
      <c r="O288" s="78"/>
      <c r="P288" s="78"/>
      <c r="Q288" s="78"/>
      <c r="R288" s="78"/>
      <c r="S288" s="78"/>
      <c r="T288" s="78"/>
      <c r="U288" s="171"/>
      <c r="V288" s="171"/>
      <c r="W288" s="171"/>
      <c r="X288" s="171"/>
      <c r="Y288" s="171"/>
      <c r="Z288" s="78"/>
      <c r="AA288" s="78"/>
      <c r="AB288" s="78"/>
      <c r="AC288" s="78"/>
      <c r="AD288" s="78"/>
      <c r="AE288" s="78"/>
      <c r="AF288" s="254"/>
    </row>
    <row r="289" ht="4.5" customHeight="1">
      <c r="A289" s="168"/>
      <c r="B289" s="169"/>
      <c r="C289" s="170"/>
      <c r="D289" s="170"/>
      <c r="E289" s="79"/>
      <c r="F289" s="78"/>
      <c r="G289" s="78"/>
      <c r="H289" s="78"/>
      <c r="I289" s="78"/>
      <c r="J289" s="78"/>
      <c r="K289" s="78"/>
      <c r="L289" s="78"/>
      <c r="M289" s="78"/>
      <c r="N289" s="78"/>
      <c r="O289" s="78"/>
      <c r="P289" s="78"/>
      <c r="Q289" s="78"/>
      <c r="R289" s="78"/>
      <c r="S289" s="78"/>
      <c r="T289" s="78"/>
      <c r="U289" s="171"/>
      <c r="V289" s="171"/>
      <c r="W289" s="171"/>
      <c r="X289" s="171"/>
      <c r="Y289" s="171"/>
      <c r="Z289" s="78"/>
      <c r="AA289" s="78"/>
      <c r="AB289" s="78"/>
      <c r="AC289" s="78"/>
      <c r="AD289" s="78"/>
      <c r="AE289" s="78"/>
      <c r="AF289" s="254"/>
    </row>
    <row r="290" ht="4.5" customHeight="1">
      <c r="A290" s="168"/>
      <c r="B290" s="169"/>
      <c r="C290" s="170"/>
      <c r="D290" s="170"/>
      <c r="E290" s="79"/>
      <c r="F290" s="78"/>
      <c r="G290" s="78"/>
      <c r="H290" s="78"/>
      <c r="I290" s="78"/>
      <c r="J290" s="78"/>
      <c r="K290" s="78"/>
      <c r="L290" s="78"/>
      <c r="M290" s="78"/>
      <c r="N290" s="78"/>
      <c r="O290" s="78"/>
      <c r="P290" s="78"/>
      <c r="Q290" s="78"/>
      <c r="R290" s="78"/>
      <c r="S290" s="78"/>
      <c r="T290" s="78"/>
      <c r="U290" s="171"/>
      <c r="V290" s="171"/>
      <c r="W290" s="171"/>
      <c r="X290" s="171"/>
      <c r="Y290" s="171"/>
      <c r="Z290" s="78"/>
      <c r="AA290" s="78"/>
      <c r="AB290" s="78"/>
      <c r="AC290" s="78"/>
      <c r="AD290" s="78"/>
      <c r="AE290" s="78"/>
      <c r="AF290" s="254"/>
    </row>
    <row r="291" ht="4.5" customHeight="1">
      <c r="A291" s="168"/>
      <c r="B291" s="169"/>
      <c r="C291" s="170"/>
      <c r="D291" s="170"/>
      <c r="E291" s="79"/>
      <c r="F291" s="78"/>
      <c r="G291" s="78"/>
      <c r="H291" s="78"/>
      <c r="I291" s="78"/>
      <c r="J291" s="78"/>
      <c r="K291" s="78"/>
      <c r="L291" s="78"/>
      <c r="M291" s="78"/>
      <c r="N291" s="78"/>
      <c r="O291" s="78"/>
      <c r="P291" s="78"/>
      <c r="Q291" s="78"/>
      <c r="R291" s="78"/>
      <c r="S291" s="78"/>
      <c r="T291" s="78"/>
      <c r="U291" s="171"/>
      <c r="V291" s="171"/>
      <c r="W291" s="171"/>
      <c r="X291" s="171"/>
      <c r="Y291" s="171"/>
      <c r="Z291" s="78"/>
      <c r="AA291" s="78"/>
      <c r="AB291" s="78"/>
      <c r="AC291" s="78"/>
      <c r="AD291" s="78"/>
      <c r="AE291" s="78"/>
      <c r="AF291" s="254"/>
    </row>
    <row r="292" ht="4.5" customHeight="1">
      <c r="A292" s="168"/>
      <c r="B292" s="169"/>
      <c r="C292" s="170"/>
      <c r="D292" s="170"/>
      <c r="E292" s="79"/>
      <c r="F292" s="78"/>
      <c r="G292" s="78"/>
      <c r="H292" s="78"/>
      <c r="I292" s="78"/>
      <c r="J292" s="78"/>
      <c r="K292" s="78"/>
      <c r="L292" s="78"/>
      <c r="M292" s="78"/>
      <c r="N292" s="78"/>
      <c r="O292" s="78"/>
      <c r="P292" s="78"/>
      <c r="Q292" s="78"/>
      <c r="R292" s="78"/>
      <c r="S292" s="78"/>
      <c r="T292" s="78"/>
      <c r="U292" s="171"/>
      <c r="V292" s="171"/>
      <c r="W292" s="171"/>
      <c r="X292" s="171"/>
      <c r="Y292" s="171"/>
      <c r="Z292" s="78"/>
      <c r="AA292" s="78"/>
      <c r="AB292" s="78"/>
      <c r="AC292" s="78"/>
      <c r="AD292" s="78"/>
      <c r="AE292" s="78"/>
      <c r="AF292" s="254"/>
    </row>
    <row r="293" ht="4.5" customHeight="1">
      <c r="A293" s="168"/>
      <c r="B293" s="169"/>
      <c r="C293" s="170"/>
      <c r="D293" s="170"/>
      <c r="E293" s="79"/>
      <c r="F293" s="78"/>
      <c r="G293" s="78"/>
      <c r="H293" s="78"/>
      <c r="I293" s="78"/>
      <c r="J293" s="78"/>
      <c r="K293" s="78"/>
      <c r="L293" s="78"/>
      <c r="M293" s="78"/>
      <c r="N293" s="78"/>
      <c r="O293" s="78"/>
      <c r="P293" s="78"/>
      <c r="Q293" s="78"/>
      <c r="R293" s="78"/>
      <c r="S293" s="78"/>
      <c r="T293" s="78"/>
      <c r="U293" s="171"/>
      <c r="V293" s="171"/>
      <c r="W293" s="171"/>
      <c r="X293" s="171"/>
      <c r="Y293" s="171"/>
      <c r="Z293" s="78"/>
      <c r="AA293" s="78"/>
      <c r="AB293" s="78"/>
      <c r="AC293" s="78"/>
      <c r="AD293" s="78"/>
      <c r="AE293" s="78"/>
      <c r="AF293" s="254"/>
    </row>
    <row r="294" ht="4.5" customHeight="1">
      <c r="A294" s="168"/>
      <c r="B294" s="169"/>
      <c r="C294" s="170"/>
      <c r="D294" s="170"/>
      <c r="E294" s="79"/>
      <c r="F294" s="78"/>
      <c r="G294" s="78"/>
      <c r="H294" s="78"/>
      <c r="I294" s="78"/>
      <c r="J294" s="78"/>
      <c r="K294" s="78"/>
      <c r="L294" s="78"/>
      <c r="M294" s="78"/>
      <c r="N294" s="78"/>
      <c r="O294" s="78"/>
      <c r="P294" s="78"/>
      <c r="Q294" s="78"/>
      <c r="R294" s="78"/>
      <c r="S294" s="78"/>
      <c r="T294" s="78"/>
      <c r="U294" s="171"/>
      <c r="V294" s="171"/>
      <c r="W294" s="171"/>
      <c r="X294" s="171"/>
      <c r="Y294" s="171"/>
      <c r="Z294" s="78"/>
      <c r="AA294" s="78"/>
      <c r="AB294" s="78"/>
      <c r="AC294" s="78"/>
      <c r="AD294" s="78"/>
      <c r="AE294" s="78"/>
      <c r="AF294" s="254"/>
    </row>
    <row r="295" ht="4.5" customHeight="1">
      <c r="A295" s="168"/>
      <c r="B295" s="169"/>
      <c r="C295" s="170"/>
      <c r="D295" s="170"/>
      <c r="E295" s="79"/>
      <c r="F295" s="78"/>
      <c r="G295" s="78"/>
      <c r="H295" s="78"/>
      <c r="I295" s="78"/>
      <c r="J295" s="78"/>
      <c r="K295" s="78"/>
      <c r="L295" s="78"/>
      <c r="M295" s="78"/>
      <c r="N295" s="78"/>
      <c r="O295" s="78"/>
      <c r="P295" s="78"/>
      <c r="Q295" s="78"/>
      <c r="R295" s="78"/>
      <c r="S295" s="78"/>
      <c r="T295" s="78"/>
      <c r="U295" s="171"/>
      <c r="V295" s="171"/>
      <c r="W295" s="171"/>
      <c r="X295" s="171"/>
      <c r="Y295" s="171"/>
      <c r="Z295" s="78"/>
      <c r="AA295" s="78"/>
      <c r="AB295" s="78"/>
      <c r="AC295" s="78"/>
      <c r="AD295" s="78"/>
      <c r="AE295" s="78"/>
      <c r="AF295" s="254"/>
    </row>
    <row r="296" ht="4.5" customHeight="1">
      <c r="A296" s="168"/>
      <c r="B296" s="169"/>
      <c r="C296" s="170"/>
      <c r="D296" s="170"/>
      <c r="E296" s="79"/>
      <c r="F296" s="78"/>
      <c r="G296" s="78"/>
      <c r="H296" s="78"/>
      <c r="I296" s="78"/>
      <c r="J296" s="78"/>
      <c r="K296" s="78"/>
      <c r="L296" s="78"/>
      <c r="M296" s="78"/>
      <c r="N296" s="78"/>
      <c r="O296" s="78"/>
      <c r="P296" s="78"/>
      <c r="Q296" s="78"/>
      <c r="R296" s="78"/>
      <c r="S296" s="78"/>
      <c r="T296" s="78"/>
      <c r="U296" s="171"/>
      <c r="V296" s="171"/>
      <c r="W296" s="171"/>
      <c r="X296" s="171"/>
      <c r="Y296" s="171"/>
      <c r="Z296" s="78"/>
      <c r="AA296" s="78"/>
      <c r="AB296" s="78"/>
      <c r="AC296" s="78"/>
      <c r="AD296" s="78"/>
      <c r="AE296" s="78"/>
      <c r="AF296" s="254"/>
    </row>
    <row r="297" ht="4.5" customHeight="1">
      <c r="A297" s="168"/>
      <c r="B297" s="169"/>
      <c r="C297" s="170"/>
      <c r="D297" s="170"/>
      <c r="E297" s="79"/>
      <c r="F297" s="78"/>
      <c r="G297" s="78"/>
      <c r="H297" s="78"/>
      <c r="I297" s="78"/>
      <c r="J297" s="78"/>
      <c r="K297" s="78"/>
      <c r="L297" s="78"/>
      <c r="M297" s="78"/>
      <c r="N297" s="78"/>
      <c r="O297" s="78"/>
      <c r="P297" s="78"/>
      <c r="Q297" s="78"/>
      <c r="R297" s="78"/>
      <c r="S297" s="78"/>
      <c r="T297" s="78"/>
      <c r="U297" s="171"/>
      <c r="V297" s="171"/>
      <c r="W297" s="171"/>
      <c r="X297" s="171"/>
      <c r="Y297" s="171"/>
      <c r="Z297" s="78"/>
      <c r="AA297" s="78"/>
      <c r="AB297" s="78"/>
      <c r="AC297" s="78"/>
      <c r="AD297" s="78"/>
      <c r="AE297" s="78"/>
      <c r="AF297" s="254"/>
    </row>
    <row r="298" ht="4.5" customHeight="1">
      <c r="A298" s="168"/>
      <c r="B298" s="169"/>
      <c r="C298" s="170"/>
      <c r="D298" s="170"/>
      <c r="E298" s="79"/>
      <c r="F298" s="78"/>
      <c r="G298" s="78"/>
      <c r="H298" s="78"/>
      <c r="I298" s="78"/>
      <c r="J298" s="78"/>
      <c r="K298" s="78"/>
      <c r="L298" s="78"/>
      <c r="M298" s="78"/>
      <c r="N298" s="78"/>
      <c r="O298" s="78"/>
      <c r="P298" s="78"/>
      <c r="Q298" s="78"/>
      <c r="R298" s="78"/>
      <c r="S298" s="78"/>
      <c r="T298" s="78"/>
      <c r="U298" s="171"/>
      <c r="V298" s="171"/>
      <c r="W298" s="171"/>
      <c r="X298" s="171"/>
      <c r="Y298" s="171"/>
      <c r="Z298" s="78"/>
      <c r="AA298" s="78"/>
      <c r="AB298" s="78"/>
      <c r="AC298" s="78"/>
      <c r="AD298" s="78"/>
      <c r="AE298" s="78"/>
      <c r="AF298" s="254"/>
    </row>
    <row r="299" ht="4.5" customHeight="1">
      <c r="A299" s="168"/>
      <c r="B299" s="169"/>
      <c r="C299" s="170"/>
      <c r="D299" s="170"/>
      <c r="E299" s="79"/>
      <c r="F299" s="78"/>
      <c r="G299" s="78"/>
      <c r="H299" s="78"/>
      <c r="I299" s="78"/>
      <c r="J299" s="78"/>
      <c r="K299" s="78"/>
      <c r="L299" s="78"/>
      <c r="M299" s="78"/>
      <c r="N299" s="78"/>
      <c r="O299" s="78"/>
      <c r="P299" s="78"/>
      <c r="Q299" s="78"/>
      <c r="R299" s="78"/>
      <c r="S299" s="78"/>
      <c r="T299" s="78"/>
      <c r="U299" s="171"/>
      <c r="V299" s="171"/>
      <c r="W299" s="171"/>
      <c r="X299" s="171"/>
      <c r="Y299" s="171"/>
      <c r="Z299" s="78"/>
      <c r="AA299" s="78"/>
      <c r="AB299" s="78"/>
      <c r="AC299" s="78"/>
      <c r="AD299" s="78"/>
      <c r="AE299" s="78"/>
      <c r="AF299" s="254"/>
    </row>
    <row r="300" ht="4.5" customHeight="1">
      <c r="A300" s="168"/>
      <c r="B300" s="169"/>
      <c r="C300" s="170"/>
      <c r="D300" s="170"/>
      <c r="E300" s="79"/>
      <c r="F300" s="78"/>
      <c r="G300" s="78"/>
      <c r="H300" s="78"/>
      <c r="I300" s="78"/>
      <c r="J300" s="78"/>
      <c r="K300" s="78"/>
      <c r="L300" s="78"/>
      <c r="M300" s="78"/>
      <c r="N300" s="78"/>
      <c r="O300" s="78"/>
      <c r="P300" s="78"/>
      <c r="Q300" s="78"/>
      <c r="R300" s="78"/>
      <c r="S300" s="78"/>
      <c r="T300" s="78"/>
      <c r="U300" s="171"/>
      <c r="V300" s="171"/>
      <c r="W300" s="171"/>
      <c r="X300" s="171"/>
      <c r="Y300" s="171"/>
      <c r="Z300" s="78"/>
      <c r="AA300" s="78"/>
      <c r="AB300" s="78"/>
      <c r="AC300" s="78"/>
      <c r="AD300" s="78"/>
      <c r="AE300" s="78"/>
      <c r="AF300" s="254"/>
    </row>
    <row r="301" ht="4.5" customHeight="1">
      <c r="A301" s="168"/>
      <c r="B301" s="169"/>
      <c r="C301" s="170"/>
      <c r="D301" s="170"/>
      <c r="E301" s="79"/>
      <c r="F301" s="78"/>
      <c r="G301" s="78"/>
      <c r="H301" s="78"/>
      <c r="I301" s="78"/>
      <c r="J301" s="78"/>
      <c r="K301" s="78"/>
      <c r="L301" s="78"/>
      <c r="M301" s="78"/>
      <c r="N301" s="78"/>
      <c r="O301" s="78"/>
      <c r="P301" s="78"/>
      <c r="Q301" s="78"/>
      <c r="R301" s="78"/>
      <c r="S301" s="78"/>
      <c r="T301" s="78"/>
      <c r="U301" s="171"/>
      <c r="V301" s="171"/>
      <c r="W301" s="171"/>
      <c r="X301" s="171"/>
      <c r="Y301" s="171"/>
      <c r="Z301" s="78"/>
      <c r="AA301" s="78"/>
      <c r="AB301" s="78"/>
      <c r="AC301" s="78"/>
      <c r="AD301" s="78"/>
      <c r="AE301" s="78"/>
      <c r="AF301" s="254"/>
    </row>
    <row r="302" ht="4.5" customHeight="1">
      <c r="A302" s="168"/>
      <c r="B302" s="169"/>
      <c r="C302" s="170"/>
      <c r="D302" s="170"/>
      <c r="E302" s="79"/>
      <c r="F302" s="78"/>
      <c r="G302" s="78"/>
      <c r="H302" s="78"/>
      <c r="I302" s="78"/>
      <c r="J302" s="78"/>
      <c r="K302" s="78"/>
      <c r="L302" s="78"/>
      <c r="M302" s="78"/>
      <c r="N302" s="78"/>
      <c r="O302" s="78"/>
      <c r="P302" s="78"/>
      <c r="Q302" s="78"/>
      <c r="R302" s="78"/>
      <c r="S302" s="78"/>
      <c r="T302" s="78"/>
      <c r="U302" s="171"/>
      <c r="V302" s="171"/>
      <c r="W302" s="171"/>
      <c r="X302" s="171"/>
      <c r="Y302" s="171"/>
      <c r="Z302" s="78"/>
      <c r="AA302" s="78"/>
      <c r="AB302" s="78"/>
      <c r="AC302" s="78"/>
      <c r="AD302" s="78"/>
      <c r="AE302" s="78"/>
      <c r="AF302" s="254"/>
    </row>
    <row r="303" ht="4.5" customHeight="1">
      <c r="A303" s="168"/>
      <c r="B303" s="169"/>
      <c r="C303" s="170"/>
      <c r="D303" s="170"/>
      <c r="E303" s="79"/>
      <c r="F303" s="78"/>
      <c r="G303" s="78"/>
      <c r="H303" s="78"/>
      <c r="I303" s="78"/>
      <c r="J303" s="78"/>
      <c r="K303" s="78"/>
      <c r="L303" s="78"/>
      <c r="M303" s="78"/>
      <c r="N303" s="78"/>
      <c r="O303" s="78"/>
      <c r="P303" s="78"/>
      <c r="Q303" s="78"/>
      <c r="R303" s="78"/>
      <c r="S303" s="78"/>
      <c r="T303" s="78"/>
      <c r="U303" s="171"/>
      <c r="V303" s="171"/>
      <c r="W303" s="171"/>
      <c r="X303" s="171"/>
      <c r="Y303" s="171"/>
      <c r="Z303" s="78"/>
      <c r="AA303" s="78"/>
      <c r="AB303" s="78"/>
      <c r="AC303" s="78"/>
      <c r="AD303" s="78"/>
      <c r="AE303" s="78"/>
      <c r="AF303" s="254"/>
    </row>
    <row r="304" ht="4.5" customHeight="1">
      <c r="A304" s="168"/>
      <c r="B304" s="169"/>
      <c r="C304" s="170"/>
      <c r="D304" s="170"/>
      <c r="E304" s="79"/>
      <c r="F304" s="78"/>
      <c r="G304" s="78"/>
      <c r="H304" s="78"/>
      <c r="I304" s="78"/>
      <c r="J304" s="78"/>
      <c r="K304" s="78"/>
      <c r="L304" s="78"/>
      <c r="M304" s="78"/>
      <c r="N304" s="78"/>
      <c r="O304" s="78"/>
      <c r="P304" s="78"/>
      <c r="Q304" s="78"/>
      <c r="R304" s="78"/>
      <c r="S304" s="78"/>
      <c r="T304" s="78"/>
      <c r="U304" s="171"/>
      <c r="V304" s="171"/>
      <c r="W304" s="171"/>
      <c r="X304" s="171"/>
      <c r="Y304" s="171"/>
      <c r="Z304" s="78"/>
      <c r="AA304" s="78"/>
      <c r="AB304" s="78"/>
      <c r="AC304" s="78"/>
      <c r="AD304" s="78"/>
      <c r="AE304" s="78"/>
      <c r="AF304" s="254"/>
    </row>
    <row r="305" ht="4.5" customHeight="1">
      <c r="A305" s="168"/>
      <c r="B305" s="169"/>
      <c r="C305" s="170"/>
      <c r="D305" s="170"/>
      <c r="E305" s="79"/>
      <c r="F305" s="78"/>
      <c r="G305" s="78"/>
      <c r="H305" s="78"/>
      <c r="I305" s="78"/>
      <c r="J305" s="78"/>
      <c r="K305" s="78"/>
      <c r="L305" s="78"/>
      <c r="M305" s="78"/>
      <c r="N305" s="78"/>
      <c r="O305" s="78"/>
      <c r="P305" s="78"/>
      <c r="Q305" s="78"/>
      <c r="R305" s="78"/>
      <c r="S305" s="78"/>
      <c r="T305" s="78"/>
      <c r="U305" s="171"/>
      <c r="V305" s="171"/>
      <c r="W305" s="171"/>
      <c r="X305" s="171"/>
      <c r="Y305" s="171"/>
      <c r="Z305" s="78"/>
      <c r="AA305" s="78"/>
      <c r="AB305" s="78"/>
      <c r="AC305" s="78"/>
      <c r="AD305" s="78"/>
      <c r="AE305" s="78"/>
      <c r="AF305" s="254"/>
    </row>
    <row r="306" ht="4.5" customHeight="1">
      <c r="A306" s="168"/>
      <c r="B306" s="169"/>
      <c r="C306" s="170"/>
      <c r="D306" s="170"/>
      <c r="E306" s="79"/>
      <c r="F306" s="78"/>
      <c r="G306" s="78"/>
      <c r="H306" s="78"/>
      <c r="I306" s="78"/>
      <c r="J306" s="78"/>
      <c r="K306" s="78"/>
      <c r="L306" s="78"/>
      <c r="M306" s="78"/>
      <c r="N306" s="78"/>
      <c r="O306" s="78"/>
      <c r="P306" s="78"/>
      <c r="Q306" s="78"/>
      <c r="R306" s="78"/>
      <c r="S306" s="78"/>
      <c r="T306" s="78"/>
      <c r="U306" s="171"/>
      <c r="V306" s="171"/>
      <c r="W306" s="171"/>
      <c r="X306" s="171"/>
      <c r="Y306" s="171"/>
      <c r="Z306" s="78"/>
      <c r="AA306" s="78"/>
      <c r="AB306" s="78"/>
      <c r="AC306" s="78"/>
      <c r="AD306" s="78"/>
      <c r="AE306" s="78"/>
      <c r="AF306" s="254"/>
    </row>
    <row r="307" ht="4.5" customHeight="1">
      <c r="A307" s="168"/>
      <c r="B307" s="169"/>
      <c r="C307" s="170"/>
      <c r="D307" s="170"/>
      <c r="E307" s="79"/>
      <c r="F307" s="78"/>
      <c r="G307" s="78"/>
      <c r="H307" s="78"/>
      <c r="I307" s="78"/>
      <c r="J307" s="78"/>
      <c r="K307" s="78"/>
      <c r="L307" s="78"/>
      <c r="M307" s="78"/>
      <c r="N307" s="78"/>
      <c r="O307" s="78"/>
      <c r="P307" s="78"/>
      <c r="Q307" s="78"/>
      <c r="R307" s="78"/>
      <c r="S307" s="78"/>
      <c r="T307" s="78"/>
      <c r="U307" s="171"/>
      <c r="V307" s="171"/>
      <c r="W307" s="171"/>
      <c r="X307" s="171"/>
      <c r="Y307" s="171"/>
      <c r="Z307" s="78"/>
      <c r="AA307" s="78"/>
      <c r="AB307" s="78"/>
      <c r="AC307" s="78"/>
      <c r="AD307" s="78"/>
      <c r="AE307" s="78"/>
      <c r="AF307" s="254"/>
    </row>
    <row r="308" ht="4.5" customHeight="1">
      <c r="A308" s="168"/>
      <c r="B308" s="169"/>
      <c r="C308" s="170"/>
      <c r="D308" s="170"/>
      <c r="E308" s="79"/>
      <c r="F308" s="78"/>
      <c r="G308" s="78"/>
      <c r="H308" s="78"/>
      <c r="I308" s="78"/>
      <c r="J308" s="78"/>
      <c r="K308" s="78"/>
      <c r="L308" s="78"/>
      <c r="M308" s="78"/>
      <c r="N308" s="78"/>
      <c r="O308" s="78"/>
      <c r="P308" s="78"/>
      <c r="Q308" s="78"/>
      <c r="R308" s="78"/>
      <c r="S308" s="78"/>
      <c r="T308" s="78"/>
      <c r="U308" s="171"/>
      <c r="V308" s="171"/>
      <c r="W308" s="171"/>
      <c r="X308" s="171"/>
      <c r="Y308" s="171"/>
      <c r="Z308" s="78"/>
      <c r="AA308" s="78"/>
      <c r="AB308" s="78"/>
      <c r="AC308" s="78"/>
      <c r="AD308" s="78"/>
      <c r="AE308" s="78"/>
      <c r="AF308" s="254"/>
    </row>
    <row r="309" ht="4.5" customHeight="1">
      <c r="A309" s="168"/>
      <c r="B309" s="169"/>
      <c r="C309" s="170"/>
      <c r="D309" s="170"/>
      <c r="E309" s="79"/>
      <c r="F309" s="78"/>
      <c r="G309" s="78"/>
      <c r="H309" s="78"/>
      <c r="I309" s="78"/>
      <c r="J309" s="78"/>
      <c r="K309" s="78"/>
      <c r="L309" s="78"/>
      <c r="M309" s="78"/>
      <c r="N309" s="78"/>
      <c r="O309" s="78"/>
      <c r="P309" s="78"/>
      <c r="Q309" s="78"/>
      <c r="R309" s="78"/>
      <c r="S309" s="78"/>
      <c r="T309" s="78"/>
      <c r="U309" s="171"/>
      <c r="V309" s="171"/>
      <c r="W309" s="171"/>
      <c r="X309" s="171"/>
      <c r="Y309" s="171"/>
      <c r="Z309" s="78"/>
      <c r="AA309" s="78"/>
      <c r="AB309" s="78"/>
      <c r="AC309" s="78"/>
      <c r="AD309" s="78"/>
      <c r="AE309" s="78"/>
      <c r="AF309" s="254"/>
    </row>
    <row r="310" ht="4.5" customHeight="1">
      <c r="A310" s="168"/>
      <c r="B310" s="169"/>
      <c r="C310" s="170"/>
      <c r="D310" s="170"/>
      <c r="E310" s="79"/>
      <c r="F310" s="78"/>
      <c r="G310" s="78"/>
      <c r="H310" s="78"/>
      <c r="I310" s="78"/>
      <c r="J310" s="78"/>
      <c r="K310" s="78"/>
      <c r="L310" s="78"/>
      <c r="M310" s="78"/>
      <c r="N310" s="78"/>
      <c r="O310" s="78"/>
      <c r="P310" s="78"/>
      <c r="Q310" s="78"/>
      <c r="R310" s="78"/>
      <c r="S310" s="78"/>
      <c r="T310" s="78"/>
      <c r="U310" s="171"/>
      <c r="V310" s="171"/>
      <c r="W310" s="171"/>
      <c r="X310" s="171"/>
      <c r="Y310" s="171"/>
      <c r="Z310" s="78"/>
      <c r="AA310" s="78"/>
      <c r="AB310" s="78"/>
      <c r="AC310" s="78"/>
      <c r="AD310" s="78"/>
      <c r="AE310" s="78"/>
      <c r="AF310" s="254"/>
    </row>
    <row r="311" ht="4.5" customHeight="1">
      <c r="A311" s="168"/>
      <c r="B311" s="169"/>
      <c r="C311" s="170"/>
      <c r="D311" s="170"/>
      <c r="E311" s="79"/>
      <c r="F311" s="78"/>
      <c r="G311" s="78"/>
      <c r="H311" s="78"/>
      <c r="I311" s="78"/>
      <c r="J311" s="78"/>
      <c r="K311" s="78"/>
      <c r="L311" s="78"/>
      <c r="M311" s="78"/>
      <c r="N311" s="78"/>
      <c r="O311" s="78"/>
      <c r="P311" s="78"/>
      <c r="Q311" s="78"/>
      <c r="R311" s="78"/>
      <c r="S311" s="78"/>
      <c r="T311" s="78"/>
      <c r="U311" s="171"/>
      <c r="V311" s="171"/>
      <c r="W311" s="171"/>
      <c r="X311" s="171"/>
      <c r="Y311" s="171"/>
      <c r="Z311" s="78"/>
      <c r="AA311" s="78"/>
      <c r="AB311" s="78"/>
      <c r="AC311" s="78"/>
      <c r="AD311" s="78"/>
      <c r="AE311" s="78"/>
      <c r="AF311" s="254"/>
    </row>
    <row r="312" ht="4.5" customHeight="1">
      <c r="A312" s="168"/>
      <c r="B312" s="169"/>
      <c r="C312" s="170"/>
      <c r="D312" s="170"/>
      <c r="E312" s="79"/>
      <c r="F312" s="78"/>
      <c r="G312" s="78"/>
      <c r="H312" s="78"/>
      <c r="I312" s="78"/>
      <c r="J312" s="78"/>
      <c r="K312" s="78"/>
      <c r="L312" s="78"/>
      <c r="M312" s="78"/>
      <c r="N312" s="78"/>
      <c r="O312" s="78"/>
      <c r="P312" s="78"/>
      <c r="Q312" s="78"/>
      <c r="R312" s="78"/>
      <c r="S312" s="78"/>
      <c r="T312" s="78"/>
      <c r="U312" s="171"/>
      <c r="V312" s="171"/>
      <c r="W312" s="171"/>
      <c r="X312" s="171"/>
      <c r="Y312" s="171"/>
      <c r="Z312" s="78"/>
      <c r="AA312" s="78"/>
      <c r="AB312" s="78"/>
      <c r="AC312" s="78"/>
      <c r="AD312" s="78"/>
      <c r="AE312" s="78"/>
      <c r="AF312" s="254"/>
    </row>
    <row r="313" ht="4.5" customHeight="1">
      <c r="A313" s="168"/>
      <c r="B313" s="169"/>
      <c r="C313" s="170"/>
      <c r="D313" s="170"/>
      <c r="E313" s="79"/>
      <c r="F313" s="78"/>
      <c r="G313" s="78"/>
      <c r="H313" s="78"/>
      <c r="I313" s="78"/>
      <c r="J313" s="78"/>
      <c r="K313" s="78"/>
      <c r="L313" s="78"/>
      <c r="M313" s="78"/>
      <c r="N313" s="78"/>
      <c r="O313" s="78"/>
      <c r="P313" s="78"/>
      <c r="Q313" s="78"/>
      <c r="R313" s="78"/>
      <c r="S313" s="78"/>
      <c r="T313" s="78"/>
      <c r="U313" s="171"/>
      <c r="V313" s="171"/>
      <c r="W313" s="171"/>
      <c r="X313" s="171"/>
      <c r="Y313" s="171"/>
      <c r="Z313" s="78"/>
      <c r="AA313" s="78"/>
      <c r="AB313" s="78"/>
      <c r="AC313" s="78"/>
      <c r="AD313" s="78"/>
      <c r="AE313" s="78"/>
      <c r="AF313" s="254"/>
    </row>
    <row r="314" ht="4.5" customHeight="1">
      <c r="A314" s="168"/>
      <c r="B314" s="169"/>
      <c r="C314" s="170"/>
      <c r="D314" s="170"/>
      <c r="E314" s="79"/>
      <c r="F314" s="78"/>
      <c r="G314" s="78"/>
      <c r="H314" s="78"/>
      <c r="I314" s="78"/>
      <c r="J314" s="78"/>
      <c r="K314" s="78"/>
      <c r="L314" s="78"/>
      <c r="M314" s="78"/>
      <c r="N314" s="78"/>
      <c r="O314" s="78"/>
      <c r="P314" s="78"/>
      <c r="Q314" s="78"/>
      <c r="R314" s="78"/>
      <c r="S314" s="78"/>
      <c r="T314" s="78"/>
      <c r="U314" s="171"/>
      <c r="V314" s="171"/>
      <c r="W314" s="171"/>
      <c r="X314" s="171"/>
      <c r="Y314" s="171"/>
      <c r="Z314" s="78"/>
      <c r="AA314" s="78"/>
      <c r="AB314" s="78"/>
      <c r="AC314" s="78"/>
      <c r="AD314" s="78"/>
      <c r="AE314" s="78"/>
      <c r="AF314" s="254"/>
    </row>
    <row r="315" ht="4.5" customHeight="1">
      <c r="A315" s="168"/>
      <c r="B315" s="169"/>
      <c r="C315" s="170"/>
      <c r="D315" s="170"/>
      <c r="E315" s="79"/>
      <c r="F315" s="78"/>
      <c r="G315" s="78"/>
      <c r="H315" s="78"/>
      <c r="I315" s="78"/>
      <c r="J315" s="78"/>
      <c r="K315" s="78"/>
      <c r="L315" s="78"/>
      <c r="M315" s="78"/>
      <c r="N315" s="78"/>
      <c r="O315" s="78"/>
      <c r="P315" s="78"/>
      <c r="Q315" s="78"/>
      <c r="R315" s="78"/>
      <c r="S315" s="78"/>
      <c r="T315" s="78"/>
      <c r="U315" s="171"/>
      <c r="V315" s="171"/>
      <c r="W315" s="171"/>
      <c r="X315" s="171"/>
      <c r="Y315" s="171"/>
      <c r="Z315" s="78"/>
      <c r="AA315" s="78"/>
      <c r="AB315" s="78"/>
      <c r="AC315" s="78"/>
      <c r="AD315" s="78"/>
      <c r="AE315" s="78"/>
      <c r="AF315" s="254"/>
    </row>
    <row r="316" ht="4.5" customHeight="1">
      <c r="A316" s="168"/>
      <c r="B316" s="169"/>
      <c r="C316" s="170"/>
      <c r="D316" s="170"/>
      <c r="E316" s="79"/>
      <c r="F316" s="78"/>
      <c r="G316" s="78"/>
      <c r="H316" s="78"/>
      <c r="I316" s="78"/>
      <c r="J316" s="78"/>
      <c r="K316" s="78"/>
      <c r="L316" s="78"/>
      <c r="M316" s="78"/>
      <c r="N316" s="78"/>
      <c r="O316" s="78"/>
      <c r="P316" s="78"/>
      <c r="Q316" s="78"/>
      <c r="R316" s="78"/>
      <c r="S316" s="78"/>
      <c r="T316" s="78"/>
      <c r="U316" s="171"/>
      <c r="V316" s="171"/>
      <c r="W316" s="171"/>
      <c r="X316" s="171"/>
      <c r="Y316" s="171"/>
      <c r="Z316" s="78"/>
      <c r="AA316" s="78"/>
      <c r="AB316" s="78"/>
      <c r="AC316" s="78"/>
      <c r="AD316" s="78"/>
      <c r="AE316" s="78"/>
      <c r="AF316" s="254"/>
    </row>
    <row r="317" ht="4.5" customHeight="1">
      <c r="A317" s="168"/>
      <c r="B317" s="169"/>
      <c r="C317" s="170"/>
      <c r="D317" s="170"/>
      <c r="E317" s="79"/>
      <c r="F317" s="78"/>
      <c r="G317" s="78"/>
      <c r="H317" s="78"/>
      <c r="I317" s="78"/>
      <c r="J317" s="78"/>
      <c r="K317" s="78"/>
      <c r="L317" s="78"/>
      <c r="M317" s="78"/>
      <c r="N317" s="78"/>
      <c r="O317" s="78"/>
      <c r="P317" s="78"/>
      <c r="Q317" s="78"/>
      <c r="R317" s="78"/>
      <c r="S317" s="78"/>
      <c r="T317" s="78"/>
      <c r="U317" s="171"/>
      <c r="V317" s="171"/>
      <c r="W317" s="171"/>
      <c r="X317" s="171"/>
      <c r="Y317" s="171"/>
      <c r="Z317" s="78"/>
      <c r="AA317" s="78"/>
      <c r="AB317" s="78"/>
      <c r="AC317" s="78"/>
      <c r="AD317" s="78"/>
      <c r="AE317" s="78"/>
      <c r="AF317" s="254"/>
    </row>
    <row r="318" ht="4.5" customHeight="1">
      <c r="A318" s="168"/>
      <c r="B318" s="169"/>
      <c r="C318" s="170"/>
      <c r="D318" s="170"/>
      <c r="E318" s="79"/>
      <c r="F318" s="78"/>
      <c r="G318" s="78"/>
      <c r="H318" s="78"/>
      <c r="I318" s="78"/>
      <c r="J318" s="78"/>
      <c r="K318" s="78"/>
      <c r="L318" s="78"/>
      <c r="M318" s="78"/>
      <c r="N318" s="78"/>
      <c r="O318" s="78"/>
      <c r="P318" s="78"/>
      <c r="Q318" s="78"/>
      <c r="R318" s="78"/>
      <c r="S318" s="78"/>
      <c r="T318" s="78"/>
      <c r="U318" s="171"/>
      <c r="V318" s="171"/>
      <c r="W318" s="171"/>
      <c r="X318" s="171"/>
      <c r="Y318" s="171"/>
      <c r="Z318" s="78"/>
      <c r="AA318" s="78"/>
      <c r="AB318" s="78"/>
      <c r="AC318" s="78"/>
      <c r="AD318" s="78"/>
      <c r="AE318" s="78"/>
      <c r="AF318" s="254"/>
    </row>
    <row r="319" ht="4.5" customHeight="1">
      <c r="A319" s="168"/>
      <c r="B319" s="169"/>
      <c r="C319" s="170"/>
      <c r="D319" s="170"/>
      <c r="E319" s="79"/>
      <c r="F319" s="78"/>
      <c r="G319" s="78"/>
      <c r="H319" s="78"/>
      <c r="I319" s="78"/>
      <c r="J319" s="78"/>
      <c r="K319" s="78"/>
      <c r="L319" s="78"/>
      <c r="M319" s="78"/>
      <c r="N319" s="78"/>
      <c r="O319" s="78"/>
      <c r="P319" s="78"/>
      <c r="Q319" s="78"/>
      <c r="R319" s="78"/>
      <c r="S319" s="78"/>
      <c r="T319" s="78"/>
      <c r="U319" s="171"/>
      <c r="V319" s="171"/>
      <c r="W319" s="171"/>
      <c r="X319" s="171"/>
      <c r="Y319" s="171"/>
      <c r="Z319" s="78"/>
      <c r="AA319" s="78"/>
      <c r="AB319" s="78"/>
      <c r="AC319" s="78"/>
      <c r="AD319" s="78"/>
      <c r="AE319" s="78"/>
      <c r="AF319" s="254"/>
    </row>
    <row r="320" ht="4.5" customHeight="1">
      <c r="A320" s="168"/>
      <c r="B320" s="169"/>
      <c r="C320" s="170"/>
      <c r="D320" s="170"/>
      <c r="E320" s="79"/>
      <c r="F320" s="78"/>
      <c r="G320" s="78"/>
      <c r="H320" s="78"/>
      <c r="I320" s="78"/>
      <c r="J320" s="78"/>
      <c r="K320" s="78"/>
      <c r="L320" s="78"/>
      <c r="M320" s="78"/>
      <c r="N320" s="78"/>
      <c r="O320" s="78"/>
      <c r="P320" s="78"/>
      <c r="Q320" s="78"/>
      <c r="R320" s="78"/>
      <c r="S320" s="78"/>
      <c r="T320" s="78"/>
      <c r="U320" s="171"/>
      <c r="V320" s="171"/>
      <c r="W320" s="171"/>
      <c r="X320" s="171"/>
      <c r="Y320" s="171"/>
      <c r="Z320" s="78"/>
      <c r="AA320" s="78"/>
      <c r="AB320" s="78"/>
      <c r="AC320" s="78"/>
      <c r="AD320" s="78"/>
      <c r="AE320" s="78"/>
      <c r="AF320" s="254"/>
    </row>
    <row r="321" ht="4.5" customHeight="1">
      <c r="A321" s="168"/>
      <c r="B321" s="169"/>
      <c r="C321" s="170"/>
      <c r="D321" s="170"/>
      <c r="E321" s="79"/>
      <c r="F321" s="78"/>
      <c r="G321" s="78"/>
      <c r="H321" s="78"/>
      <c r="I321" s="78"/>
      <c r="J321" s="78"/>
      <c r="K321" s="78"/>
      <c r="L321" s="78"/>
      <c r="M321" s="78"/>
      <c r="N321" s="78"/>
      <c r="O321" s="78"/>
      <c r="P321" s="78"/>
      <c r="Q321" s="78"/>
      <c r="R321" s="78"/>
      <c r="S321" s="78"/>
      <c r="T321" s="78"/>
      <c r="U321" s="171"/>
      <c r="V321" s="171"/>
      <c r="W321" s="171"/>
      <c r="X321" s="171"/>
      <c r="Y321" s="171"/>
      <c r="Z321" s="78"/>
      <c r="AA321" s="78"/>
      <c r="AB321" s="78"/>
      <c r="AC321" s="78"/>
      <c r="AD321" s="78"/>
      <c r="AE321" s="78"/>
      <c r="AF321" s="254"/>
    </row>
    <row r="322" ht="4.5" customHeight="1">
      <c r="A322" s="168"/>
      <c r="B322" s="169"/>
      <c r="C322" s="170"/>
      <c r="D322" s="170"/>
      <c r="E322" s="79"/>
      <c r="F322" s="78"/>
      <c r="G322" s="78"/>
      <c r="H322" s="78"/>
      <c r="I322" s="78"/>
      <c r="J322" s="78"/>
      <c r="K322" s="78"/>
      <c r="L322" s="78"/>
      <c r="M322" s="78"/>
      <c r="N322" s="78"/>
      <c r="O322" s="78"/>
      <c r="P322" s="78"/>
      <c r="Q322" s="78"/>
      <c r="R322" s="78"/>
      <c r="S322" s="78"/>
      <c r="T322" s="78"/>
      <c r="U322" s="171"/>
      <c r="V322" s="171"/>
      <c r="W322" s="171"/>
      <c r="X322" s="171"/>
      <c r="Y322" s="171"/>
      <c r="Z322" s="78"/>
      <c r="AA322" s="78"/>
      <c r="AB322" s="78"/>
      <c r="AC322" s="78"/>
      <c r="AD322" s="78"/>
      <c r="AE322" s="78"/>
      <c r="AF322" s="254"/>
    </row>
    <row r="323" ht="4.5" customHeight="1">
      <c r="A323" s="168"/>
      <c r="B323" s="169"/>
      <c r="C323" s="170"/>
      <c r="D323" s="170"/>
      <c r="E323" s="79"/>
      <c r="F323" s="78"/>
      <c r="G323" s="78"/>
      <c r="H323" s="78"/>
      <c r="I323" s="78"/>
      <c r="J323" s="78"/>
      <c r="K323" s="78"/>
      <c r="L323" s="78"/>
      <c r="M323" s="78"/>
      <c r="N323" s="78"/>
      <c r="O323" s="78"/>
      <c r="P323" s="78"/>
      <c r="Q323" s="78"/>
      <c r="R323" s="78"/>
      <c r="S323" s="78"/>
      <c r="T323" s="78"/>
      <c r="U323" s="171"/>
      <c r="V323" s="171"/>
      <c r="W323" s="171"/>
      <c r="X323" s="171"/>
      <c r="Y323" s="171"/>
      <c r="Z323" s="78"/>
      <c r="AA323" s="78"/>
      <c r="AB323" s="78"/>
      <c r="AC323" s="78"/>
      <c r="AD323" s="78"/>
      <c r="AE323" s="78"/>
      <c r="AF323" s="254"/>
    </row>
    <row r="324" ht="4.5" customHeight="1">
      <c r="A324" s="168"/>
      <c r="B324" s="169"/>
      <c r="C324" s="170"/>
      <c r="D324" s="170"/>
      <c r="E324" s="79"/>
      <c r="F324" s="78"/>
      <c r="G324" s="78"/>
      <c r="H324" s="78"/>
      <c r="I324" s="78"/>
      <c r="J324" s="78"/>
      <c r="K324" s="78"/>
      <c r="L324" s="78"/>
      <c r="M324" s="78"/>
      <c r="N324" s="78"/>
      <c r="O324" s="78"/>
      <c r="P324" s="78"/>
      <c r="Q324" s="78"/>
      <c r="R324" s="78"/>
      <c r="S324" s="78"/>
      <c r="T324" s="78"/>
      <c r="U324" s="171"/>
      <c r="V324" s="171"/>
      <c r="W324" s="171"/>
      <c r="X324" s="171"/>
      <c r="Y324" s="171"/>
      <c r="Z324" s="78"/>
      <c r="AA324" s="78"/>
      <c r="AB324" s="78"/>
      <c r="AC324" s="78"/>
      <c r="AD324" s="78"/>
      <c r="AE324" s="78"/>
      <c r="AF324" s="254"/>
    </row>
    <row r="325" ht="4.5" customHeight="1">
      <c r="A325" s="168"/>
      <c r="B325" s="169"/>
      <c r="C325" s="170"/>
      <c r="D325" s="170"/>
      <c r="E325" s="79"/>
      <c r="F325" s="78"/>
      <c r="G325" s="78"/>
      <c r="H325" s="78"/>
      <c r="I325" s="78"/>
      <c r="J325" s="78"/>
      <c r="K325" s="78"/>
      <c r="L325" s="78"/>
      <c r="M325" s="78"/>
      <c r="N325" s="78"/>
      <c r="O325" s="78"/>
      <c r="P325" s="78"/>
      <c r="Q325" s="78"/>
      <c r="R325" s="78"/>
      <c r="S325" s="78"/>
      <c r="T325" s="78"/>
      <c r="U325" s="171"/>
      <c r="V325" s="171"/>
      <c r="W325" s="171"/>
      <c r="X325" s="171"/>
      <c r="Y325" s="171"/>
      <c r="Z325" s="78"/>
      <c r="AA325" s="78"/>
      <c r="AB325" s="78"/>
      <c r="AC325" s="78"/>
      <c r="AD325" s="78"/>
      <c r="AE325" s="78"/>
      <c r="AF325" s="254"/>
    </row>
    <row r="326" ht="4.5" customHeight="1">
      <c r="A326" s="168"/>
      <c r="B326" s="169"/>
      <c r="C326" s="170"/>
      <c r="D326" s="170"/>
      <c r="E326" s="79"/>
      <c r="F326" s="78"/>
      <c r="G326" s="78"/>
      <c r="H326" s="78"/>
      <c r="I326" s="78"/>
      <c r="J326" s="78"/>
      <c r="K326" s="78"/>
      <c r="L326" s="78"/>
      <c r="M326" s="78"/>
      <c r="N326" s="78"/>
      <c r="O326" s="78"/>
      <c r="P326" s="78"/>
      <c r="Q326" s="78"/>
      <c r="R326" s="78"/>
      <c r="S326" s="78"/>
      <c r="T326" s="78"/>
      <c r="U326" s="171"/>
      <c r="V326" s="171"/>
      <c r="W326" s="171"/>
      <c r="X326" s="171"/>
      <c r="Y326" s="171"/>
      <c r="Z326" s="78"/>
      <c r="AA326" s="78"/>
      <c r="AB326" s="78"/>
      <c r="AC326" s="78"/>
      <c r="AD326" s="78"/>
      <c r="AE326" s="78"/>
      <c r="AF326" s="254"/>
    </row>
    <row r="327" ht="4.5" customHeight="1">
      <c r="A327" s="168"/>
      <c r="B327" s="169"/>
      <c r="C327" s="170"/>
      <c r="D327" s="170"/>
      <c r="E327" s="79"/>
      <c r="F327" s="78"/>
      <c r="G327" s="78"/>
      <c r="H327" s="78"/>
      <c r="I327" s="78"/>
      <c r="J327" s="78"/>
      <c r="K327" s="78"/>
      <c r="L327" s="78"/>
      <c r="M327" s="78"/>
      <c r="N327" s="78"/>
      <c r="O327" s="78"/>
      <c r="P327" s="78"/>
      <c r="Q327" s="78"/>
      <c r="R327" s="78"/>
      <c r="S327" s="78"/>
      <c r="T327" s="78"/>
      <c r="U327" s="171"/>
      <c r="V327" s="171"/>
      <c r="W327" s="171"/>
      <c r="X327" s="171"/>
      <c r="Y327" s="171"/>
      <c r="Z327" s="78"/>
      <c r="AA327" s="78"/>
      <c r="AB327" s="78"/>
      <c r="AC327" s="78"/>
      <c r="AD327" s="78"/>
      <c r="AE327" s="78"/>
      <c r="AF327" s="254"/>
    </row>
    <row r="328" ht="4.5" customHeight="1">
      <c r="A328" s="168"/>
      <c r="B328" s="169"/>
      <c r="C328" s="170"/>
      <c r="D328" s="170"/>
      <c r="E328" s="79"/>
      <c r="F328" s="78"/>
      <c r="G328" s="78"/>
      <c r="H328" s="78"/>
      <c r="I328" s="78"/>
      <c r="J328" s="78"/>
      <c r="K328" s="78"/>
      <c r="L328" s="78"/>
      <c r="M328" s="78"/>
      <c r="N328" s="78"/>
      <c r="O328" s="78"/>
      <c r="P328" s="78"/>
      <c r="Q328" s="78"/>
      <c r="R328" s="78"/>
      <c r="S328" s="78"/>
      <c r="T328" s="78"/>
      <c r="U328" s="171"/>
      <c r="V328" s="171"/>
      <c r="W328" s="171"/>
      <c r="X328" s="171"/>
      <c r="Y328" s="171"/>
      <c r="Z328" s="78"/>
      <c r="AA328" s="78"/>
      <c r="AB328" s="78"/>
      <c r="AC328" s="78"/>
      <c r="AD328" s="78"/>
      <c r="AE328" s="78"/>
      <c r="AF328" s="254"/>
    </row>
    <row r="329" ht="4.5" customHeight="1">
      <c r="A329" s="168"/>
      <c r="B329" s="169"/>
      <c r="C329" s="170"/>
      <c r="D329" s="170"/>
      <c r="E329" s="79"/>
      <c r="F329" s="78"/>
      <c r="G329" s="78"/>
      <c r="H329" s="78"/>
      <c r="I329" s="78"/>
      <c r="J329" s="78"/>
      <c r="K329" s="78"/>
      <c r="L329" s="78"/>
      <c r="M329" s="78"/>
      <c r="N329" s="78"/>
      <c r="O329" s="78"/>
      <c r="P329" s="78"/>
      <c r="Q329" s="78"/>
      <c r="R329" s="78"/>
      <c r="S329" s="78"/>
      <c r="T329" s="78"/>
      <c r="U329" s="171"/>
      <c r="V329" s="171"/>
      <c r="W329" s="171"/>
      <c r="X329" s="171"/>
      <c r="Y329" s="171"/>
      <c r="Z329" s="78"/>
      <c r="AA329" s="78"/>
      <c r="AB329" s="78"/>
      <c r="AC329" s="78"/>
      <c r="AD329" s="78"/>
      <c r="AE329" s="78"/>
      <c r="AF329" s="254"/>
    </row>
    <row r="330" ht="4.5" customHeight="1">
      <c r="A330" s="168"/>
      <c r="B330" s="169"/>
      <c r="C330" s="170"/>
      <c r="D330" s="170"/>
      <c r="E330" s="79"/>
      <c r="F330" s="78"/>
      <c r="G330" s="78"/>
      <c r="H330" s="78"/>
      <c r="I330" s="78"/>
      <c r="J330" s="78"/>
      <c r="K330" s="78"/>
      <c r="L330" s="78"/>
      <c r="M330" s="78"/>
      <c r="N330" s="78"/>
      <c r="O330" s="78"/>
      <c r="P330" s="78"/>
      <c r="Q330" s="78"/>
      <c r="R330" s="78"/>
      <c r="S330" s="78"/>
      <c r="T330" s="78"/>
      <c r="U330" s="171"/>
      <c r="V330" s="171"/>
      <c r="W330" s="171"/>
      <c r="X330" s="171"/>
      <c r="Y330" s="171"/>
      <c r="Z330" s="78"/>
      <c r="AA330" s="78"/>
      <c r="AB330" s="78"/>
      <c r="AC330" s="78"/>
      <c r="AD330" s="78"/>
      <c r="AE330" s="78"/>
      <c r="AF330" s="254"/>
    </row>
    <row r="331" ht="4.5" customHeight="1">
      <c r="A331" s="168"/>
      <c r="B331" s="169"/>
      <c r="C331" s="170"/>
      <c r="D331" s="170"/>
      <c r="E331" s="79"/>
      <c r="F331" s="78"/>
      <c r="G331" s="78"/>
      <c r="H331" s="78"/>
      <c r="I331" s="78"/>
      <c r="J331" s="78"/>
      <c r="K331" s="78"/>
      <c r="L331" s="78"/>
      <c r="M331" s="78"/>
      <c r="N331" s="78"/>
      <c r="O331" s="78"/>
      <c r="P331" s="78"/>
      <c r="Q331" s="78"/>
      <c r="R331" s="78"/>
      <c r="S331" s="78"/>
      <c r="T331" s="78"/>
      <c r="U331" s="171"/>
      <c r="V331" s="171"/>
      <c r="W331" s="171"/>
      <c r="X331" s="171"/>
      <c r="Y331" s="171"/>
      <c r="Z331" s="78"/>
      <c r="AA331" s="78"/>
      <c r="AB331" s="78"/>
      <c r="AC331" s="78"/>
      <c r="AD331" s="78"/>
      <c r="AE331" s="78"/>
      <c r="AF331" s="254"/>
    </row>
    <row r="332" ht="4.5" customHeight="1">
      <c r="A332" s="168"/>
      <c r="B332" s="169"/>
      <c r="C332" s="170"/>
      <c r="D332" s="170"/>
      <c r="E332" s="79"/>
      <c r="F332" s="78"/>
      <c r="G332" s="78"/>
      <c r="H332" s="78"/>
      <c r="I332" s="78"/>
      <c r="J332" s="78"/>
      <c r="K332" s="78"/>
      <c r="L332" s="78"/>
      <c r="M332" s="78"/>
      <c r="N332" s="78"/>
      <c r="O332" s="78"/>
      <c r="P332" s="78"/>
      <c r="Q332" s="78"/>
      <c r="R332" s="78"/>
      <c r="S332" s="78"/>
      <c r="T332" s="78"/>
      <c r="U332" s="171"/>
      <c r="V332" s="171"/>
      <c r="W332" s="171"/>
      <c r="X332" s="171"/>
      <c r="Y332" s="171"/>
      <c r="Z332" s="78"/>
      <c r="AA332" s="78"/>
      <c r="AB332" s="78"/>
      <c r="AC332" s="78"/>
      <c r="AD332" s="78"/>
      <c r="AE332" s="78"/>
      <c r="AF332" s="254"/>
    </row>
    <row r="333" ht="4.5" customHeight="1">
      <c r="A333" s="168"/>
      <c r="B333" s="169"/>
      <c r="C333" s="170"/>
      <c r="D333" s="170"/>
      <c r="E333" s="79"/>
      <c r="F333" s="78"/>
      <c r="G333" s="78"/>
      <c r="H333" s="78"/>
      <c r="I333" s="78"/>
      <c r="J333" s="78"/>
      <c r="K333" s="78"/>
      <c r="L333" s="78"/>
      <c r="M333" s="78"/>
      <c r="N333" s="78"/>
      <c r="O333" s="78"/>
      <c r="P333" s="78"/>
      <c r="Q333" s="78"/>
      <c r="R333" s="78"/>
      <c r="S333" s="78"/>
      <c r="T333" s="78"/>
      <c r="U333" s="171"/>
      <c r="V333" s="171"/>
      <c r="W333" s="171"/>
      <c r="X333" s="171"/>
      <c r="Y333" s="171"/>
      <c r="Z333" s="78"/>
      <c r="AA333" s="78"/>
      <c r="AB333" s="78"/>
      <c r="AC333" s="78"/>
      <c r="AD333" s="78"/>
      <c r="AE333" s="78"/>
      <c r="AF333" s="254"/>
    </row>
    <row r="334" ht="4.5" customHeight="1">
      <c r="A334" s="168"/>
      <c r="B334" s="169"/>
      <c r="C334" s="170"/>
      <c r="D334" s="170"/>
      <c r="E334" s="79"/>
      <c r="F334" s="78"/>
      <c r="G334" s="78"/>
      <c r="H334" s="78"/>
      <c r="I334" s="78"/>
      <c r="J334" s="78"/>
      <c r="K334" s="78"/>
      <c r="L334" s="78"/>
      <c r="M334" s="78"/>
      <c r="N334" s="78"/>
      <c r="O334" s="78"/>
      <c r="P334" s="78"/>
      <c r="Q334" s="78"/>
      <c r="R334" s="78"/>
      <c r="S334" s="78"/>
      <c r="T334" s="78"/>
      <c r="U334" s="171"/>
      <c r="V334" s="171"/>
      <c r="W334" s="171"/>
      <c r="X334" s="171"/>
      <c r="Y334" s="171"/>
      <c r="Z334" s="78"/>
      <c r="AA334" s="78"/>
      <c r="AB334" s="78"/>
      <c r="AC334" s="78"/>
      <c r="AD334" s="78"/>
      <c r="AE334" s="78"/>
      <c r="AF334" s="254"/>
    </row>
    <row r="335" ht="4.5" customHeight="1">
      <c r="A335" s="168"/>
      <c r="B335" s="169"/>
      <c r="C335" s="170"/>
      <c r="D335" s="170"/>
      <c r="E335" s="79"/>
      <c r="F335" s="78"/>
      <c r="G335" s="78"/>
      <c r="H335" s="78"/>
      <c r="I335" s="78"/>
      <c r="J335" s="78"/>
      <c r="K335" s="78"/>
      <c r="L335" s="78"/>
      <c r="M335" s="78"/>
      <c r="N335" s="78"/>
      <c r="O335" s="78"/>
      <c r="P335" s="78"/>
      <c r="Q335" s="78"/>
      <c r="R335" s="78"/>
      <c r="S335" s="78"/>
      <c r="T335" s="78"/>
      <c r="U335" s="171"/>
      <c r="V335" s="171"/>
      <c r="W335" s="171"/>
      <c r="X335" s="171"/>
      <c r="Y335" s="171"/>
      <c r="Z335" s="78"/>
      <c r="AA335" s="78"/>
      <c r="AB335" s="78"/>
      <c r="AC335" s="78"/>
      <c r="AD335" s="78"/>
      <c r="AE335" s="78"/>
      <c r="AF335" s="254"/>
    </row>
    <row r="336" ht="4.5" customHeight="1">
      <c r="A336" s="168"/>
      <c r="B336" s="169"/>
      <c r="C336" s="170"/>
      <c r="D336" s="170"/>
      <c r="E336" s="79"/>
      <c r="F336" s="78"/>
      <c r="G336" s="78"/>
      <c r="H336" s="78"/>
      <c r="I336" s="78"/>
      <c r="J336" s="78"/>
      <c r="K336" s="78"/>
      <c r="L336" s="78"/>
      <c r="M336" s="78"/>
      <c r="N336" s="78"/>
      <c r="O336" s="78"/>
      <c r="P336" s="78"/>
      <c r="Q336" s="78"/>
      <c r="R336" s="78"/>
      <c r="S336" s="78"/>
      <c r="T336" s="78"/>
      <c r="U336" s="171"/>
      <c r="V336" s="171"/>
      <c r="W336" s="171"/>
      <c r="X336" s="171"/>
      <c r="Y336" s="171"/>
      <c r="Z336" s="78"/>
      <c r="AA336" s="78"/>
      <c r="AB336" s="78"/>
      <c r="AC336" s="78"/>
      <c r="AD336" s="78"/>
      <c r="AE336" s="78"/>
      <c r="AF336" s="254"/>
    </row>
    <row r="337" ht="4.5" customHeight="1">
      <c r="A337" s="168"/>
      <c r="B337" s="169"/>
      <c r="C337" s="170"/>
      <c r="D337" s="170"/>
      <c r="E337" s="79"/>
      <c r="F337" s="78"/>
      <c r="G337" s="78"/>
      <c r="H337" s="78"/>
      <c r="I337" s="78"/>
      <c r="J337" s="78"/>
      <c r="K337" s="78"/>
      <c r="L337" s="78"/>
      <c r="M337" s="78"/>
      <c r="N337" s="78"/>
      <c r="O337" s="78"/>
      <c r="P337" s="78"/>
      <c r="Q337" s="78"/>
      <c r="R337" s="78"/>
      <c r="S337" s="78"/>
      <c r="T337" s="78"/>
      <c r="U337" s="171"/>
      <c r="V337" s="171"/>
      <c r="W337" s="171"/>
      <c r="X337" s="171"/>
      <c r="Y337" s="171"/>
      <c r="Z337" s="78"/>
      <c r="AA337" s="78"/>
      <c r="AB337" s="78"/>
      <c r="AC337" s="78"/>
      <c r="AD337" s="78"/>
      <c r="AE337" s="78"/>
      <c r="AF337" s="254"/>
    </row>
    <row r="338" ht="4.5" customHeight="1">
      <c r="A338" s="168"/>
      <c r="B338" s="169"/>
      <c r="C338" s="170"/>
      <c r="D338" s="170"/>
      <c r="E338" s="79"/>
      <c r="F338" s="78"/>
      <c r="G338" s="78"/>
      <c r="H338" s="78"/>
      <c r="I338" s="78"/>
      <c r="J338" s="78"/>
      <c r="K338" s="78"/>
      <c r="L338" s="78"/>
      <c r="M338" s="78"/>
      <c r="N338" s="78"/>
      <c r="O338" s="78"/>
      <c r="P338" s="78"/>
      <c r="Q338" s="78"/>
      <c r="R338" s="78"/>
      <c r="S338" s="78"/>
      <c r="T338" s="78"/>
      <c r="U338" s="171"/>
      <c r="V338" s="171"/>
      <c r="W338" s="171"/>
      <c r="X338" s="171"/>
      <c r="Y338" s="171"/>
      <c r="Z338" s="78"/>
      <c r="AA338" s="78"/>
      <c r="AB338" s="78"/>
      <c r="AC338" s="78"/>
      <c r="AD338" s="78"/>
      <c r="AE338" s="78"/>
      <c r="AF338" s="254"/>
    </row>
    <row r="339" ht="4.5" customHeight="1">
      <c r="A339" s="168"/>
      <c r="B339" s="169"/>
      <c r="C339" s="170"/>
      <c r="D339" s="170"/>
      <c r="E339" s="79"/>
      <c r="F339" s="78"/>
      <c r="G339" s="78"/>
      <c r="H339" s="78"/>
      <c r="I339" s="78"/>
      <c r="J339" s="78"/>
      <c r="K339" s="78"/>
      <c r="L339" s="78"/>
      <c r="M339" s="78"/>
      <c r="N339" s="78"/>
      <c r="O339" s="78"/>
      <c r="P339" s="78"/>
      <c r="Q339" s="78"/>
      <c r="R339" s="78"/>
      <c r="S339" s="78"/>
      <c r="T339" s="78"/>
      <c r="U339" s="171"/>
      <c r="V339" s="171"/>
      <c r="W339" s="171"/>
      <c r="X339" s="171"/>
      <c r="Y339" s="171"/>
      <c r="Z339" s="78"/>
      <c r="AA339" s="78"/>
      <c r="AB339" s="78"/>
      <c r="AC339" s="78"/>
      <c r="AD339" s="78"/>
      <c r="AE339" s="78"/>
      <c r="AF339" s="254"/>
    </row>
    <row r="340" ht="4.5" customHeight="1">
      <c r="A340" s="168"/>
      <c r="B340" s="169"/>
      <c r="C340" s="170"/>
      <c r="D340" s="170"/>
      <c r="E340" s="79"/>
      <c r="F340" s="78"/>
      <c r="G340" s="78"/>
      <c r="H340" s="78"/>
      <c r="I340" s="78"/>
      <c r="J340" s="78"/>
      <c r="K340" s="78"/>
      <c r="L340" s="78"/>
      <c r="M340" s="78"/>
      <c r="N340" s="78"/>
      <c r="O340" s="78"/>
      <c r="P340" s="78"/>
      <c r="Q340" s="78"/>
      <c r="R340" s="78"/>
      <c r="S340" s="78"/>
      <c r="T340" s="78"/>
      <c r="U340" s="171"/>
      <c r="V340" s="171"/>
      <c r="W340" s="171"/>
      <c r="X340" s="171"/>
      <c r="Y340" s="171"/>
      <c r="Z340" s="78"/>
      <c r="AA340" s="78"/>
      <c r="AB340" s="78"/>
      <c r="AC340" s="78"/>
      <c r="AD340" s="78"/>
      <c r="AE340" s="78"/>
      <c r="AF340" s="254"/>
    </row>
    <row r="341" ht="4.5" customHeight="1">
      <c r="A341" s="168"/>
      <c r="B341" s="169"/>
      <c r="C341" s="170"/>
      <c r="D341" s="170"/>
      <c r="E341" s="79"/>
      <c r="F341" s="78"/>
      <c r="G341" s="78"/>
      <c r="H341" s="78"/>
      <c r="I341" s="78"/>
      <c r="J341" s="78"/>
      <c r="K341" s="78"/>
      <c r="L341" s="78"/>
      <c r="M341" s="78"/>
      <c r="N341" s="78"/>
      <c r="O341" s="78"/>
      <c r="P341" s="78"/>
      <c r="Q341" s="78"/>
      <c r="R341" s="78"/>
      <c r="S341" s="78"/>
      <c r="T341" s="78"/>
      <c r="U341" s="171"/>
      <c r="V341" s="171"/>
      <c r="W341" s="171"/>
      <c r="X341" s="171"/>
      <c r="Y341" s="171"/>
      <c r="Z341" s="78"/>
      <c r="AA341" s="78"/>
      <c r="AB341" s="78"/>
      <c r="AC341" s="78"/>
      <c r="AD341" s="78"/>
      <c r="AE341" s="78"/>
      <c r="AF341" s="254"/>
    </row>
    <row r="342" ht="4.5" customHeight="1">
      <c r="A342" s="168"/>
      <c r="B342" s="169"/>
      <c r="C342" s="170"/>
      <c r="D342" s="170"/>
      <c r="E342" s="79"/>
      <c r="F342" s="78"/>
      <c r="G342" s="78"/>
      <c r="H342" s="78"/>
      <c r="I342" s="78"/>
      <c r="J342" s="78"/>
      <c r="K342" s="78"/>
      <c r="L342" s="78"/>
      <c r="M342" s="78"/>
      <c r="N342" s="78"/>
      <c r="O342" s="78"/>
      <c r="P342" s="78"/>
      <c r="Q342" s="78"/>
      <c r="R342" s="78"/>
      <c r="S342" s="78"/>
      <c r="T342" s="78"/>
      <c r="U342" s="171"/>
      <c r="V342" s="171"/>
      <c r="W342" s="171"/>
      <c r="X342" s="171"/>
      <c r="Y342" s="171"/>
      <c r="Z342" s="78"/>
      <c r="AA342" s="78"/>
      <c r="AB342" s="78"/>
      <c r="AC342" s="78"/>
      <c r="AD342" s="78"/>
      <c r="AE342" s="78"/>
      <c r="AF342" s="254"/>
    </row>
    <row r="343" ht="4.5" customHeight="1">
      <c r="A343" s="168"/>
      <c r="B343" s="169"/>
      <c r="C343" s="170"/>
      <c r="D343" s="170"/>
      <c r="E343" s="79"/>
      <c r="F343" s="78"/>
      <c r="G343" s="78"/>
      <c r="H343" s="78"/>
      <c r="I343" s="78"/>
      <c r="J343" s="78"/>
      <c r="K343" s="78"/>
      <c r="L343" s="78"/>
      <c r="M343" s="78"/>
      <c r="N343" s="78"/>
      <c r="O343" s="78"/>
      <c r="P343" s="78"/>
      <c r="Q343" s="78"/>
      <c r="R343" s="78"/>
      <c r="S343" s="78"/>
      <c r="T343" s="78"/>
      <c r="U343" s="171"/>
      <c r="V343" s="171"/>
      <c r="W343" s="171"/>
      <c r="X343" s="171"/>
      <c r="Y343" s="171"/>
      <c r="Z343" s="78"/>
      <c r="AA343" s="78"/>
      <c r="AB343" s="78"/>
      <c r="AC343" s="78"/>
      <c r="AD343" s="78"/>
      <c r="AE343" s="78"/>
      <c r="AF343" s="254"/>
    </row>
    <row r="344" ht="4.5" customHeight="1">
      <c r="A344" s="168"/>
      <c r="B344" s="169"/>
      <c r="C344" s="170"/>
      <c r="D344" s="170"/>
      <c r="E344" s="79"/>
      <c r="F344" s="78"/>
      <c r="G344" s="78"/>
      <c r="H344" s="78"/>
      <c r="I344" s="78"/>
      <c r="J344" s="78"/>
      <c r="K344" s="78"/>
      <c r="L344" s="78"/>
      <c r="M344" s="78"/>
      <c r="N344" s="78"/>
      <c r="O344" s="78"/>
      <c r="P344" s="78"/>
      <c r="Q344" s="78"/>
      <c r="R344" s="78"/>
      <c r="S344" s="78"/>
      <c r="T344" s="78"/>
      <c r="U344" s="171"/>
      <c r="V344" s="171"/>
      <c r="W344" s="171"/>
      <c r="X344" s="171"/>
      <c r="Y344" s="171"/>
      <c r="Z344" s="78"/>
      <c r="AA344" s="78"/>
      <c r="AB344" s="78"/>
      <c r="AC344" s="78"/>
      <c r="AD344" s="78"/>
      <c r="AE344" s="78"/>
      <c r="AF344" s="254"/>
    </row>
    <row r="345" ht="4.5" customHeight="1">
      <c r="A345" s="168"/>
      <c r="B345" s="169"/>
      <c r="C345" s="170"/>
      <c r="D345" s="170"/>
      <c r="E345" s="79"/>
      <c r="F345" s="78"/>
      <c r="G345" s="78"/>
      <c r="H345" s="78"/>
      <c r="I345" s="78"/>
      <c r="J345" s="78"/>
      <c r="K345" s="78"/>
      <c r="L345" s="78"/>
      <c r="M345" s="78"/>
      <c r="N345" s="78"/>
      <c r="O345" s="78"/>
      <c r="P345" s="78"/>
      <c r="Q345" s="78"/>
      <c r="R345" s="78"/>
      <c r="S345" s="78"/>
      <c r="T345" s="78"/>
      <c r="U345" s="171"/>
      <c r="V345" s="171"/>
      <c r="W345" s="171"/>
      <c r="X345" s="171"/>
      <c r="Y345" s="171"/>
      <c r="Z345" s="78"/>
      <c r="AA345" s="78"/>
      <c r="AB345" s="78"/>
      <c r="AC345" s="78"/>
      <c r="AD345" s="78"/>
      <c r="AE345" s="78"/>
      <c r="AF345" s="254"/>
    </row>
    <row r="346" ht="4.5" customHeight="1">
      <c r="A346" s="168"/>
      <c r="B346" s="169"/>
      <c r="C346" s="170"/>
      <c r="D346" s="170"/>
      <c r="E346" s="79"/>
      <c r="F346" s="78"/>
      <c r="G346" s="78"/>
      <c r="H346" s="78"/>
      <c r="I346" s="78"/>
      <c r="J346" s="78"/>
      <c r="K346" s="78"/>
      <c r="L346" s="78"/>
      <c r="M346" s="78"/>
      <c r="N346" s="78"/>
      <c r="O346" s="78"/>
      <c r="P346" s="78"/>
      <c r="Q346" s="78"/>
      <c r="R346" s="78"/>
      <c r="S346" s="78"/>
      <c r="T346" s="78"/>
      <c r="U346" s="171"/>
      <c r="V346" s="171"/>
      <c r="W346" s="171"/>
      <c r="X346" s="171"/>
      <c r="Y346" s="171"/>
      <c r="Z346" s="78"/>
      <c r="AA346" s="78"/>
      <c r="AB346" s="78"/>
      <c r="AC346" s="78"/>
      <c r="AD346" s="78"/>
      <c r="AE346" s="78"/>
      <c r="AF346" s="254"/>
    </row>
    <row r="347" ht="4.5" customHeight="1">
      <c r="A347" s="168"/>
      <c r="B347" s="169"/>
      <c r="C347" s="170"/>
      <c r="D347" s="170"/>
      <c r="E347" s="79"/>
      <c r="F347" s="78"/>
      <c r="G347" s="78"/>
      <c r="H347" s="78"/>
      <c r="I347" s="78"/>
      <c r="J347" s="78"/>
      <c r="K347" s="78"/>
      <c r="L347" s="78"/>
      <c r="M347" s="78"/>
      <c r="N347" s="78"/>
      <c r="O347" s="78"/>
      <c r="P347" s="78"/>
      <c r="Q347" s="78"/>
      <c r="R347" s="78"/>
      <c r="S347" s="78"/>
      <c r="T347" s="78"/>
      <c r="U347" s="171"/>
      <c r="V347" s="171"/>
      <c r="W347" s="171"/>
      <c r="X347" s="171"/>
      <c r="Y347" s="171"/>
      <c r="Z347" s="78"/>
      <c r="AA347" s="78"/>
      <c r="AB347" s="78"/>
      <c r="AC347" s="78"/>
      <c r="AD347" s="78"/>
      <c r="AE347" s="78"/>
      <c r="AF347" s="254"/>
    </row>
    <row r="348" ht="4.5" customHeight="1">
      <c r="A348" s="168"/>
      <c r="B348" s="169"/>
      <c r="C348" s="170"/>
      <c r="D348" s="170"/>
      <c r="E348" s="79"/>
      <c r="F348" s="78"/>
      <c r="G348" s="78"/>
      <c r="H348" s="78"/>
      <c r="I348" s="78"/>
      <c r="J348" s="78"/>
      <c r="K348" s="78"/>
      <c r="L348" s="78"/>
      <c r="M348" s="78"/>
      <c r="N348" s="78"/>
      <c r="O348" s="78"/>
      <c r="P348" s="78"/>
      <c r="Q348" s="78"/>
      <c r="R348" s="78"/>
      <c r="S348" s="78"/>
      <c r="T348" s="78"/>
      <c r="U348" s="171"/>
      <c r="V348" s="171"/>
      <c r="W348" s="171"/>
      <c r="X348" s="171"/>
      <c r="Y348" s="171"/>
      <c r="Z348" s="78"/>
      <c r="AA348" s="78"/>
      <c r="AB348" s="78"/>
      <c r="AC348" s="78"/>
      <c r="AD348" s="78"/>
      <c r="AE348" s="78"/>
      <c r="AF348" s="254"/>
    </row>
    <row r="349" ht="4.5" customHeight="1">
      <c r="A349" s="168"/>
      <c r="B349" s="169"/>
      <c r="C349" s="170"/>
      <c r="D349" s="170"/>
      <c r="E349" s="79"/>
      <c r="F349" s="78"/>
      <c r="G349" s="78"/>
      <c r="H349" s="78"/>
      <c r="I349" s="78"/>
      <c r="J349" s="78"/>
      <c r="K349" s="78"/>
      <c r="L349" s="78"/>
      <c r="M349" s="78"/>
      <c r="N349" s="78"/>
      <c r="O349" s="78"/>
      <c r="P349" s="78"/>
      <c r="Q349" s="78"/>
      <c r="R349" s="78"/>
      <c r="S349" s="78"/>
      <c r="T349" s="78"/>
      <c r="U349" s="171"/>
      <c r="V349" s="171"/>
      <c r="W349" s="171"/>
      <c r="X349" s="171"/>
      <c r="Y349" s="171"/>
      <c r="Z349" s="78"/>
      <c r="AA349" s="78"/>
      <c r="AB349" s="78"/>
      <c r="AC349" s="78"/>
      <c r="AD349" s="78"/>
      <c r="AE349" s="78"/>
      <c r="AF349" s="254"/>
    </row>
    <row r="350" ht="4.5" customHeight="1">
      <c r="A350" s="168"/>
      <c r="B350" s="169"/>
      <c r="C350" s="170"/>
      <c r="D350" s="170"/>
      <c r="E350" s="79"/>
      <c r="F350" s="78"/>
      <c r="G350" s="78"/>
      <c r="H350" s="78"/>
      <c r="I350" s="78"/>
      <c r="J350" s="78"/>
      <c r="K350" s="78"/>
      <c r="L350" s="78"/>
      <c r="M350" s="78"/>
      <c r="N350" s="78"/>
      <c r="O350" s="78"/>
      <c r="P350" s="78"/>
      <c r="Q350" s="78"/>
      <c r="R350" s="78"/>
      <c r="S350" s="78"/>
      <c r="T350" s="78"/>
      <c r="U350" s="171"/>
      <c r="V350" s="171"/>
      <c r="W350" s="171"/>
      <c r="X350" s="171"/>
      <c r="Y350" s="171"/>
      <c r="Z350" s="78"/>
      <c r="AA350" s="78"/>
      <c r="AB350" s="78"/>
      <c r="AC350" s="78"/>
      <c r="AD350" s="78"/>
      <c r="AE350" s="78"/>
      <c r="AF350" s="254"/>
    </row>
    <row r="351" ht="4.5" customHeight="1">
      <c r="A351" s="168"/>
      <c r="B351" s="169"/>
      <c r="C351" s="170"/>
      <c r="D351" s="170"/>
      <c r="E351" s="79"/>
      <c r="F351" s="78"/>
      <c r="G351" s="78"/>
      <c r="H351" s="78"/>
      <c r="I351" s="78"/>
      <c r="J351" s="78"/>
      <c r="K351" s="78"/>
      <c r="L351" s="78"/>
      <c r="M351" s="78"/>
      <c r="N351" s="78"/>
      <c r="O351" s="78"/>
      <c r="P351" s="78"/>
      <c r="Q351" s="78"/>
      <c r="R351" s="78"/>
      <c r="S351" s="78"/>
      <c r="T351" s="78"/>
      <c r="U351" s="171"/>
      <c r="V351" s="171"/>
      <c r="W351" s="171"/>
      <c r="X351" s="171"/>
      <c r="Y351" s="171"/>
      <c r="Z351" s="78"/>
      <c r="AA351" s="78"/>
      <c r="AB351" s="78"/>
      <c r="AC351" s="78"/>
      <c r="AD351" s="78"/>
      <c r="AE351" s="78"/>
      <c r="AF351" s="254"/>
    </row>
    <row r="352" ht="4.5" customHeight="1">
      <c r="A352" s="168"/>
      <c r="B352" s="169"/>
      <c r="C352" s="170"/>
      <c r="D352" s="170"/>
      <c r="E352" s="79"/>
      <c r="F352" s="78"/>
      <c r="G352" s="78"/>
      <c r="H352" s="78"/>
      <c r="I352" s="78"/>
      <c r="J352" s="78"/>
      <c r="K352" s="78"/>
      <c r="L352" s="78"/>
      <c r="M352" s="78"/>
      <c r="N352" s="78"/>
      <c r="O352" s="78"/>
      <c r="P352" s="78"/>
      <c r="Q352" s="78"/>
      <c r="R352" s="78"/>
      <c r="S352" s="78"/>
      <c r="T352" s="78"/>
      <c r="U352" s="171"/>
      <c r="V352" s="171"/>
      <c r="W352" s="171"/>
      <c r="X352" s="171"/>
      <c r="Y352" s="171"/>
      <c r="Z352" s="78"/>
      <c r="AA352" s="78"/>
      <c r="AB352" s="78"/>
      <c r="AC352" s="78"/>
      <c r="AD352" s="78"/>
      <c r="AE352" s="78"/>
      <c r="AF352" s="254"/>
    </row>
    <row r="353" ht="4.5" customHeight="1">
      <c r="A353" s="168"/>
      <c r="B353" s="169"/>
      <c r="C353" s="170"/>
      <c r="D353" s="170"/>
      <c r="E353" s="79"/>
      <c r="F353" s="78"/>
      <c r="G353" s="78"/>
      <c r="H353" s="78"/>
      <c r="I353" s="78"/>
      <c r="J353" s="78"/>
      <c r="K353" s="78"/>
      <c r="L353" s="78"/>
      <c r="M353" s="78"/>
      <c r="N353" s="78"/>
      <c r="O353" s="78"/>
      <c r="P353" s="78"/>
      <c r="Q353" s="78"/>
      <c r="R353" s="78"/>
      <c r="S353" s="78"/>
      <c r="T353" s="78"/>
      <c r="U353" s="171"/>
      <c r="V353" s="171"/>
      <c r="W353" s="171"/>
      <c r="X353" s="171"/>
      <c r="Y353" s="171"/>
      <c r="Z353" s="78"/>
      <c r="AA353" s="78"/>
      <c r="AB353" s="78"/>
      <c r="AC353" s="78"/>
      <c r="AD353" s="78"/>
      <c r="AE353" s="78"/>
      <c r="AF353" s="254"/>
    </row>
    <row r="354" ht="4.5" customHeight="1">
      <c r="A354" s="168"/>
      <c r="B354" s="169"/>
      <c r="C354" s="170"/>
      <c r="D354" s="170"/>
      <c r="E354" s="79"/>
      <c r="F354" s="78"/>
      <c r="G354" s="78"/>
      <c r="H354" s="78"/>
      <c r="I354" s="78"/>
      <c r="J354" s="78"/>
      <c r="K354" s="78"/>
      <c r="L354" s="78"/>
      <c r="M354" s="78"/>
      <c r="N354" s="78"/>
      <c r="O354" s="78"/>
      <c r="P354" s="78"/>
      <c r="Q354" s="78"/>
      <c r="R354" s="78"/>
      <c r="S354" s="78"/>
      <c r="T354" s="78"/>
      <c r="U354" s="171"/>
      <c r="V354" s="171"/>
      <c r="W354" s="171"/>
      <c r="X354" s="171"/>
      <c r="Y354" s="171"/>
      <c r="Z354" s="78"/>
      <c r="AA354" s="78"/>
      <c r="AB354" s="78"/>
      <c r="AC354" s="78"/>
      <c r="AD354" s="78"/>
      <c r="AE354" s="78"/>
      <c r="AF354" s="254"/>
    </row>
    <row r="355" ht="4.5" customHeight="1">
      <c r="A355" s="168"/>
      <c r="B355" s="169"/>
      <c r="C355" s="170"/>
      <c r="D355" s="170"/>
      <c r="E355" s="79"/>
      <c r="F355" s="78"/>
      <c r="G355" s="78"/>
      <c r="H355" s="78"/>
      <c r="I355" s="78"/>
      <c r="J355" s="78"/>
      <c r="K355" s="78"/>
      <c r="L355" s="78"/>
      <c r="M355" s="78"/>
      <c r="N355" s="78"/>
      <c r="O355" s="78"/>
      <c r="P355" s="78"/>
      <c r="Q355" s="78"/>
      <c r="R355" s="78"/>
      <c r="S355" s="78"/>
      <c r="T355" s="78"/>
      <c r="U355" s="171"/>
      <c r="V355" s="171"/>
      <c r="W355" s="171"/>
      <c r="X355" s="171"/>
      <c r="Y355" s="171"/>
      <c r="Z355" s="78"/>
      <c r="AA355" s="78"/>
      <c r="AB355" s="78"/>
      <c r="AC355" s="78"/>
      <c r="AD355" s="78"/>
      <c r="AE355" s="78"/>
      <c r="AF355" s="254"/>
    </row>
    <row r="356" ht="4.5" customHeight="1">
      <c r="A356" s="168"/>
      <c r="B356" s="169"/>
      <c r="C356" s="170"/>
      <c r="D356" s="170"/>
      <c r="E356" s="79"/>
      <c r="F356" s="78"/>
      <c r="G356" s="78"/>
      <c r="H356" s="78"/>
      <c r="I356" s="78"/>
      <c r="J356" s="78"/>
      <c r="K356" s="78"/>
      <c r="L356" s="78"/>
      <c r="M356" s="78"/>
      <c r="N356" s="78"/>
      <c r="O356" s="78"/>
      <c r="P356" s="78"/>
      <c r="Q356" s="78"/>
      <c r="R356" s="78"/>
      <c r="S356" s="78"/>
      <c r="T356" s="78"/>
      <c r="U356" s="171"/>
      <c r="V356" s="171"/>
      <c r="W356" s="171"/>
      <c r="X356" s="171"/>
      <c r="Y356" s="171"/>
      <c r="Z356" s="78"/>
      <c r="AA356" s="78"/>
      <c r="AB356" s="78"/>
      <c r="AC356" s="78"/>
      <c r="AD356" s="78"/>
      <c r="AE356" s="78"/>
      <c r="AF356" s="254"/>
    </row>
    <row r="357" ht="4.5" customHeight="1">
      <c r="A357" s="168"/>
      <c r="B357" s="169"/>
      <c r="C357" s="170"/>
      <c r="D357" s="170"/>
      <c r="E357" s="79"/>
      <c r="F357" s="78"/>
      <c r="G357" s="78"/>
      <c r="H357" s="78"/>
      <c r="I357" s="78"/>
      <c r="J357" s="78"/>
      <c r="K357" s="78"/>
      <c r="L357" s="78"/>
      <c r="M357" s="78"/>
      <c r="N357" s="78"/>
      <c r="O357" s="78"/>
      <c r="P357" s="78"/>
      <c r="Q357" s="78"/>
      <c r="R357" s="78"/>
      <c r="S357" s="78"/>
      <c r="T357" s="78"/>
      <c r="U357" s="171"/>
      <c r="V357" s="171"/>
      <c r="W357" s="171"/>
      <c r="X357" s="171"/>
      <c r="Y357" s="171"/>
      <c r="Z357" s="78"/>
      <c r="AA357" s="78"/>
      <c r="AB357" s="78"/>
      <c r="AC357" s="78"/>
      <c r="AD357" s="78"/>
      <c r="AE357" s="78"/>
      <c r="AF357" s="254"/>
    </row>
    <row r="358" ht="4.5" customHeight="1">
      <c r="A358" s="168"/>
      <c r="B358" s="169"/>
      <c r="C358" s="170"/>
      <c r="D358" s="170"/>
      <c r="E358" s="79"/>
      <c r="F358" s="78"/>
      <c r="G358" s="78"/>
      <c r="H358" s="78"/>
      <c r="I358" s="78"/>
      <c r="J358" s="78"/>
      <c r="K358" s="78"/>
      <c r="L358" s="78"/>
      <c r="M358" s="78"/>
      <c r="N358" s="78"/>
      <c r="O358" s="78"/>
      <c r="P358" s="78"/>
      <c r="Q358" s="78"/>
      <c r="R358" s="78"/>
      <c r="S358" s="78"/>
      <c r="T358" s="78"/>
      <c r="U358" s="171"/>
      <c r="V358" s="171"/>
      <c r="W358" s="171"/>
      <c r="X358" s="171"/>
      <c r="Y358" s="171"/>
      <c r="Z358" s="78"/>
      <c r="AA358" s="78"/>
      <c r="AB358" s="78"/>
      <c r="AC358" s="78"/>
      <c r="AD358" s="78"/>
      <c r="AE358" s="78"/>
      <c r="AF358" s="254"/>
    </row>
    <row r="359" ht="4.5" customHeight="1">
      <c r="A359" s="168"/>
      <c r="B359" s="169"/>
      <c r="C359" s="170"/>
      <c r="D359" s="170"/>
      <c r="E359" s="79"/>
      <c r="F359" s="78"/>
      <c r="G359" s="78"/>
      <c r="H359" s="78"/>
      <c r="I359" s="78"/>
      <c r="J359" s="78"/>
      <c r="K359" s="78"/>
      <c r="L359" s="78"/>
      <c r="M359" s="78"/>
      <c r="N359" s="78"/>
      <c r="O359" s="78"/>
      <c r="P359" s="78"/>
      <c r="Q359" s="78"/>
      <c r="R359" s="78"/>
      <c r="S359" s="78"/>
      <c r="T359" s="78"/>
      <c r="U359" s="171"/>
      <c r="V359" s="171"/>
      <c r="W359" s="171"/>
      <c r="X359" s="171"/>
      <c r="Y359" s="171"/>
      <c r="Z359" s="78"/>
      <c r="AA359" s="78"/>
      <c r="AB359" s="78"/>
      <c r="AC359" s="78"/>
      <c r="AD359" s="78"/>
      <c r="AE359" s="78"/>
      <c r="AF359" s="254"/>
    </row>
    <row r="360" ht="4.5" customHeight="1">
      <c r="A360" s="168"/>
      <c r="B360" s="169"/>
      <c r="C360" s="170"/>
      <c r="D360" s="170"/>
      <c r="E360" s="79"/>
      <c r="F360" s="78"/>
      <c r="G360" s="78"/>
      <c r="H360" s="78"/>
      <c r="I360" s="78"/>
      <c r="J360" s="78"/>
      <c r="K360" s="78"/>
      <c r="L360" s="78"/>
      <c r="M360" s="78"/>
      <c r="N360" s="78"/>
      <c r="O360" s="78"/>
      <c r="P360" s="78"/>
      <c r="Q360" s="78"/>
      <c r="R360" s="78"/>
      <c r="S360" s="78"/>
      <c r="T360" s="78"/>
      <c r="U360" s="171"/>
      <c r="V360" s="171"/>
      <c r="W360" s="171"/>
      <c r="X360" s="171"/>
      <c r="Y360" s="171"/>
      <c r="Z360" s="78"/>
      <c r="AA360" s="78"/>
      <c r="AB360" s="78"/>
      <c r="AC360" s="78"/>
      <c r="AD360" s="78"/>
      <c r="AE360" s="78"/>
      <c r="AF360" s="254"/>
    </row>
    <row r="361" ht="4.5" customHeight="1">
      <c r="A361" s="168"/>
      <c r="B361" s="169"/>
      <c r="C361" s="170"/>
      <c r="D361" s="170"/>
      <c r="E361" s="79"/>
      <c r="F361" s="78"/>
      <c r="G361" s="78"/>
      <c r="H361" s="78"/>
      <c r="I361" s="78"/>
      <c r="J361" s="78"/>
      <c r="K361" s="78"/>
      <c r="L361" s="78"/>
      <c r="M361" s="78"/>
      <c r="N361" s="78"/>
      <c r="O361" s="78"/>
      <c r="P361" s="78"/>
      <c r="Q361" s="78"/>
      <c r="R361" s="78"/>
      <c r="S361" s="78"/>
      <c r="T361" s="78"/>
      <c r="U361" s="171"/>
      <c r="V361" s="171"/>
      <c r="W361" s="171"/>
      <c r="X361" s="171"/>
      <c r="Y361" s="171"/>
      <c r="Z361" s="78"/>
      <c r="AA361" s="78"/>
      <c r="AB361" s="78"/>
      <c r="AC361" s="78"/>
      <c r="AD361" s="78"/>
      <c r="AE361" s="78"/>
      <c r="AF361" s="254"/>
    </row>
    <row r="362" ht="4.5" customHeight="1">
      <c r="A362" s="168"/>
      <c r="B362" s="169"/>
      <c r="C362" s="170"/>
      <c r="D362" s="170"/>
      <c r="E362" s="79"/>
      <c r="F362" s="78"/>
      <c r="G362" s="78"/>
      <c r="H362" s="78"/>
      <c r="I362" s="78"/>
      <c r="J362" s="78"/>
      <c r="K362" s="78"/>
      <c r="L362" s="78"/>
      <c r="M362" s="78"/>
      <c r="N362" s="78"/>
      <c r="O362" s="78"/>
      <c r="P362" s="78"/>
      <c r="Q362" s="78"/>
      <c r="R362" s="78"/>
      <c r="S362" s="78"/>
      <c r="T362" s="78"/>
      <c r="U362" s="171"/>
      <c r="V362" s="171"/>
      <c r="W362" s="171"/>
      <c r="X362" s="171"/>
      <c r="Y362" s="171"/>
      <c r="Z362" s="78"/>
      <c r="AA362" s="78"/>
      <c r="AB362" s="78"/>
      <c r="AC362" s="78"/>
      <c r="AD362" s="78"/>
      <c r="AE362" s="78"/>
      <c r="AF362" s="254"/>
    </row>
    <row r="363" ht="15.75" customHeight="1">
      <c r="A363" s="255"/>
    </row>
    <row r="364" ht="15.75" customHeight="1">
      <c r="A364" s="255"/>
    </row>
    <row r="365" ht="15.75" customHeight="1">
      <c r="A365" s="255"/>
    </row>
    <row r="366" ht="15.75" customHeight="1">
      <c r="A366" s="255"/>
    </row>
    <row r="367" ht="15.75" customHeight="1">
      <c r="A367" s="255"/>
    </row>
    <row r="368" ht="15.75" customHeight="1">
      <c r="A368" s="255"/>
    </row>
    <row r="369" ht="15.75" customHeight="1">
      <c r="A369" s="255"/>
    </row>
    <row r="370" ht="15.75" customHeight="1">
      <c r="A370" s="255"/>
    </row>
    <row r="371" ht="15.75" customHeight="1">
      <c r="A371" s="255"/>
    </row>
    <row r="372" ht="15.75" customHeight="1">
      <c r="A372" s="255"/>
    </row>
    <row r="373" ht="15.75" customHeight="1">
      <c r="A373" s="255"/>
    </row>
    <row r="374" ht="15.75" customHeight="1">
      <c r="A374" s="255"/>
    </row>
    <row r="375" ht="15.75" customHeight="1">
      <c r="A375" s="255"/>
    </row>
    <row r="376" ht="15.75" customHeight="1">
      <c r="A376" s="255"/>
    </row>
    <row r="377" ht="15.75" customHeight="1">
      <c r="A377" s="255"/>
    </row>
    <row r="378" ht="15.75" customHeight="1">
      <c r="A378" s="255"/>
    </row>
    <row r="379" ht="15.75" customHeight="1">
      <c r="A379" s="255"/>
    </row>
    <row r="380" ht="15.75" customHeight="1">
      <c r="A380" s="255"/>
    </row>
    <row r="381" ht="15.75" customHeight="1">
      <c r="A381" s="255"/>
    </row>
    <row r="382" ht="15.75" customHeight="1">
      <c r="A382" s="255"/>
    </row>
    <row r="383" ht="15.75" customHeight="1">
      <c r="A383" s="255"/>
    </row>
    <row r="384" ht="15.75" customHeight="1">
      <c r="A384" s="255"/>
    </row>
    <row r="385" ht="15.75" customHeight="1">
      <c r="A385" s="255"/>
    </row>
    <row r="386" ht="15.75" customHeight="1">
      <c r="A386" s="255"/>
    </row>
    <row r="387" ht="15.75" customHeight="1">
      <c r="A387" s="255"/>
    </row>
    <row r="388" ht="15.75" customHeight="1">
      <c r="A388" s="255"/>
    </row>
    <row r="389" ht="15.75" customHeight="1">
      <c r="A389" s="255"/>
    </row>
    <row r="390" ht="15.75" customHeight="1">
      <c r="A390" s="255"/>
    </row>
    <row r="391" ht="15.75" customHeight="1">
      <c r="A391" s="255"/>
    </row>
    <row r="392" ht="15.75" customHeight="1">
      <c r="A392" s="255"/>
    </row>
    <row r="393" ht="15.75" customHeight="1">
      <c r="A393" s="255"/>
    </row>
    <row r="394" ht="15.75" customHeight="1">
      <c r="A394" s="255"/>
    </row>
    <row r="395" ht="15.75" customHeight="1">
      <c r="A395" s="255"/>
    </row>
    <row r="396" ht="15.75" customHeight="1">
      <c r="A396" s="255"/>
    </row>
    <row r="397" ht="15.75" customHeight="1">
      <c r="A397" s="255"/>
    </row>
    <row r="398" ht="15.75" customHeight="1">
      <c r="A398" s="255"/>
    </row>
    <row r="399" ht="15.75" customHeight="1">
      <c r="A399" s="255"/>
    </row>
    <row r="400" ht="15.75" customHeight="1">
      <c r="A400" s="255"/>
    </row>
    <row r="401" ht="15.75" customHeight="1">
      <c r="A401" s="255"/>
    </row>
    <row r="402" ht="15.75" customHeight="1">
      <c r="A402" s="255"/>
    </row>
    <row r="403" ht="15.75" customHeight="1">
      <c r="A403" s="255"/>
    </row>
    <row r="404" ht="15.75" customHeight="1">
      <c r="A404" s="255"/>
    </row>
    <row r="405" ht="15.75" customHeight="1">
      <c r="A405" s="255"/>
    </row>
    <row r="406" ht="15.75" customHeight="1">
      <c r="A406" s="255"/>
    </row>
    <row r="407" ht="15.75" customHeight="1">
      <c r="A407" s="255"/>
    </row>
    <row r="408" ht="15.75" customHeight="1">
      <c r="A408" s="255"/>
    </row>
    <row r="409" ht="15.75" customHeight="1">
      <c r="A409" s="255"/>
    </row>
    <row r="410" ht="15.75" customHeight="1">
      <c r="A410" s="255"/>
    </row>
    <row r="411" ht="15.75" customHeight="1">
      <c r="A411" s="255"/>
    </row>
    <row r="412" ht="15.75" customHeight="1">
      <c r="A412" s="255"/>
    </row>
    <row r="413" ht="15.75" customHeight="1">
      <c r="A413" s="255"/>
    </row>
    <row r="414" ht="15.75" customHeight="1">
      <c r="A414" s="255"/>
    </row>
    <row r="415" ht="15.75" customHeight="1">
      <c r="A415" s="255"/>
    </row>
    <row r="416" ht="15.75" customHeight="1">
      <c r="A416" s="255"/>
    </row>
    <row r="417" ht="15.75" customHeight="1">
      <c r="A417" s="255"/>
    </row>
    <row r="418" ht="15.75" customHeight="1">
      <c r="A418" s="255"/>
    </row>
    <row r="419" ht="15.75" customHeight="1">
      <c r="A419" s="255"/>
    </row>
    <row r="420" ht="15.75" customHeight="1">
      <c r="A420" s="255"/>
    </row>
    <row r="421" ht="15.75" customHeight="1">
      <c r="A421" s="255"/>
    </row>
    <row r="422" ht="15.75" customHeight="1">
      <c r="A422" s="255"/>
    </row>
    <row r="423" ht="15.75" customHeight="1">
      <c r="A423" s="255"/>
    </row>
    <row r="424" ht="15.75" customHeight="1">
      <c r="A424" s="255"/>
    </row>
    <row r="425" ht="15.75" customHeight="1">
      <c r="A425" s="255"/>
    </row>
    <row r="426" ht="15.75" customHeight="1">
      <c r="A426" s="255"/>
    </row>
    <row r="427" ht="15.75" customHeight="1">
      <c r="A427" s="255"/>
    </row>
    <row r="428" ht="15.75" customHeight="1">
      <c r="A428" s="255"/>
    </row>
    <row r="429" ht="15.75" customHeight="1">
      <c r="A429" s="255"/>
    </row>
    <row r="430" ht="15.75" customHeight="1">
      <c r="A430" s="255"/>
    </row>
    <row r="431" ht="15.75" customHeight="1">
      <c r="A431" s="255"/>
    </row>
    <row r="432" ht="15.75" customHeight="1">
      <c r="A432" s="255"/>
    </row>
    <row r="433" ht="15.75" customHeight="1">
      <c r="A433" s="255"/>
    </row>
    <row r="434" ht="15.75" customHeight="1">
      <c r="A434" s="255"/>
    </row>
    <row r="435" ht="15.75" customHeight="1">
      <c r="A435" s="255"/>
    </row>
    <row r="436" ht="15.75" customHeight="1">
      <c r="A436" s="255"/>
    </row>
    <row r="437" ht="15.75" customHeight="1">
      <c r="A437" s="255"/>
    </row>
    <row r="438" ht="15.75" customHeight="1">
      <c r="A438" s="255"/>
    </row>
    <row r="439" ht="15.75" customHeight="1">
      <c r="A439" s="255"/>
    </row>
    <row r="440" ht="15.75" customHeight="1">
      <c r="A440" s="255"/>
    </row>
    <row r="441" ht="15.75" customHeight="1">
      <c r="A441" s="255"/>
    </row>
    <row r="442" ht="15.75" customHeight="1">
      <c r="A442" s="255"/>
    </row>
    <row r="443" ht="15.75" customHeight="1">
      <c r="A443" s="255"/>
    </row>
    <row r="444" ht="15.75" customHeight="1">
      <c r="A444" s="255"/>
    </row>
    <row r="445" ht="15.75" customHeight="1">
      <c r="A445" s="255"/>
    </row>
    <row r="446" ht="15.75" customHeight="1">
      <c r="A446" s="255"/>
    </row>
    <row r="447" ht="15.75" customHeight="1">
      <c r="A447" s="255"/>
    </row>
    <row r="448" ht="15.75" customHeight="1">
      <c r="A448" s="255"/>
    </row>
    <row r="449" ht="15.75" customHeight="1">
      <c r="A449" s="255"/>
    </row>
    <row r="450" ht="15.75" customHeight="1">
      <c r="A450" s="255"/>
    </row>
    <row r="451" ht="15.75" customHeight="1">
      <c r="A451" s="255"/>
    </row>
    <row r="452" ht="15.75" customHeight="1">
      <c r="A452" s="255"/>
    </row>
    <row r="453" ht="15.75" customHeight="1">
      <c r="A453" s="255"/>
    </row>
    <row r="454" ht="15.75" customHeight="1">
      <c r="A454" s="255"/>
    </row>
    <row r="455" ht="15.75" customHeight="1">
      <c r="A455" s="255"/>
    </row>
    <row r="456" ht="15.75" customHeight="1">
      <c r="A456" s="255"/>
    </row>
    <row r="457" ht="15.75" customHeight="1">
      <c r="A457" s="255"/>
    </row>
    <row r="458" ht="15.75" customHeight="1">
      <c r="A458" s="255"/>
    </row>
    <row r="459" ht="15.75" customHeight="1">
      <c r="A459" s="255"/>
    </row>
    <row r="460" ht="15.75" customHeight="1">
      <c r="A460" s="255"/>
    </row>
    <row r="461" ht="15.75" customHeight="1">
      <c r="A461" s="255"/>
    </row>
    <row r="462" ht="15.75" customHeight="1">
      <c r="A462" s="255"/>
    </row>
    <row r="463" ht="15.75" customHeight="1">
      <c r="A463" s="255"/>
    </row>
    <row r="464" ht="15.75" customHeight="1">
      <c r="A464" s="255"/>
    </row>
    <row r="465" ht="15.75" customHeight="1">
      <c r="A465" s="255"/>
    </row>
    <row r="466" ht="15.75" customHeight="1">
      <c r="A466" s="255"/>
    </row>
    <row r="467" ht="15.75" customHeight="1">
      <c r="A467" s="255"/>
    </row>
    <row r="468" ht="15.75" customHeight="1">
      <c r="A468" s="255"/>
    </row>
    <row r="469" ht="15.75" customHeight="1">
      <c r="A469" s="255"/>
    </row>
    <row r="470" ht="15.75" customHeight="1">
      <c r="A470" s="255"/>
    </row>
    <row r="471" ht="15.75" customHeight="1">
      <c r="A471" s="255"/>
    </row>
    <row r="472" ht="15.75" customHeight="1">
      <c r="A472" s="255"/>
    </row>
    <row r="473" ht="15.75" customHeight="1">
      <c r="A473" s="255"/>
    </row>
    <row r="474" ht="15.75" customHeight="1">
      <c r="A474" s="255"/>
    </row>
    <row r="475" ht="15.75" customHeight="1">
      <c r="A475" s="255"/>
    </row>
    <row r="476" ht="15.75" customHeight="1">
      <c r="A476" s="255"/>
    </row>
    <row r="477" ht="15.75" customHeight="1">
      <c r="A477" s="255"/>
    </row>
    <row r="478" ht="15.75" customHeight="1">
      <c r="A478" s="255"/>
    </row>
    <row r="479" ht="15.75" customHeight="1">
      <c r="A479" s="255"/>
    </row>
    <row r="480" ht="15.75" customHeight="1">
      <c r="A480" s="255"/>
    </row>
    <row r="481" ht="15.75" customHeight="1">
      <c r="A481" s="255"/>
    </row>
    <row r="482" ht="15.75" customHeight="1">
      <c r="A482" s="255"/>
    </row>
    <row r="483" ht="15.75" customHeight="1">
      <c r="A483" s="255"/>
    </row>
    <row r="484" ht="15.75" customHeight="1">
      <c r="A484" s="255"/>
    </row>
    <row r="485" ht="15.75" customHeight="1">
      <c r="A485" s="255"/>
    </row>
    <row r="486" ht="15.75" customHeight="1">
      <c r="A486" s="255"/>
    </row>
    <row r="487" ht="15.75" customHeight="1">
      <c r="A487" s="255"/>
    </row>
    <row r="488" ht="15.75" customHeight="1">
      <c r="A488" s="255"/>
    </row>
    <row r="489" ht="15.75" customHeight="1">
      <c r="A489" s="255"/>
    </row>
    <row r="490" ht="15.75" customHeight="1">
      <c r="A490" s="255"/>
    </row>
    <row r="491" ht="15.75" customHeight="1">
      <c r="A491" s="255"/>
    </row>
    <row r="492" ht="15.75" customHeight="1">
      <c r="A492" s="255"/>
    </row>
    <row r="493" ht="15.75" customHeight="1">
      <c r="A493" s="255"/>
    </row>
    <row r="494" ht="15.75" customHeight="1">
      <c r="A494" s="255"/>
    </row>
    <row r="495" ht="15.75" customHeight="1">
      <c r="A495" s="255"/>
    </row>
    <row r="496" ht="15.75" customHeight="1">
      <c r="A496" s="255"/>
    </row>
    <row r="497" ht="15.75" customHeight="1">
      <c r="A497" s="255"/>
    </row>
    <row r="498" ht="15.75" customHeight="1">
      <c r="A498" s="255"/>
    </row>
    <row r="499" ht="15.75" customHeight="1">
      <c r="A499" s="255"/>
    </row>
    <row r="500" ht="15.75" customHeight="1">
      <c r="A500" s="255"/>
    </row>
    <row r="501" ht="15.75" customHeight="1">
      <c r="A501" s="255"/>
    </row>
    <row r="502" ht="15.75" customHeight="1">
      <c r="A502" s="255"/>
    </row>
    <row r="503" ht="15.75" customHeight="1">
      <c r="A503" s="255"/>
    </row>
    <row r="504" ht="15.75" customHeight="1">
      <c r="A504" s="255"/>
    </row>
    <row r="505" ht="15.75" customHeight="1">
      <c r="A505" s="255"/>
    </row>
    <row r="506" ht="15.75" customHeight="1">
      <c r="A506" s="255"/>
    </row>
    <row r="507" ht="15.75" customHeight="1">
      <c r="A507" s="255"/>
    </row>
    <row r="508" ht="15.75" customHeight="1">
      <c r="A508" s="255"/>
    </row>
    <row r="509" ht="15.75" customHeight="1">
      <c r="A509" s="255"/>
    </row>
    <row r="510" ht="15.75" customHeight="1">
      <c r="A510" s="255"/>
    </row>
    <row r="511" ht="15.75" customHeight="1">
      <c r="A511" s="255"/>
    </row>
    <row r="512" ht="15.75" customHeight="1">
      <c r="A512" s="255"/>
    </row>
    <row r="513" ht="15.75" customHeight="1">
      <c r="A513" s="255"/>
    </row>
    <row r="514" ht="15.75" customHeight="1">
      <c r="A514" s="255"/>
    </row>
    <row r="515" ht="15.75" customHeight="1">
      <c r="A515" s="255"/>
    </row>
    <row r="516" ht="15.75" customHeight="1">
      <c r="A516" s="255"/>
    </row>
    <row r="517" ht="15.75" customHeight="1">
      <c r="A517" s="255"/>
    </row>
    <row r="518" ht="15.75" customHeight="1">
      <c r="A518" s="255"/>
    </row>
    <row r="519" ht="15.75" customHeight="1">
      <c r="A519" s="255"/>
    </row>
    <row r="520" ht="15.75" customHeight="1">
      <c r="A520" s="255"/>
    </row>
    <row r="521" ht="15.75" customHeight="1">
      <c r="A521" s="255"/>
    </row>
    <row r="522" ht="15.75" customHeight="1">
      <c r="A522" s="255"/>
    </row>
    <row r="523" ht="15.75" customHeight="1">
      <c r="A523" s="255"/>
    </row>
    <row r="524" ht="15.75" customHeight="1">
      <c r="A524" s="255"/>
    </row>
    <row r="525" ht="15.75" customHeight="1">
      <c r="A525" s="255"/>
    </row>
    <row r="526" ht="15.75" customHeight="1">
      <c r="A526" s="255"/>
    </row>
    <row r="527" ht="15.75" customHeight="1">
      <c r="A527" s="255"/>
    </row>
    <row r="528" ht="15.75" customHeight="1">
      <c r="A528" s="255"/>
    </row>
    <row r="529" ht="15.75" customHeight="1">
      <c r="A529" s="255"/>
    </row>
    <row r="530" ht="15.75" customHeight="1">
      <c r="A530" s="255"/>
    </row>
    <row r="531" ht="15.75" customHeight="1">
      <c r="A531" s="255"/>
    </row>
    <row r="532" ht="15.75" customHeight="1">
      <c r="A532" s="255"/>
    </row>
    <row r="533" ht="15.75" customHeight="1">
      <c r="A533" s="255"/>
    </row>
    <row r="534" ht="15.75" customHeight="1">
      <c r="A534" s="255"/>
    </row>
    <row r="535" ht="15.75" customHeight="1">
      <c r="A535" s="255"/>
    </row>
    <row r="536" ht="15.75" customHeight="1">
      <c r="A536" s="255"/>
    </row>
    <row r="537" ht="15.75" customHeight="1">
      <c r="A537" s="255"/>
    </row>
    <row r="538" ht="15.75" customHeight="1">
      <c r="A538" s="255"/>
    </row>
    <row r="539" ht="15.75" customHeight="1">
      <c r="A539" s="255"/>
    </row>
    <row r="540" ht="15.75" customHeight="1">
      <c r="A540" s="255"/>
    </row>
    <row r="541" ht="15.75" customHeight="1">
      <c r="A541" s="255"/>
    </row>
    <row r="542" ht="15.75" customHeight="1">
      <c r="A542" s="255"/>
    </row>
    <row r="543" ht="15.75" customHeight="1">
      <c r="A543" s="255"/>
    </row>
    <row r="544" ht="15.75" customHeight="1">
      <c r="A544" s="255"/>
    </row>
    <row r="545" ht="15.75" customHeight="1">
      <c r="A545" s="255"/>
    </row>
    <row r="546" ht="15.75" customHeight="1">
      <c r="A546" s="255"/>
    </row>
    <row r="547" ht="15.75" customHeight="1">
      <c r="A547" s="255"/>
    </row>
    <row r="548" ht="15.75" customHeight="1">
      <c r="A548" s="255"/>
    </row>
    <row r="549" ht="15.75" customHeight="1">
      <c r="A549" s="255"/>
    </row>
    <row r="550" ht="15.75" customHeight="1">
      <c r="A550" s="255"/>
    </row>
    <row r="551" ht="15.75" customHeight="1">
      <c r="A551" s="255"/>
    </row>
    <row r="552" ht="15.75" customHeight="1">
      <c r="A552" s="255"/>
    </row>
    <row r="553" ht="15.75" customHeight="1">
      <c r="A553" s="255"/>
    </row>
    <row r="554" ht="15.75" customHeight="1">
      <c r="A554" s="255"/>
    </row>
    <row r="555" ht="15.75" customHeight="1">
      <c r="A555" s="255"/>
    </row>
    <row r="556" ht="15.75" customHeight="1">
      <c r="A556" s="255"/>
    </row>
    <row r="557" ht="15.75" customHeight="1">
      <c r="A557" s="255"/>
    </row>
    <row r="558" ht="15.75" customHeight="1">
      <c r="A558" s="255"/>
    </row>
    <row r="559" ht="15.75" customHeight="1">
      <c r="A559" s="255"/>
    </row>
    <row r="560" ht="15.75" customHeight="1">
      <c r="A560" s="255"/>
    </row>
    <row r="561" ht="15.75" customHeight="1">
      <c r="A561" s="255"/>
    </row>
    <row r="562" ht="15.75" customHeight="1">
      <c r="A562" s="255"/>
    </row>
    <row r="563" ht="15.75" customHeight="1">
      <c r="A563" s="255"/>
    </row>
    <row r="564" ht="15.75" customHeight="1">
      <c r="A564" s="255"/>
    </row>
    <row r="565" ht="15.75" customHeight="1">
      <c r="A565" s="255"/>
    </row>
    <row r="566" ht="15.75" customHeight="1">
      <c r="A566" s="255"/>
    </row>
    <row r="567" ht="15.75" customHeight="1">
      <c r="A567" s="255"/>
    </row>
    <row r="568" ht="15.75" customHeight="1">
      <c r="A568" s="255"/>
    </row>
    <row r="569" ht="15.75" customHeight="1">
      <c r="A569" s="255"/>
    </row>
    <row r="570" ht="15.75" customHeight="1">
      <c r="A570" s="255"/>
    </row>
    <row r="571" ht="15.75" customHeight="1">
      <c r="A571" s="255"/>
    </row>
    <row r="572" ht="15.75" customHeight="1">
      <c r="A572" s="255"/>
    </row>
    <row r="573" ht="15.75" customHeight="1">
      <c r="A573" s="255"/>
    </row>
    <row r="574" ht="15.75" customHeight="1">
      <c r="A574" s="255"/>
    </row>
    <row r="575" ht="15.75" customHeight="1">
      <c r="A575" s="255"/>
    </row>
    <row r="576" ht="15.75" customHeight="1">
      <c r="A576" s="255"/>
    </row>
    <row r="577" ht="15.75" customHeight="1">
      <c r="A577" s="255"/>
    </row>
    <row r="578" ht="15.75" customHeight="1">
      <c r="A578" s="255"/>
    </row>
    <row r="579" ht="15.75" customHeight="1">
      <c r="A579" s="255"/>
    </row>
    <row r="580" ht="15.75" customHeight="1">
      <c r="A580" s="255"/>
    </row>
    <row r="581" ht="15.75" customHeight="1">
      <c r="A581" s="255"/>
    </row>
    <row r="582" ht="15.75" customHeight="1">
      <c r="A582" s="255"/>
    </row>
    <row r="583" ht="15.75" customHeight="1">
      <c r="A583" s="255"/>
    </row>
    <row r="584" ht="15.75" customHeight="1">
      <c r="A584" s="255"/>
    </row>
    <row r="585" ht="15.75" customHeight="1">
      <c r="A585" s="255"/>
    </row>
    <row r="586" ht="15.75" customHeight="1">
      <c r="A586" s="255"/>
    </row>
    <row r="587" ht="15.75" customHeight="1">
      <c r="A587" s="255"/>
    </row>
    <row r="588" ht="15.75" customHeight="1">
      <c r="A588" s="255"/>
    </row>
    <row r="589" ht="15.75" customHeight="1">
      <c r="A589" s="255"/>
    </row>
    <row r="590" ht="15.75" customHeight="1">
      <c r="A590" s="255"/>
    </row>
    <row r="591" ht="15.75" customHeight="1">
      <c r="A591" s="255"/>
    </row>
    <row r="592" ht="15.75" customHeight="1">
      <c r="A592" s="255"/>
    </row>
    <row r="593" ht="15.75" customHeight="1">
      <c r="A593" s="255"/>
    </row>
    <row r="594" ht="15.75" customHeight="1">
      <c r="A594" s="255"/>
    </row>
    <row r="595" ht="15.75" customHeight="1">
      <c r="A595" s="255"/>
    </row>
    <row r="596" ht="15.75" customHeight="1">
      <c r="A596" s="255"/>
    </row>
    <row r="597" ht="15.75" customHeight="1">
      <c r="A597" s="255"/>
    </row>
    <row r="598" ht="15.75" customHeight="1">
      <c r="A598" s="255"/>
    </row>
    <row r="599" ht="15.75" customHeight="1">
      <c r="A599" s="255"/>
    </row>
    <row r="600" ht="15.75" customHeight="1">
      <c r="A600" s="255"/>
    </row>
    <row r="601" ht="15.75" customHeight="1">
      <c r="A601" s="255"/>
    </row>
    <row r="602" ht="15.75" customHeight="1">
      <c r="A602" s="255"/>
    </row>
    <row r="603" ht="15.75" customHeight="1">
      <c r="A603" s="255"/>
    </row>
    <row r="604" ht="15.75" customHeight="1">
      <c r="A604" s="255"/>
    </row>
    <row r="605" ht="15.75" customHeight="1">
      <c r="A605" s="255"/>
    </row>
    <row r="606" ht="15.75" customHeight="1">
      <c r="A606" s="255"/>
    </row>
    <row r="607" ht="15.75" customHeight="1">
      <c r="A607" s="255"/>
    </row>
    <row r="608" ht="15.75" customHeight="1">
      <c r="A608" s="255"/>
    </row>
    <row r="609" ht="15.75" customHeight="1">
      <c r="A609" s="255"/>
    </row>
    <row r="610" ht="15.75" customHeight="1">
      <c r="A610" s="255"/>
    </row>
    <row r="611" ht="15.75" customHeight="1">
      <c r="A611" s="255"/>
    </row>
    <row r="612" ht="15.75" customHeight="1">
      <c r="A612" s="255"/>
    </row>
    <row r="613" ht="15.75" customHeight="1">
      <c r="A613" s="255"/>
    </row>
    <row r="614" ht="15.75" customHeight="1">
      <c r="A614" s="255"/>
    </row>
    <row r="615" ht="15.75" customHeight="1">
      <c r="A615" s="255"/>
    </row>
    <row r="616" ht="15.75" customHeight="1">
      <c r="A616" s="255"/>
    </row>
    <row r="617" ht="15.75" customHeight="1">
      <c r="A617" s="255"/>
    </row>
    <row r="618" ht="15.75" customHeight="1">
      <c r="A618" s="255"/>
    </row>
    <row r="619" ht="15.75" customHeight="1">
      <c r="A619" s="255"/>
    </row>
    <row r="620" ht="15.75" customHeight="1">
      <c r="A620" s="255"/>
    </row>
    <row r="621" ht="15.75" customHeight="1">
      <c r="A621" s="255"/>
    </row>
    <row r="622" ht="15.75" customHeight="1">
      <c r="A622" s="255"/>
    </row>
    <row r="623" ht="15.75" customHeight="1">
      <c r="A623" s="255"/>
    </row>
    <row r="624" ht="15.75" customHeight="1">
      <c r="A624" s="255"/>
    </row>
    <row r="625" ht="15.75" customHeight="1">
      <c r="A625" s="255"/>
    </row>
    <row r="626" ht="15.75" customHeight="1">
      <c r="A626" s="255"/>
    </row>
    <row r="627" ht="15.75" customHeight="1">
      <c r="A627" s="255"/>
    </row>
    <row r="628" ht="15.75" customHeight="1">
      <c r="A628" s="255"/>
    </row>
    <row r="629" ht="15.75" customHeight="1">
      <c r="A629" s="255"/>
    </row>
    <row r="630" ht="15.75" customHeight="1">
      <c r="A630" s="255"/>
    </row>
    <row r="631" ht="15.75" customHeight="1">
      <c r="A631" s="255"/>
    </row>
    <row r="632" ht="15.75" customHeight="1">
      <c r="A632" s="255"/>
    </row>
    <row r="633" ht="15.75" customHeight="1">
      <c r="A633" s="255"/>
    </row>
    <row r="634" ht="15.75" customHeight="1">
      <c r="A634" s="255"/>
    </row>
    <row r="635" ht="15.75" customHeight="1">
      <c r="A635" s="255"/>
    </row>
    <row r="636" ht="15.75" customHeight="1">
      <c r="A636" s="255"/>
    </row>
    <row r="637" ht="15.75" customHeight="1">
      <c r="A637" s="255"/>
    </row>
    <row r="638" ht="15.75" customHeight="1">
      <c r="A638" s="255"/>
    </row>
    <row r="639" ht="15.75" customHeight="1">
      <c r="A639" s="255"/>
    </row>
    <row r="640" ht="15.75" customHeight="1">
      <c r="A640" s="255"/>
    </row>
    <row r="641" ht="15.75" customHeight="1">
      <c r="A641" s="255"/>
    </row>
    <row r="642" ht="15.75" customHeight="1">
      <c r="A642" s="255"/>
    </row>
    <row r="643" ht="15.75" customHeight="1">
      <c r="A643" s="255"/>
    </row>
    <row r="644" ht="15.75" customHeight="1">
      <c r="A644" s="255"/>
    </row>
    <row r="645" ht="15.75" customHeight="1">
      <c r="A645" s="255"/>
    </row>
    <row r="646" ht="15.75" customHeight="1">
      <c r="A646" s="255"/>
    </row>
    <row r="647" ht="15.75" customHeight="1">
      <c r="A647" s="255"/>
    </row>
    <row r="648" ht="15.75" customHeight="1">
      <c r="A648" s="255"/>
    </row>
    <row r="649" ht="15.75" customHeight="1">
      <c r="A649" s="255"/>
    </row>
    <row r="650" ht="15.75" customHeight="1">
      <c r="A650" s="255"/>
    </row>
    <row r="651" ht="15.75" customHeight="1">
      <c r="A651" s="255"/>
    </row>
    <row r="652" ht="15.75" customHeight="1">
      <c r="A652" s="255"/>
    </row>
    <row r="653" ht="15.75" customHeight="1">
      <c r="A653" s="255"/>
    </row>
    <row r="654" ht="15.75" customHeight="1">
      <c r="A654" s="255"/>
    </row>
    <row r="655" ht="15.75" customHeight="1">
      <c r="A655" s="255"/>
    </row>
    <row r="656" ht="15.75" customHeight="1">
      <c r="A656" s="255"/>
    </row>
    <row r="657" ht="15.75" customHeight="1">
      <c r="A657" s="255"/>
    </row>
    <row r="658" ht="15.75" customHeight="1">
      <c r="A658" s="255"/>
    </row>
    <row r="659" ht="15.75" customHeight="1">
      <c r="A659" s="255"/>
    </row>
    <row r="660" ht="15.75" customHeight="1">
      <c r="A660" s="255"/>
    </row>
    <row r="661" ht="15.75" customHeight="1">
      <c r="A661" s="255"/>
    </row>
    <row r="662" ht="15.75" customHeight="1">
      <c r="A662" s="255"/>
    </row>
    <row r="663" ht="15.75" customHeight="1">
      <c r="A663" s="255"/>
    </row>
    <row r="664" ht="15.75" customHeight="1">
      <c r="A664" s="255"/>
    </row>
    <row r="665" ht="15.75" customHeight="1">
      <c r="A665" s="255"/>
    </row>
    <row r="666" ht="15.75" customHeight="1">
      <c r="A666" s="255"/>
    </row>
    <row r="667" ht="15.75" customHeight="1">
      <c r="A667" s="255"/>
    </row>
    <row r="668" ht="15.75" customHeight="1">
      <c r="A668" s="255"/>
    </row>
    <row r="669" ht="15.75" customHeight="1">
      <c r="A669" s="255"/>
    </row>
    <row r="670" ht="15.75" customHeight="1">
      <c r="A670" s="255"/>
    </row>
    <row r="671" ht="15.75" customHeight="1">
      <c r="A671" s="255"/>
    </row>
    <row r="672" ht="15.75" customHeight="1">
      <c r="A672" s="255"/>
    </row>
    <row r="673" ht="15.75" customHeight="1">
      <c r="A673" s="255"/>
    </row>
    <row r="674" ht="15.75" customHeight="1">
      <c r="A674" s="255"/>
    </row>
    <row r="675" ht="15.75" customHeight="1">
      <c r="A675" s="255"/>
    </row>
    <row r="676" ht="15.75" customHeight="1">
      <c r="A676" s="255"/>
    </row>
    <row r="677" ht="15.75" customHeight="1">
      <c r="A677" s="255"/>
    </row>
    <row r="678" ht="15.75" customHeight="1">
      <c r="A678" s="255"/>
    </row>
    <row r="679" ht="15.75" customHeight="1">
      <c r="A679" s="255"/>
    </row>
    <row r="680" ht="15.75" customHeight="1">
      <c r="A680" s="255"/>
    </row>
    <row r="681" ht="15.75" customHeight="1">
      <c r="A681" s="255"/>
    </row>
    <row r="682" ht="15.75" customHeight="1">
      <c r="A682" s="255"/>
    </row>
    <row r="683" ht="15.75" customHeight="1">
      <c r="A683" s="255"/>
    </row>
    <row r="684" ht="15.75" customHeight="1">
      <c r="A684" s="255"/>
    </row>
    <row r="685" ht="15.75" customHeight="1">
      <c r="A685" s="255"/>
    </row>
    <row r="686" ht="15.75" customHeight="1">
      <c r="A686" s="255"/>
    </row>
    <row r="687" ht="15.75" customHeight="1">
      <c r="A687" s="255"/>
    </row>
    <row r="688" ht="15.75" customHeight="1">
      <c r="A688" s="255"/>
    </row>
    <row r="689" ht="15.75" customHeight="1">
      <c r="A689" s="255"/>
    </row>
    <row r="690" ht="15.75" customHeight="1">
      <c r="A690" s="255"/>
    </row>
    <row r="691" ht="15.75" customHeight="1">
      <c r="A691" s="255"/>
    </row>
    <row r="692" ht="15.75" customHeight="1">
      <c r="A692" s="255"/>
    </row>
    <row r="693" ht="15.75" customHeight="1">
      <c r="A693" s="255"/>
    </row>
    <row r="694" ht="15.75" customHeight="1">
      <c r="A694" s="255"/>
    </row>
    <row r="695" ht="15.75" customHeight="1">
      <c r="A695" s="255"/>
    </row>
    <row r="696" ht="15.75" customHeight="1">
      <c r="A696" s="255"/>
    </row>
    <row r="697" ht="15.75" customHeight="1">
      <c r="A697" s="255"/>
    </row>
    <row r="698" ht="15.75" customHeight="1">
      <c r="A698" s="255"/>
    </row>
    <row r="699" ht="15.75" customHeight="1">
      <c r="A699" s="255"/>
    </row>
    <row r="700" ht="15.75" customHeight="1">
      <c r="A700" s="255"/>
    </row>
    <row r="701" ht="15.75" customHeight="1">
      <c r="A701" s="255"/>
    </row>
    <row r="702" ht="15.75" customHeight="1">
      <c r="A702" s="255"/>
    </row>
    <row r="703" ht="15.75" customHeight="1">
      <c r="A703" s="255"/>
    </row>
    <row r="704" ht="15.75" customHeight="1">
      <c r="A704" s="255"/>
    </row>
    <row r="705" ht="15.75" customHeight="1">
      <c r="A705" s="255"/>
    </row>
    <row r="706" ht="15.75" customHeight="1">
      <c r="A706" s="255"/>
    </row>
    <row r="707" ht="15.75" customHeight="1">
      <c r="A707" s="255"/>
    </row>
    <row r="708" ht="15.75" customHeight="1">
      <c r="A708" s="255"/>
    </row>
    <row r="709" ht="15.75" customHeight="1">
      <c r="A709" s="255"/>
    </row>
    <row r="710" ht="15.75" customHeight="1">
      <c r="A710" s="255"/>
    </row>
    <row r="711" ht="15.75" customHeight="1">
      <c r="A711" s="255"/>
    </row>
    <row r="712" ht="15.75" customHeight="1">
      <c r="A712" s="255"/>
    </row>
    <row r="713" ht="15.75" customHeight="1">
      <c r="A713" s="255"/>
    </row>
    <row r="714" ht="15.75" customHeight="1">
      <c r="A714" s="255"/>
    </row>
    <row r="715" ht="15.75" customHeight="1">
      <c r="A715" s="255"/>
    </row>
    <row r="716" ht="15.75" customHeight="1">
      <c r="A716" s="255"/>
    </row>
    <row r="717" ht="15.75" customHeight="1">
      <c r="A717" s="255"/>
    </row>
    <row r="718" ht="15.75" customHeight="1">
      <c r="A718" s="255"/>
    </row>
    <row r="719" ht="15.75" customHeight="1">
      <c r="A719" s="255"/>
    </row>
    <row r="720" ht="15.75" customHeight="1">
      <c r="A720" s="255"/>
    </row>
    <row r="721" ht="15.75" customHeight="1">
      <c r="A721" s="255"/>
    </row>
    <row r="722" ht="15.75" customHeight="1">
      <c r="A722" s="255"/>
    </row>
    <row r="723" ht="15.75" customHeight="1">
      <c r="A723" s="255"/>
    </row>
    <row r="724" ht="15.75" customHeight="1">
      <c r="A724" s="255"/>
    </row>
    <row r="725" ht="15.75" customHeight="1">
      <c r="A725" s="255"/>
    </row>
    <row r="726" ht="15.75" customHeight="1">
      <c r="A726" s="255"/>
    </row>
    <row r="727" ht="15.75" customHeight="1">
      <c r="A727" s="255"/>
    </row>
    <row r="728" ht="15.75" customHeight="1">
      <c r="A728" s="255"/>
    </row>
    <row r="729" ht="15.75" customHeight="1">
      <c r="A729" s="255"/>
    </row>
    <row r="730" ht="15.75" customHeight="1">
      <c r="A730" s="255"/>
    </row>
    <row r="731" ht="15.75" customHeight="1">
      <c r="A731" s="255"/>
    </row>
    <row r="732" ht="15.75" customHeight="1">
      <c r="A732" s="255"/>
    </row>
    <row r="733" ht="15.75" customHeight="1">
      <c r="A733" s="255"/>
    </row>
    <row r="734" ht="15.75" customHeight="1">
      <c r="A734" s="255"/>
    </row>
    <row r="735" ht="15.75" customHeight="1">
      <c r="A735" s="255"/>
    </row>
    <row r="736" ht="15.75" customHeight="1">
      <c r="A736" s="255"/>
    </row>
    <row r="737" ht="15.75" customHeight="1">
      <c r="A737" s="255"/>
    </row>
    <row r="738" ht="15.75" customHeight="1">
      <c r="A738" s="255"/>
    </row>
    <row r="739" ht="15.75" customHeight="1">
      <c r="A739" s="255"/>
    </row>
    <row r="740" ht="15.75" customHeight="1">
      <c r="A740" s="255"/>
    </row>
    <row r="741" ht="15.75" customHeight="1">
      <c r="A741" s="255"/>
    </row>
    <row r="742" ht="15.75" customHeight="1">
      <c r="A742" s="255"/>
    </row>
    <row r="743" ht="15.75" customHeight="1">
      <c r="A743" s="255"/>
    </row>
    <row r="744" ht="15.75" customHeight="1">
      <c r="A744" s="255"/>
    </row>
    <row r="745" ht="15.75" customHeight="1">
      <c r="A745" s="255"/>
    </row>
    <row r="746" ht="15.75" customHeight="1">
      <c r="A746" s="255"/>
    </row>
    <row r="747" ht="15.75" customHeight="1">
      <c r="A747" s="255"/>
    </row>
    <row r="748" ht="15.75" customHeight="1">
      <c r="A748" s="255"/>
    </row>
    <row r="749" ht="15.75" customHeight="1">
      <c r="A749" s="255"/>
    </row>
    <row r="750" ht="15.75" customHeight="1">
      <c r="A750" s="255"/>
    </row>
    <row r="751" ht="15.75" customHeight="1">
      <c r="A751" s="255"/>
    </row>
    <row r="752" ht="15.75" customHeight="1">
      <c r="A752" s="255"/>
    </row>
    <row r="753" ht="15.75" customHeight="1">
      <c r="A753" s="255"/>
    </row>
    <row r="754" ht="15.75" customHeight="1">
      <c r="A754" s="255"/>
    </row>
    <row r="755" ht="15.75" customHeight="1">
      <c r="A755" s="255"/>
    </row>
    <row r="756" ht="15.75" customHeight="1">
      <c r="A756" s="255"/>
    </row>
    <row r="757" ht="15.75" customHeight="1">
      <c r="A757" s="255"/>
    </row>
    <row r="758" ht="15.75" customHeight="1">
      <c r="A758" s="255"/>
    </row>
    <row r="759" ht="15.75" customHeight="1">
      <c r="A759" s="255"/>
    </row>
    <row r="760" ht="15.75" customHeight="1">
      <c r="A760" s="255"/>
    </row>
    <row r="761" ht="15.75" customHeight="1">
      <c r="A761" s="255"/>
    </row>
    <row r="762" ht="15.75" customHeight="1">
      <c r="A762" s="255"/>
    </row>
    <row r="763" ht="15.75" customHeight="1">
      <c r="A763" s="255"/>
    </row>
    <row r="764" ht="15.75" customHeight="1">
      <c r="A764" s="255"/>
    </row>
    <row r="765" ht="15.75" customHeight="1">
      <c r="A765" s="255"/>
    </row>
    <row r="766" ht="15.75" customHeight="1">
      <c r="A766" s="255"/>
    </row>
    <row r="767" ht="15.75" customHeight="1">
      <c r="A767" s="255"/>
    </row>
    <row r="768" ht="15.75" customHeight="1">
      <c r="A768" s="255"/>
    </row>
    <row r="769" ht="15.75" customHeight="1">
      <c r="A769" s="255"/>
    </row>
    <row r="770" ht="15.75" customHeight="1">
      <c r="A770" s="255"/>
    </row>
    <row r="771" ht="15.75" customHeight="1">
      <c r="A771" s="255"/>
    </row>
    <row r="772" ht="15.75" customHeight="1">
      <c r="A772" s="255"/>
    </row>
    <row r="773" ht="15.75" customHeight="1">
      <c r="A773" s="255"/>
    </row>
    <row r="774" ht="15.75" customHeight="1">
      <c r="A774" s="255"/>
    </row>
    <row r="775" ht="15.75" customHeight="1">
      <c r="A775" s="255"/>
    </row>
    <row r="776" ht="15.75" customHeight="1">
      <c r="A776" s="255"/>
    </row>
    <row r="777" ht="15.75" customHeight="1">
      <c r="A777" s="255"/>
    </row>
    <row r="778" ht="15.75" customHeight="1">
      <c r="A778" s="255"/>
    </row>
    <row r="779" ht="15.75" customHeight="1">
      <c r="A779" s="255"/>
    </row>
    <row r="780" ht="15.75" customHeight="1">
      <c r="A780" s="255"/>
    </row>
    <row r="781" ht="15.75" customHeight="1">
      <c r="A781" s="255"/>
    </row>
    <row r="782" ht="15.75" customHeight="1">
      <c r="A782" s="255"/>
    </row>
    <row r="783" ht="15.75" customHeight="1">
      <c r="A783" s="255"/>
    </row>
    <row r="784" ht="15.75" customHeight="1">
      <c r="A784" s="255"/>
    </row>
    <row r="785" ht="15.75" customHeight="1">
      <c r="A785" s="255"/>
    </row>
    <row r="786" ht="15.75" customHeight="1">
      <c r="A786" s="255"/>
    </row>
    <row r="787" ht="15.75" customHeight="1">
      <c r="A787" s="255"/>
    </row>
    <row r="788" ht="15.75" customHeight="1">
      <c r="A788" s="255"/>
    </row>
    <row r="789" ht="15.75" customHeight="1">
      <c r="A789" s="255"/>
    </row>
    <row r="790" ht="15.75" customHeight="1">
      <c r="A790" s="255"/>
    </row>
    <row r="791" ht="15.75" customHeight="1">
      <c r="A791" s="255"/>
    </row>
    <row r="792" ht="15.75" customHeight="1">
      <c r="A792" s="255"/>
    </row>
    <row r="793" ht="15.75" customHeight="1">
      <c r="A793" s="255"/>
    </row>
    <row r="794" ht="15.75" customHeight="1">
      <c r="A794" s="255"/>
    </row>
    <row r="795" ht="15.75" customHeight="1">
      <c r="A795" s="255"/>
    </row>
    <row r="796" ht="15.75" customHeight="1">
      <c r="A796" s="255"/>
    </row>
    <row r="797" ht="15.75" customHeight="1">
      <c r="A797" s="255"/>
    </row>
    <row r="798" ht="15.75" customHeight="1">
      <c r="A798" s="255"/>
    </row>
    <row r="799" ht="15.75" customHeight="1">
      <c r="A799" s="255"/>
    </row>
    <row r="800" ht="15.75" customHeight="1">
      <c r="A800" s="255"/>
    </row>
    <row r="801" ht="15.75" customHeight="1">
      <c r="A801" s="255"/>
    </row>
    <row r="802" ht="15.75" customHeight="1">
      <c r="A802" s="255"/>
    </row>
    <row r="803" ht="15.75" customHeight="1">
      <c r="A803" s="255"/>
    </row>
    <row r="804" ht="15.75" customHeight="1">
      <c r="A804" s="255"/>
    </row>
    <row r="805" ht="15.75" customHeight="1">
      <c r="A805" s="255"/>
    </row>
    <row r="806" ht="15.75" customHeight="1">
      <c r="A806" s="255"/>
    </row>
    <row r="807" ht="15.75" customHeight="1">
      <c r="A807" s="255"/>
    </row>
    <row r="808" ht="15.75" customHeight="1">
      <c r="A808" s="255"/>
    </row>
    <row r="809" ht="15.75" customHeight="1">
      <c r="A809" s="255"/>
    </row>
    <row r="810" ht="15.75" customHeight="1">
      <c r="A810" s="255"/>
    </row>
    <row r="811" ht="15.75" customHeight="1">
      <c r="A811" s="255"/>
    </row>
    <row r="812" ht="15.75" customHeight="1">
      <c r="A812" s="255"/>
    </row>
    <row r="813" ht="15.75" customHeight="1">
      <c r="A813" s="255"/>
    </row>
    <row r="814" ht="15.75" customHeight="1">
      <c r="A814" s="255"/>
    </row>
    <row r="815" ht="15.75" customHeight="1">
      <c r="A815" s="255"/>
    </row>
    <row r="816" ht="15.75" customHeight="1">
      <c r="A816" s="255"/>
    </row>
    <row r="817" ht="15.75" customHeight="1">
      <c r="A817" s="255"/>
    </row>
    <row r="818" ht="15.75" customHeight="1">
      <c r="A818" s="255"/>
    </row>
    <row r="819" ht="15.75" customHeight="1">
      <c r="A819" s="255"/>
    </row>
    <row r="820" ht="15.75" customHeight="1">
      <c r="A820" s="255"/>
    </row>
    <row r="821" ht="15.75" customHeight="1">
      <c r="A821" s="255"/>
    </row>
    <row r="822" ht="15.75" customHeight="1">
      <c r="A822" s="255"/>
    </row>
    <row r="823" ht="15.75" customHeight="1">
      <c r="A823" s="255"/>
    </row>
    <row r="824" ht="15.75" customHeight="1">
      <c r="A824" s="255"/>
    </row>
    <row r="825" ht="15.75" customHeight="1">
      <c r="A825" s="255"/>
    </row>
    <row r="826" ht="15.75" customHeight="1">
      <c r="A826" s="255"/>
    </row>
    <row r="827" ht="15.75" customHeight="1">
      <c r="A827" s="255"/>
    </row>
    <row r="828" ht="15.75" customHeight="1">
      <c r="A828" s="255"/>
    </row>
    <row r="829" ht="15.75" customHeight="1">
      <c r="A829" s="255"/>
    </row>
    <row r="830" ht="15.75" customHeight="1">
      <c r="A830" s="255"/>
    </row>
    <row r="831" ht="15.75" customHeight="1">
      <c r="A831" s="255"/>
    </row>
    <row r="832" ht="15.75" customHeight="1">
      <c r="A832" s="255"/>
    </row>
    <row r="833" ht="15.75" customHeight="1">
      <c r="A833" s="255"/>
    </row>
    <row r="834" ht="15.75" customHeight="1">
      <c r="A834" s="255"/>
    </row>
    <row r="835" ht="15.75" customHeight="1">
      <c r="A835" s="255"/>
    </row>
    <row r="836" ht="15.75" customHeight="1">
      <c r="A836" s="255"/>
    </row>
    <row r="837" ht="15.75" customHeight="1">
      <c r="A837" s="255"/>
    </row>
    <row r="838" ht="15.75" customHeight="1">
      <c r="A838" s="255"/>
    </row>
    <row r="839" ht="15.75" customHeight="1">
      <c r="A839" s="255"/>
    </row>
    <row r="840" ht="15.75" customHeight="1">
      <c r="A840" s="255"/>
    </row>
    <row r="841" ht="15.75" customHeight="1">
      <c r="A841" s="255"/>
    </row>
    <row r="842" ht="15.75" customHeight="1">
      <c r="A842" s="255"/>
    </row>
    <row r="843" ht="15.75" customHeight="1">
      <c r="A843" s="255"/>
    </row>
    <row r="844" ht="15.75" customHeight="1">
      <c r="A844" s="255"/>
    </row>
    <row r="845" ht="15.75" customHeight="1">
      <c r="A845" s="255"/>
    </row>
    <row r="846" ht="15.75" customHeight="1">
      <c r="A846" s="255"/>
    </row>
    <row r="847" ht="15.75" customHeight="1">
      <c r="A847" s="255"/>
    </row>
    <row r="848" ht="15.75" customHeight="1">
      <c r="A848" s="255"/>
    </row>
    <row r="849" ht="15.75" customHeight="1">
      <c r="A849" s="255"/>
    </row>
    <row r="850" ht="15.75" customHeight="1">
      <c r="A850" s="255"/>
    </row>
    <row r="851" ht="15.75" customHeight="1">
      <c r="A851" s="255"/>
    </row>
    <row r="852" ht="15.75" customHeight="1">
      <c r="A852" s="255"/>
    </row>
    <row r="853" ht="15.75" customHeight="1">
      <c r="A853" s="255"/>
    </row>
    <row r="854" ht="15.75" customHeight="1">
      <c r="A854" s="255"/>
    </row>
    <row r="855" ht="15.75" customHeight="1">
      <c r="A855" s="255"/>
    </row>
    <row r="856" ht="15.75" customHeight="1">
      <c r="A856" s="255"/>
    </row>
    <row r="857" ht="15.75" customHeight="1">
      <c r="A857" s="255"/>
    </row>
    <row r="858" ht="15.75" customHeight="1">
      <c r="A858" s="255"/>
    </row>
    <row r="859" ht="15.75" customHeight="1">
      <c r="A859" s="255"/>
    </row>
    <row r="860" ht="15.75" customHeight="1">
      <c r="A860" s="255"/>
    </row>
    <row r="861" ht="15.75" customHeight="1">
      <c r="A861" s="255"/>
    </row>
    <row r="862" ht="15.75" customHeight="1">
      <c r="A862" s="255"/>
    </row>
    <row r="863" ht="15.75" customHeight="1">
      <c r="A863" s="255"/>
    </row>
    <row r="864" ht="15.75" customHeight="1">
      <c r="A864" s="255"/>
    </row>
    <row r="865" ht="15.75" customHeight="1">
      <c r="A865" s="255"/>
    </row>
    <row r="866" ht="15.75" customHeight="1">
      <c r="A866" s="255"/>
    </row>
    <row r="867" ht="15.75" customHeight="1">
      <c r="A867" s="255"/>
    </row>
    <row r="868" ht="15.75" customHeight="1">
      <c r="A868" s="255"/>
    </row>
    <row r="869" ht="15.75" customHeight="1">
      <c r="A869" s="255"/>
    </row>
    <row r="870" ht="15.75" customHeight="1">
      <c r="A870" s="255"/>
    </row>
    <row r="871" ht="15.75" customHeight="1">
      <c r="A871" s="255"/>
    </row>
    <row r="872" ht="15.75" customHeight="1">
      <c r="A872" s="255"/>
    </row>
    <row r="873" ht="15.75" customHeight="1">
      <c r="A873" s="255"/>
    </row>
    <row r="874" ht="15.75" customHeight="1">
      <c r="A874" s="255"/>
    </row>
    <row r="875" ht="15.75" customHeight="1">
      <c r="A875" s="255"/>
    </row>
    <row r="876" ht="15.75" customHeight="1">
      <c r="A876" s="255"/>
    </row>
    <row r="877" ht="15.75" customHeight="1">
      <c r="A877" s="255"/>
    </row>
    <row r="878" ht="15.75" customHeight="1">
      <c r="A878" s="255"/>
    </row>
    <row r="879" ht="15.75" customHeight="1">
      <c r="A879" s="255"/>
    </row>
    <row r="880" ht="15.75" customHeight="1">
      <c r="A880" s="255"/>
    </row>
    <row r="881" ht="15.75" customHeight="1">
      <c r="A881" s="255"/>
    </row>
    <row r="882" ht="15.75" customHeight="1">
      <c r="A882" s="255"/>
    </row>
    <row r="883" ht="15.75" customHeight="1">
      <c r="A883" s="255"/>
    </row>
    <row r="884" ht="15.75" customHeight="1">
      <c r="A884" s="255"/>
    </row>
    <row r="885" ht="15.75" customHeight="1">
      <c r="A885" s="255"/>
    </row>
    <row r="886" ht="15.75" customHeight="1">
      <c r="A886" s="255"/>
    </row>
    <row r="887" ht="15.75" customHeight="1">
      <c r="A887" s="255"/>
    </row>
    <row r="888" ht="15.75" customHeight="1">
      <c r="A888" s="255"/>
    </row>
    <row r="889" ht="15.75" customHeight="1">
      <c r="A889" s="255"/>
    </row>
    <row r="890" ht="15.75" customHeight="1">
      <c r="A890" s="255"/>
    </row>
    <row r="891" ht="15.75" customHeight="1">
      <c r="A891" s="255"/>
    </row>
    <row r="892" ht="15.75" customHeight="1">
      <c r="A892" s="255"/>
    </row>
    <row r="893" ht="15.75" customHeight="1">
      <c r="A893" s="255"/>
    </row>
    <row r="894" ht="15.75" customHeight="1">
      <c r="A894" s="255"/>
    </row>
    <row r="895" ht="15.75" customHeight="1">
      <c r="A895" s="255"/>
    </row>
    <row r="896" ht="15.75" customHeight="1">
      <c r="A896" s="255"/>
    </row>
    <row r="897" ht="15.75" customHeight="1">
      <c r="A897" s="255"/>
    </row>
    <row r="898" ht="15.75" customHeight="1">
      <c r="A898" s="255"/>
    </row>
    <row r="899" ht="15.75" customHeight="1">
      <c r="A899" s="255"/>
    </row>
    <row r="900" ht="15.75" customHeight="1">
      <c r="A900" s="255"/>
    </row>
    <row r="901" ht="15.75" customHeight="1">
      <c r="A901" s="255"/>
    </row>
    <row r="902" ht="15.75" customHeight="1">
      <c r="A902" s="255"/>
    </row>
    <row r="903" ht="15.75" customHeight="1">
      <c r="A903" s="255"/>
    </row>
    <row r="904" ht="15.75" customHeight="1">
      <c r="A904" s="255"/>
    </row>
    <row r="905" ht="15.75" customHeight="1">
      <c r="A905" s="255"/>
    </row>
    <row r="906" ht="15.75" customHeight="1">
      <c r="A906" s="255"/>
    </row>
    <row r="907" ht="15.75" customHeight="1">
      <c r="A907" s="255"/>
    </row>
    <row r="908" ht="15.75" customHeight="1">
      <c r="A908" s="255"/>
    </row>
    <row r="909" ht="15.75" customHeight="1">
      <c r="A909" s="255"/>
    </row>
    <row r="910" ht="15.75" customHeight="1">
      <c r="A910" s="255"/>
    </row>
    <row r="911" ht="15.75" customHeight="1">
      <c r="A911" s="255"/>
    </row>
    <row r="912" ht="15.75" customHeight="1">
      <c r="A912" s="255"/>
    </row>
    <row r="913" ht="15.75" customHeight="1">
      <c r="A913" s="255"/>
    </row>
    <row r="914" ht="15.75" customHeight="1">
      <c r="A914" s="255"/>
    </row>
    <row r="915" ht="15.75" customHeight="1">
      <c r="A915" s="255"/>
    </row>
    <row r="916" ht="15.75" customHeight="1">
      <c r="A916" s="255"/>
    </row>
    <row r="917" ht="15.75" customHeight="1">
      <c r="A917" s="255"/>
    </row>
    <row r="918" ht="15.75" customHeight="1">
      <c r="A918" s="255"/>
    </row>
    <row r="919" ht="15.75" customHeight="1">
      <c r="A919" s="255"/>
    </row>
    <row r="920" ht="15.75" customHeight="1">
      <c r="A920" s="255"/>
    </row>
    <row r="921" ht="15.75" customHeight="1">
      <c r="A921" s="255"/>
    </row>
    <row r="922" ht="15.75" customHeight="1">
      <c r="A922" s="255"/>
    </row>
    <row r="923" ht="15.75" customHeight="1">
      <c r="A923" s="255"/>
    </row>
    <row r="924" ht="15.75" customHeight="1">
      <c r="A924" s="255"/>
    </row>
    <row r="925" ht="15.75" customHeight="1">
      <c r="A925" s="255"/>
    </row>
    <row r="926" ht="15.75" customHeight="1">
      <c r="A926" s="255"/>
    </row>
    <row r="927" ht="15.75" customHeight="1">
      <c r="A927" s="255"/>
    </row>
    <row r="928" ht="15.75" customHeight="1">
      <c r="A928" s="255"/>
    </row>
    <row r="929" ht="15.75" customHeight="1">
      <c r="A929" s="255"/>
    </row>
    <row r="930" ht="15.75" customHeight="1">
      <c r="A930" s="255"/>
    </row>
    <row r="931" ht="15.75" customHeight="1">
      <c r="A931" s="255"/>
    </row>
    <row r="932" ht="15.75" customHeight="1">
      <c r="A932" s="255"/>
    </row>
    <row r="933" ht="15.75" customHeight="1">
      <c r="A933" s="255"/>
    </row>
    <row r="934" ht="15.75" customHeight="1">
      <c r="A934" s="255"/>
    </row>
    <row r="935" ht="15.75" customHeight="1">
      <c r="A935" s="255"/>
    </row>
    <row r="936" ht="15.75" customHeight="1">
      <c r="A936" s="255"/>
    </row>
    <row r="937" ht="15.75" customHeight="1">
      <c r="A937" s="255"/>
    </row>
    <row r="938" ht="15.75" customHeight="1">
      <c r="A938" s="255"/>
    </row>
    <row r="939" ht="15.75" customHeight="1">
      <c r="A939" s="255"/>
    </row>
    <row r="940" ht="15.75" customHeight="1">
      <c r="A940" s="255"/>
    </row>
    <row r="941" ht="15.75" customHeight="1">
      <c r="A941" s="255"/>
    </row>
    <row r="942" ht="15.75" customHeight="1">
      <c r="A942" s="255"/>
    </row>
    <row r="943" ht="15.75" customHeight="1">
      <c r="A943" s="255"/>
    </row>
    <row r="944" ht="15.75" customHeight="1">
      <c r="A944" s="255"/>
    </row>
    <row r="945" ht="15.75" customHeight="1">
      <c r="A945" s="255"/>
    </row>
    <row r="946" ht="15.75" customHeight="1">
      <c r="A946" s="255"/>
    </row>
    <row r="947" ht="15.75" customHeight="1">
      <c r="A947" s="255"/>
    </row>
    <row r="948" ht="15.75" customHeight="1">
      <c r="A948" s="255"/>
    </row>
    <row r="949" ht="15.75" customHeight="1">
      <c r="A949" s="255"/>
    </row>
    <row r="950" ht="15.75" customHeight="1">
      <c r="A950" s="255"/>
    </row>
    <row r="951" ht="15.75" customHeight="1">
      <c r="A951" s="255"/>
    </row>
    <row r="952" ht="15.75" customHeight="1">
      <c r="A952" s="255"/>
    </row>
    <row r="953" ht="15.75" customHeight="1">
      <c r="A953" s="255"/>
    </row>
    <row r="954" ht="15.75" customHeight="1">
      <c r="A954" s="255"/>
    </row>
    <row r="955" ht="15.75" customHeight="1">
      <c r="A955" s="255"/>
    </row>
    <row r="956" ht="15.75" customHeight="1">
      <c r="A956" s="255"/>
    </row>
    <row r="957" ht="15.75" customHeight="1">
      <c r="A957" s="255"/>
    </row>
    <row r="958" ht="15.75" customHeight="1">
      <c r="A958" s="255"/>
    </row>
    <row r="959" ht="15.75" customHeight="1">
      <c r="A959" s="255"/>
    </row>
    <row r="960" ht="15.75" customHeight="1">
      <c r="A960" s="255"/>
    </row>
    <row r="961" ht="15.75" customHeight="1">
      <c r="A961" s="255"/>
    </row>
    <row r="962" ht="15.75" customHeight="1">
      <c r="A962" s="255"/>
    </row>
    <row r="963" ht="15.75" customHeight="1">
      <c r="A963" s="255"/>
    </row>
    <row r="964" ht="15.75" customHeight="1">
      <c r="A964" s="255"/>
    </row>
    <row r="965" ht="15.75" customHeight="1">
      <c r="A965" s="255"/>
    </row>
    <row r="966" ht="15.75" customHeight="1">
      <c r="A966" s="255"/>
    </row>
    <row r="967" ht="15.75" customHeight="1">
      <c r="A967" s="255"/>
    </row>
    <row r="968" ht="15.75" customHeight="1">
      <c r="A968" s="255"/>
    </row>
    <row r="969" ht="15.75" customHeight="1">
      <c r="A969" s="255"/>
    </row>
    <row r="970" ht="15.75" customHeight="1">
      <c r="A970" s="255"/>
    </row>
    <row r="971" ht="15.75" customHeight="1">
      <c r="A971" s="255"/>
    </row>
    <row r="972" ht="15.75" customHeight="1">
      <c r="A972" s="255"/>
    </row>
    <row r="973" ht="15.75" customHeight="1">
      <c r="A973" s="255"/>
    </row>
    <row r="974" ht="15.75" customHeight="1">
      <c r="A974" s="255"/>
    </row>
    <row r="975" ht="15.75" customHeight="1">
      <c r="A975" s="255"/>
    </row>
    <row r="976" ht="15.75" customHeight="1">
      <c r="A976" s="255"/>
    </row>
    <row r="977" ht="15.75" customHeight="1">
      <c r="A977" s="255"/>
    </row>
    <row r="978" ht="15.75" customHeight="1">
      <c r="A978" s="255"/>
    </row>
    <row r="979" ht="15.75" customHeight="1">
      <c r="A979" s="255"/>
    </row>
    <row r="980" ht="15.75" customHeight="1">
      <c r="A980" s="255"/>
    </row>
    <row r="981" ht="15.75" customHeight="1">
      <c r="A981" s="255"/>
    </row>
    <row r="982" ht="15.75" customHeight="1">
      <c r="A982" s="255"/>
    </row>
    <row r="983" ht="15.75" customHeight="1">
      <c r="A983" s="255"/>
    </row>
    <row r="984" ht="15.75" customHeight="1">
      <c r="A984" s="255"/>
    </row>
    <row r="985" ht="15.75" customHeight="1">
      <c r="A985" s="255"/>
    </row>
    <row r="986" ht="15.75" customHeight="1">
      <c r="A986" s="255"/>
    </row>
    <row r="987" ht="15.75" customHeight="1">
      <c r="A987" s="255"/>
    </row>
    <row r="988" ht="15.75" customHeight="1">
      <c r="A988" s="255"/>
    </row>
    <row r="989" ht="15.75" customHeight="1">
      <c r="A989" s="255"/>
    </row>
    <row r="990" ht="15.75" customHeight="1">
      <c r="A990" s="255"/>
    </row>
    <row r="991" ht="15.75" customHeight="1">
      <c r="A991" s="255"/>
    </row>
    <row r="992" ht="15.75" customHeight="1">
      <c r="A992" s="255"/>
    </row>
    <row r="993" ht="15.75" customHeight="1">
      <c r="A993" s="255"/>
    </row>
    <row r="994" ht="15.75" customHeight="1">
      <c r="A994" s="255"/>
    </row>
    <row r="995" ht="15.75" customHeight="1">
      <c r="A995" s="255"/>
    </row>
    <row r="996" ht="15.75" customHeight="1">
      <c r="A996" s="255"/>
    </row>
    <row r="997" ht="15.75" customHeight="1">
      <c r="A997" s="255"/>
    </row>
    <row r="998" ht="15.75" customHeight="1">
      <c r="A998" s="255"/>
    </row>
    <row r="999" ht="15.75" customHeight="1">
      <c r="A999" s="255"/>
    </row>
    <row r="1000" ht="15.75" customHeight="1">
      <c r="A1000" s="255"/>
    </row>
  </sheetData>
  <autoFilter ref="$B$12:$AF$118"/>
  <mergeCells count="20">
    <mergeCell ref="A2:AF2"/>
    <mergeCell ref="A3:A11"/>
    <mergeCell ref="B3:B11"/>
    <mergeCell ref="C3:C11"/>
    <mergeCell ref="D3:D11"/>
    <mergeCell ref="E3:E11"/>
    <mergeCell ref="AF3:AF11"/>
    <mergeCell ref="A55:A64"/>
    <mergeCell ref="A65:A68"/>
    <mergeCell ref="A69:A82"/>
    <mergeCell ref="A83:A95"/>
    <mergeCell ref="A96:A106"/>
    <mergeCell ref="A107:A118"/>
    <mergeCell ref="A13:A21"/>
    <mergeCell ref="A22:A23"/>
    <mergeCell ref="A24:A26"/>
    <mergeCell ref="A27:A39"/>
    <mergeCell ref="A40:A47"/>
    <mergeCell ref="A48:A49"/>
    <mergeCell ref="A50:A54"/>
  </mergeCells>
  <hyperlinks>
    <hyperlink r:id="rId1" location="non-text-content" ref="D17"/>
    <hyperlink r:id="rId1" location="non-text-content" ref="D18"/>
    <hyperlink r:id="rId1" location="non-text-content" ref="D19"/>
    <hyperlink r:id="rId1" location="images-of-text" ref="D20"/>
    <hyperlink r:id="rId1" location="name-role-value" ref="D22"/>
    <hyperlink r:id="rId1" location="name-role-value" ref="D23"/>
    <hyperlink r:id="rId1" location="contrast-minimum" ref="D25"/>
    <hyperlink r:id="rId1" location="non-text-contrast" ref="D26"/>
    <hyperlink r:id="rId1" location="captions-prerecorded" ref="D29"/>
    <hyperlink r:id="rId1" location="captions-prerecorded" ref="D30"/>
    <hyperlink r:id="rId1" location="audio-description-prerecorded" ref="D31"/>
    <hyperlink r:id="rId1" location="audio-description-prerecorded" ref="D32"/>
    <hyperlink r:id="rId1" location="non-text-content" ref="D33"/>
    <hyperlink r:id="rId1" location="non-text-content" ref="D34"/>
    <hyperlink r:id="rId1" location="non-text-content" ref="D35"/>
    <hyperlink r:id="rId1" location="audio-control" ref="D36"/>
    <hyperlink r:id="rId1" location="name-role-value" ref="D39"/>
    <hyperlink r:id="rId1" location="info-and-relationships" ref="D40"/>
    <hyperlink r:id="rId1" location="info-and-relationships" ref="D41"/>
    <hyperlink r:id="rId1" location="info-and-relationships" ref="D43"/>
    <hyperlink r:id="rId1" location="info-and-relationships" ref="D44"/>
    <hyperlink r:id="rId1" location="info-and-relationships" ref="D45"/>
    <hyperlink r:id="rId1" location="info-and-relationships" ref="D46"/>
    <hyperlink r:id="rId1" location="info-and-relationships" ref="D47"/>
    <hyperlink r:id="rId1" location="status-messages" ref="D54"/>
    <hyperlink r:id="rId1" location="parsing" ref="D55"/>
    <hyperlink r:id="rId1" location="language-of-page" ref="D57"/>
    <hyperlink r:id="rId1" location="language-of-page" ref="D58"/>
    <hyperlink r:id="rId1" location="page-titled" ref="D59"/>
    <hyperlink r:id="rId1" location="page-titled" ref="D60"/>
    <hyperlink r:id="rId1" location="language-of-parts" ref="D61"/>
    <hyperlink r:id="rId1" location="language-of-parts" ref="D62"/>
    <hyperlink r:id="rId1" location="info-and-relationships" ref="D63"/>
    <hyperlink r:id="rId1" location="meaningful-sequence" ref="D64"/>
    <hyperlink r:id="rId1" location="info-and-relationships" ref="D66"/>
    <hyperlink r:id="rId1" location="info-and-relationships" ref="D67"/>
    <hyperlink r:id="rId1" location="info-and-relationships" ref="D68"/>
    <hyperlink r:id="rId1" location="resize-text" ref="D72"/>
    <hyperlink r:id="rId1" location="contrast-minimum" ref="D73"/>
    <hyperlink r:id="rId1" location="use-of-color" ref="D74"/>
    <hyperlink r:id="rId1" location="reflow" ref="D79"/>
    <hyperlink r:id="rId1" location="text-spacing" ref="D80"/>
    <hyperlink r:id="rId1" location="content-on-hover-or-focus" ref="D81"/>
    <hyperlink r:id="rId1" location="keyboard" ref="D82"/>
    <hyperlink r:id="rId1" location="consistent-identification" ref="D85"/>
    <hyperlink r:id="rId1" location="labels-or-instructions" ref="D86"/>
    <hyperlink r:id="rId1" location="info-and-relationships" ref="D90"/>
    <hyperlink r:id="rId1" location="error-suggestion" ref="D93"/>
    <hyperlink r:id="rId1" location="error-prevention-legal-financial-data" ref="D94"/>
    <hyperlink r:id="rId1" location="input-purpose" ref="D95"/>
    <hyperlink r:id="rId1" location="multiple-ways" ref="D96"/>
    <hyperlink r:id="rId1" location="consistent-navigation" ref="D97"/>
    <hyperlink r:id="rId1" location="multiple-ways" ref="D98"/>
    <hyperlink r:id="rId1" location="consistent-navigation" ref="D100"/>
    <hyperlink r:id="rId1" location="focus-order" ref="D103"/>
    <hyperlink r:id="rId1" location="character-key-shortcuts" ref="D105"/>
    <hyperlink r:id="rId1" location="keyboard" ref="D106"/>
    <hyperlink r:id="rId1" location="on-focus" ref="D108"/>
    <hyperlink r:id="rId1" location="non-text-content" ref="D111"/>
    <hyperlink r:id="rId1" location="non-text-content" ref="D112"/>
    <hyperlink r:id="rId1" location="three-flashes-or-below-threshold" ref="D113"/>
    <hyperlink r:id="rId1" location="orientation" ref="D115"/>
    <hyperlink r:id="rId1" location="pointer-gestures" ref="D116"/>
    <hyperlink r:id="rId1" location="pointer-cancellation" ref="D117"/>
    <hyperlink r:id="rId1" location="motion-actuation" ref="D118"/>
  </hyperlinks>
  <printOptions headings="0" gridLines="0"/>
  <pageMargins left="0.69999999999999996" right="0.69999999999999996" top="0.75" bottom="0.75" header="0" footer="0"/>
  <pageSetup paperSize="9" scale="100" fitToWidth="1" fitToHeight="1" pageOrder="downThenOver" orientation="landscape" usePrinterDefaults="1" blackAndWhite="0" draft="0" cellComments="none" useFirstPageNumber="0" errors="displayed" horizontalDpi="600" verticalDpi="600" copies="1"/>
  <headerFooter/>
  <legacyDrawing r:id="rId3"/>
  <extLst>
    <ext xmlns:x14="http://schemas.microsoft.com/office/spreadsheetml/2009/9/main" uri="{78C0D931-6437-407d-A8EE-F0AAD7539E65}">
      <x14:conditionalFormattings>
        <x14:conditionalFormatting xmlns:xm="http://schemas.microsoft.com/office/excel/2006/main">
          <x14:cfRule type="cellIs" priority="1" operator="equal" id="{005C00B8-009B-49AF-BBE6-003F00CD009B}">
            <xm:f>"c"</xm:f>
            <x14:dxf>
              <font/>
              <fill>
                <patternFill patternType="solid">
                  <fgColor rgb="FFB7E1CD"/>
                  <bgColor rgb="FFB7E1CD"/>
                </patternFill>
              </fill>
              <border>
                <left style="none"/>
                <right style="none"/>
                <top style="none"/>
                <bottom style="none"/>
                <diagonal style="none"/>
              </border>
            </x14:dxf>
          </x14:cfRule>
          <xm:sqref>G12:AE118</xm:sqref>
        </x14:conditionalFormatting>
        <x14:conditionalFormatting xmlns:xm="http://schemas.microsoft.com/office/excel/2006/main">
          <x14:cfRule type="cellIs" priority="2" operator="equal" id="{00B6001F-008A-4174-8E4F-00D100000053}">
            <xm:f>"nc"</xm:f>
            <x14:dxf>
              <font/>
              <fill>
                <patternFill patternType="solid">
                  <fgColor rgb="FFF4C7C3"/>
                  <bgColor rgb="FFF4C7C3"/>
                </patternFill>
              </fill>
              <border>
                <left style="none"/>
                <right style="none"/>
                <top style="none"/>
                <bottom style="none"/>
                <diagonal style="none"/>
              </border>
            </x14:dxf>
          </x14:cfRule>
          <xm:sqref>G12:AE118</xm:sqref>
        </x14:conditionalFormatting>
        <x14:conditionalFormatting xmlns:xm="http://schemas.microsoft.com/office/excel/2006/main">
          <x14:cfRule type="cellIs" priority="3" operator="equal" id="{00190081-0047-4E21-A64E-005800BA00E4}">
            <xm:f>"na"</xm:f>
            <x14:dxf>
              <font/>
              <fill>
                <patternFill patternType="solid">
                  <fgColor rgb="FFFCE8B2"/>
                  <bgColor rgb="FFFCE8B2"/>
                </patternFill>
              </fill>
              <border>
                <left style="none"/>
                <right style="none"/>
                <top style="none"/>
                <bottom style="none"/>
                <diagonal style="none"/>
              </border>
            </x14:dxf>
          </x14:cfRule>
          <xm:sqref>G12:AE118</xm:sqref>
        </x14:conditionalFormatting>
        <x14:conditionalFormatting xmlns:xm="http://schemas.microsoft.com/office/excel/2006/main">
          <x14:cfRule type="cellIs" priority="4" operator="equal" id="{005A005D-002A-43BF-8647-003D000F007D}">
            <xm:f>"nt"</xm:f>
            <x14:dxf>
              <font>
                <color rgb="FF757575"/>
              </font>
              <fill>
                <patternFill patternType="solid">
                  <fgColor theme="0"/>
                  <bgColor theme="0"/>
                </patternFill>
              </fill>
              <border>
                <left style="none"/>
                <right style="none"/>
                <top style="none"/>
                <bottom style="none"/>
                <diagonal style="none"/>
              </border>
            </x14:dxf>
          </x14:cfRule>
          <xm:sqref>G12:AE118</xm:sqref>
        </x14:conditionalFormatting>
        <x14:conditionalFormatting xmlns:xm="http://schemas.microsoft.com/office/excel/2006/main">
          <x14:cfRule type="expression" priority="5" id="{008A0002-00B2-4E37-8038-00FA009C00F7}">
            <xm:f>E13="x"</xm:f>
            <x14:dxf>
              <font>
                <color indexed="65"/>
              </font>
              <fill>
                <patternFill patternType="solid">
                  <fgColor rgb="FF3C78D8"/>
                  <bgColor rgb="FF3C78D8"/>
                </patternFill>
              </fill>
              <border>
                <left style="none"/>
                <right style="none"/>
                <top style="none"/>
                <bottom style="none"/>
                <diagonal style="none"/>
              </border>
            </x14:dxf>
          </x14:cfRule>
          <xm:sqref>B13:B118</xm:sqref>
        </x14:conditionalFormatting>
      </x14:conditionalFormatting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outlinePr applyStyles="0" summaryBelow="0" summaryRight="0" showOutlineSymbols="1"/>
    <pageSetUpPr autoPageBreaks="1" fitToPage="0"/>
  </sheetPr>
  <sheetViews>
    <sheetView zoomScale="100" workbookViewId="0">
      <selection activeCell="A1" activeCellId="0" sqref="A1"/>
    </sheetView>
  </sheetViews>
  <sheetFormatPr defaultColWidth="14.43" defaultRowHeight="15" customHeight="1"/>
  <cols>
    <col customWidth="1" min="1" max="1" width="22.289999999999999"/>
    <col customWidth="1" min="2" max="2" width="7"/>
    <col customWidth="1" min="3" max="3" width="6.71"/>
    <col customWidth="1" min="4" max="4" width="4.4299999999999997"/>
    <col customWidth="1" min="5" max="5" width="2.1400000000000001"/>
    <col customWidth="1" min="6" max="6" width="4.8600000000000003"/>
    <col customWidth="1" min="7" max="35" width="4.4299999999999997"/>
    <col customWidth="1" min="36" max="36" width="11"/>
    <col customWidth="1" min="37" max="37" width="5.8600000000000003"/>
    <col customWidth="1" min="38" max="39" width="13"/>
    <col customWidth="1" min="40" max="40" width="14.57"/>
    <col customWidth="1" min="42" max="42" width="14.140000000000001"/>
    <col customWidth="1" min="43" max="43" width="18.43"/>
    <col customWidth="1" min="44" max="44" width="5.71"/>
    <col customWidth="1" min="45" max="45" width="7.8600000000000003"/>
    <col customWidth="1" min="46" max="46" width="6.71"/>
    <col customWidth="1" min="47" max="72" width="4.4299999999999997"/>
    <col customWidth="1" min="73" max="73" width="17.289999999999999"/>
    <col customWidth="1" min="74" max="74" width="12.710000000000001"/>
  </cols>
  <sheetData>
    <row r="1" ht="15" customHeight="1">
      <c r="A1" s="256"/>
      <c r="B1" s="256"/>
      <c r="C1" s="256"/>
      <c r="D1" s="257" t="s">
        <v>433</v>
      </c>
      <c r="E1" s="256"/>
      <c r="F1" s="256" t="s">
        <v>28</v>
      </c>
      <c r="G1" s="256" t="s">
        <v>31</v>
      </c>
      <c r="H1" s="256" t="s">
        <v>34</v>
      </c>
      <c r="I1" s="256" t="s">
        <v>37</v>
      </c>
      <c r="J1" s="256" t="s">
        <v>40</v>
      </c>
      <c r="K1" s="256" t="s">
        <v>43</v>
      </c>
      <c r="L1" s="256" t="s">
        <v>46</v>
      </c>
      <c r="M1" s="256" t="s">
        <v>49</v>
      </c>
      <c r="N1" s="256" t="s">
        <v>52</v>
      </c>
      <c r="O1" s="256" t="s">
        <v>55</v>
      </c>
      <c r="P1" s="256" t="s">
        <v>58</v>
      </c>
      <c r="Q1" s="256" t="s">
        <v>61</v>
      </c>
      <c r="R1" s="256" t="s">
        <v>64</v>
      </c>
      <c r="S1" s="256" t="s">
        <v>67</v>
      </c>
      <c r="T1" s="256" t="s">
        <v>68</v>
      </c>
      <c r="U1" s="256" t="s">
        <v>69</v>
      </c>
      <c r="V1" s="256" t="s">
        <v>70</v>
      </c>
      <c r="W1" s="256" t="s">
        <v>71</v>
      </c>
      <c r="X1" s="256" t="s">
        <v>72</v>
      </c>
      <c r="Y1" s="256" t="s">
        <v>73</v>
      </c>
      <c r="Z1" s="256" t="s">
        <v>74</v>
      </c>
      <c r="AA1" s="256" t="s">
        <v>75</v>
      </c>
      <c r="AB1" s="256" t="s">
        <v>76</v>
      </c>
      <c r="AC1" s="256" t="s">
        <v>77</v>
      </c>
      <c r="AD1" s="256" t="s">
        <v>78</v>
      </c>
      <c r="AE1" s="256" t="s">
        <v>79</v>
      </c>
      <c r="AF1" s="257" t="s">
        <v>434</v>
      </c>
      <c r="AG1" s="257" t="s">
        <v>435</v>
      </c>
      <c r="AH1" s="257" t="s">
        <v>436</v>
      </c>
      <c r="AI1" s="257" t="s">
        <v>437</v>
      </c>
      <c r="AJ1" s="257" t="s">
        <v>438</v>
      </c>
      <c r="AS1" s="257"/>
      <c r="AT1" s="257"/>
      <c r="AU1" s="257" t="s">
        <v>28</v>
      </c>
      <c r="AV1" s="257" t="s">
        <v>31</v>
      </c>
      <c r="AW1" s="257" t="s">
        <v>34</v>
      </c>
      <c r="AX1" s="257" t="s">
        <v>37</v>
      </c>
      <c r="AY1" s="257" t="s">
        <v>40</v>
      </c>
      <c r="AZ1" s="257" t="s">
        <v>43</v>
      </c>
      <c r="BA1" s="257" t="s">
        <v>46</v>
      </c>
      <c r="BB1" s="257" t="s">
        <v>49</v>
      </c>
      <c r="BC1" s="257" t="s">
        <v>52</v>
      </c>
      <c r="BD1" s="257" t="s">
        <v>55</v>
      </c>
      <c r="BE1" s="257" t="s">
        <v>58</v>
      </c>
      <c r="BF1" s="257" t="s">
        <v>61</v>
      </c>
      <c r="BG1" s="257" t="s">
        <v>64</v>
      </c>
      <c r="BH1" s="257" t="s">
        <v>67</v>
      </c>
      <c r="BI1" s="257" t="s">
        <v>68</v>
      </c>
      <c r="BJ1" s="257" t="s">
        <v>69</v>
      </c>
      <c r="BK1" s="257" t="s">
        <v>70</v>
      </c>
      <c r="BL1" s="257" t="s">
        <v>71</v>
      </c>
      <c r="BM1" s="257" t="s">
        <v>72</v>
      </c>
      <c r="BN1" s="257" t="s">
        <v>73</v>
      </c>
      <c r="BO1" s="257" t="s">
        <v>74</v>
      </c>
      <c r="BP1" s="257" t="s">
        <v>75</v>
      </c>
      <c r="BQ1" s="257" t="s">
        <v>76</v>
      </c>
      <c r="BR1" s="257" t="s">
        <v>77</v>
      </c>
      <c r="BS1" s="257" t="s">
        <v>78</v>
      </c>
      <c r="BT1" s="257" t="s">
        <v>79</v>
      </c>
      <c r="BU1" s="257" t="s">
        <v>439</v>
      </c>
      <c r="BV1" s="257"/>
    </row>
    <row r="2">
      <c r="A2" s="258" t="s">
        <v>440</v>
      </c>
      <c r="B2" s="259" t="str">
        <f>'Résultats'!B13</f>
        <v>1.1</v>
      </c>
      <c r="C2" s="260" t="str">
        <f>'Résultats'!C13</f>
        <v>A</v>
      </c>
      <c r="D2" s="257" t="str">
        <f>'Résultats'!E13</f>
        <v>x</v>
      </c>
      <c r="F2" s="261" t="str">
        <f>'P01'!F12</f>
        <v>na</v>
      </c>
      <c r="G2" s="160" t="str">
        <f>'P02'!F12</f>
        <v>na</v>
      </c>
      <c r="H2" s="160" t="str">
        <f>'P03'!F12</f>
        <v>na</v>
      </c>
      <c r="I2" s="160" t="str">
        <f>'P04'!F12</f>
        <v>na</v>
      </c>
      <c r="J2" s="160" t="str">
        <f>'P05'!F12</f>
        <v>na</v>
      </c>
      <c r="K2" s="160" t="str">
        <f>'P06'!F12</f>
        <v>na</v>
      </c>
      <c r="L2" s="160" t="str">
        <f>'P07'!F12</f>
        <v>na</v>
      </c>
      <c r="M2" s="160" t="str">
        <f>'P08'!F12</f>
        <v>na</v>
      </c>
      <c r="N2" s="160" t="str">
        <f>'P09'!F12</f>
        <v>na</v>
      </c>
      <c r="O2" s="160" t="str">
        <f>'P10'!F12</f>
        <v>na</v>
      </c>
      <c r="P2" s="160" t="str">
        <f>'P11'!F12</f>
        <v>na</v>
      </c>
      <c r="Q2" s="160" t="str">
        <f>'P12'!F12</f>
        <v>na</v>
      </c>
      <c r="R2" s="160" t="str">
        <f>'P13'!F12</f>
        <v>na</v>
      </c>
      <c r="S2" s="160" t="str">
        <f>'P14'!F12</f>
        <v>nt</v>
      </c>
      <c r="T2" s="160" t="str">
        <f>'P15'!F12</f>
        <v>nt</v>
      </c>
      <c r="U2" s="160" t="str">
        <f>'P16'!F12</f>
        <v>nt</v>
      </c>
      <c r="V2" s="160" t="str">
        <f>'P17'!F12</f>
        <v>nt</v>
      </c>
      <c r="W2" s="160" t="str">
        <f>'P18'!F12</f>
        <v>nt</v>
      </c>
      <c r="X2" s="160" t="str">
        <f>'P19'!F12</f>
        <v>nt</v>
      </c>
      <c r="Y2" s="160" t="str">
        <f>'P20'!F12</f>
        <v>nt</v>
      </c>
      <c r="Z2" s="160" t="str">
        <f>'P21'!F12</f>
        <v>nt</v>
      </c>
      <c r="AA2" s="160" t="str">
        <f>'P22'!F12</f>
        <v>nt</v>
      </c>
      <c r="AB2" s="160" t="str">
        <f>'P23'!F12</f>
        <v>nt</v>
      </c>
      <c r="AC2" s="160" t="str">
        <f>'P24'!F12</f>
        <v>nt</v>
      </c>
      <c r="AD2" s="160" t="str">
        <f>'P25'!F12</f>
        <v>nt</v>
      </c>
      <c r="AE2" s="262" t="str">
        <f>'P26'!F12</f>
        <v>nt</v>
      </c>
      <c r="AF2" s="257">
        <f t="shared" ref="AF2:AF65" si="250">COUNTIF($F2:$AE2,"c")</f>
        <v>0</v>
      </c>
      <c r="AG2" s="257">
        <f t="shared" ref="AG2:AG65" si="251">COUNTIF($F2:$AE2,"nc")</f>
        <v>0</v>
      </c>
      <c r="AH2" s="257">
        <f t="shared" ref="AH2:AH65" si="252">COUNTIF($F2:$AE2,"na")</f>
        <v>13</v>
      </c>
      <c r="AI2" s="257">
        <f t="shared" ref="AI2:AI65" si="253">COUNTIF($F2:$AE2,"nt")</f>
        <v>13</v>
      </c>
      <c r="AJ2" s="263" t="str">
        <f t="shared" ref="AJ2:AJ65" si="254">IF(AG2&gt;0,"NC",IF(AF2&gt;0,"C",IF(AI2&gt;0,"NT","NA")))</f>
        <v>NT</v>
      </c>
      <c r="AS2" s="264" t="str">
        <f>'Résultats'!B13</f>
        <v>1.1</v>
      </c>
      <c r="AT2" s="265" t="str">
        <f>'Résultats'!C13</f>
        <v>A</v>
      </c>
      <c r="AU2" s="257" t="str">
        <f>'P01'!$G12</f>
        <v/>
      </c>
      <c r="AV2" s="257" t="str">
        <f>'P02'!$G12</f>
        <v/>
      </c>
      <c r="AW2" s="257" t="str">
        <f>'P03'!$G12</f>
        <v/>
      </c>
      <c r="AX2" s="257" t="str">
        <f>'P04'!$G12</f>
        <v/>
      </c>
      <c r="AY2" s="257" t="str">
        <f>'P05'!$G12</f>
        <v/>
      </c>
      <c r="AZ2" s="257" t="str">
        <f>'P06'!$G12</f>
        <v/>
      </c>
      <c r="BA2" s="257" t="str">
        <f>'P07'!$G12</f>
        <v/>
      </c>
      <c r="BB2" s="257" t="str">
        <f>'P08'!$G12</f>
        <v/>
      </c>
      <c r="BC2" s="257" t="str">
        <f>'P09'!$G12</f>
        <v/>
      </c>
      <c r="BD2" s="257" t="str">
        <f>'P10'!$G12</f>
        <v/>
      </c>
      <c r="BE2" s="257" t="str">
        <f>'P11'!$G12</f>
        <v/>
      </c>
      <c r="BF2" s="257" t="str">
        <f>'P12'!$G12</f>
        <v/>
      </c>
      <c r="BG2" s="257" t="str">
        <f>'P13'!$G12</f>
        <v/>
      </c>
      <c r="BH2" s="257" t="str">
        <f>'P14'!$G12</f>
        <v/>
      </c>
      <c r="BI2" s="257" t="str">
        <f>'P15'!$G12</f>
        <v/>
      </c>
      <c r="BJ2" s="257" t="str">
        <f>'P16'!$G12</f>
        <v/>
      </c>
      <c r="BK2" s="257" t="str">
        <f>'P17'!$G12</f>
        <v/>
      </c>
      <c r="BL2" s="257" t="str">
        <f>'P18'!$G12</f>
        <v/>
      </c>
      <c r="BM2" s="257" t="str">
        <f>'P19'!$G12</f>
        <v/>
      </c>
      <c r="BN2" s="257" t="str">
        <f>'P20'!$G12</f>
        <v/>
      </c>
      <c r="BO2" s="257" t="str">
        <f>'P21'!$G12</f>
        <v/>
      </c>
      <c r="BP2" s="257" t="str">
        <f>'P22'!$G12</f>
        <v/>
      </c>
      <c r="BQ2" s="257" t="str">
        <f>'P23'!$G12</f>
        <v/>
      </c>
      <c r="BR2" s="257" t="str">
        <f>'P24'!$G12</f>
        <v/>
      </c>
      <c r="BS2" s="257" t="str">
        <f>'P25'!$G12</f>
        <v/>
      </c>
      <c r="BT2" s="266" t="str">
        <f>'P26'!$G12</f>
        <v/>
      </c>
      <c r="BU2" s="257">
        <f t="shared" ref="BU2:BU65" si="255">COUNTIF(AU2:BS2,"D")</f>
        <v>0</v>
      </c>
      <c r="BV2" s="267" t="str">
        <f t="shared" ref="BV2:BV65" si="256">IF(BU2&gt;0,"D","-")</f>
        <v>-</v>
      </c>
    </row>
    <row r="3">
      <c r="A3" s="268" t="s">
        <v>440</v>
      </c>
      <c r="B3" s="259" t="str">
        <f>Résultats!B14</f>
        <v>1.2</v>
      </c>
      <c r="C3" s="260" t="str">
        <f>Résultats!C14</f>
        <v>A</v>
      </c>
      <c r="D3" s="257" t="str">
        <f>Résultats!E14</f>
        <v/>
      </c>
      <c r="F3" s="261" t="str">
        <f>'P01'!F13</f>
        <v>c</v>
      </c>
      <c r="G3" s="160" t="str">
        <f>'P02'!F13</f>
        <v>c</v>
      </c>
      <c r="H3" s="160" t="str">
        <f>'P03'!F13</f>
        <v>c</v>
      </c>
      <c r="I3" s="160" t="str">
        <f>'P04'!F13</f>
        <v>c</v>
      </c>
      <c r="J3" s="160" t="str">
        <f>'P05'!F13</f>
        <v>c</v>
      </c>
      <c r="K3" s="160" t="str">
        <f>'P06'!F13</f>
        <v>c</v>
      </c>
      <c r="L3" s="160" t="str">
        <f>'P07'!F13</f>
        <v>c</v>
      </c>
      <c r="M3" s="160" t="str">
        <f>'P08'!F13</f>
        <v>c</v>
      </c>
      <c r="N3" s="160" t="str">
        <f>'P09'!F13</f>
        <v>c</v>
      </c>
      <c r="O3" s="160" t="str">
        <f>'P10'!F13</f>
        <v>c</v>
      </c>
      <c r="P3" s="160" t="str">
        <f>'P11'!F13</f>
        <v>c</v>
      </c>
      <c r="Q3" s="160" t="str">
        <f>'P12'!F13</f>
        <v>c</v>
      </c>
      <c r="R3" s="160" t="str">
        <f>'P13'!F13</f>
        <v>c</v>
      </c>
      <c r="S3" s="160" t="str">
        <f>'P14'!F13</f>
        <v>nt</v>
      </c>
      <c r="T3" s="160" t="str">
        <f>'P15'!F13</f>
        <v>nt</v>
      </c>
      <c r="U3" s="160" t="str">
        <f>'P16'!F13</f>
        <v>nt</v>
      </c>
      <c r="V3" s="160" t="str">
        <f>'P17'!F13</f>
        <v>nt</v>
      </c>
      <c r="W3" s="160" t="str">
        <f>'P18'!F13</f>
        <v>nt</v>
      </c>
      <c r="X3" s="160" t="str">
        <f>'P19'!F13</f>
        <v>nt</v>
      </c>
      <c r="Y3" s="160" t="str">
        <f>'P20'!F13</f>
        <v>nt</v>
      </c>
      <c r="Z3" s="160" t="str">
        <f>'P21'!F13</f>
        <v>nt</v>
      </c>
      <c r="AA3" s="160" t="str">
        <f>'P22'!F13</f>
        <v>nt</v>
      </c>
      <c r="AB3" s="160" t="str">
        <f>'P23'!F13</f>
        <v>nt</v>
      </c>
      <c r="AC3" s="160" t="str">
        <f>'P24'!F13</f>
        <v>nt</v>
      </c>
      <c r="AD3" s="160" t="str">
        <f>'P25'!F13</f>
        <v>nt</v>
      </c>
      <c r="AE3" s="262" t="str">
        <f>'P26'!F13</f>
        <v>nt</v>
      </c>
      <c r="AF3" s="257">
        <f t="shared" si="250"/>
        <v>13</v>
      </c>
      <c r="AG3" s="257">
        <f t="shared" si="251"/>
        <v>0</v>
      </c>
      <c r="AH3" s="257">
        <f t="shared" si="252"/>
        <v>0</v>
      </c>
      <c r="AI3" s="257">
        <f t="shared" si="253"/>
        <v>13</v>
      </c>
      <c r="AJ3" s="263" t="str">
        <f t="shared" si="254"/>
        <v>C</v>
      </c>
      <c r="AL3" s="269" t="s">
        <v>5</v>
      </c>
      <c r="AM3" s="7"/>
      <c r="AN3" s="7"/>
      <c r="AO3" s="7"/>
      <c r="AP3" s="7"/>
      <c r="AQ3" s="8"/>
      <c r="AS3" s="264" t="str">
        <f>Résultats!B14</f>
        <v>1.2</v>
      </c>
      <c r="AT3" s="265" t="str">
        <f>Résultats!C14</f>
        <v>A</v>
      </c>
      <c r="AU3" s="257" t="str">
        <f>'P01'!$G13</f>
        <v/>
      </c>
      <c r="AV3" s="257" t="str">
        <f>'P02'!$G13</f>
        <v/>
      </c>
      <c r="AW3" s="257" t="str">
        <f>'P03'!$G13</f>
        <v/>
      </c>
      <c r="AX3" s="257" t="str">
        <f>'P04'!$G13</f>
        <v/>
      </c>
      <c r="AY3" s="257" t="str">
        <f>'P05'!$G13</f>
        <v/>
      </c>
      <c r="AZ3" s="257" t="str">
        <f>'P06'!$G13</f>
        <v/>
      </c>
      <c r="BA3" s="257" t="str">
        <f>'P07'!$G13</f>
        <v/>
      </c>
      <c r="BB3" s="257" t="str">
        <f>'P08'!$G13</f>
        <v/>
      </c>
      <c r="BC3" s="257" t="str">
        <f>'P09'!$G13</f>
        <v/>
      </c>
      <c r="BD3" s="257" t="str">
        <f>'P10'!$G13</f>
        <v/>
      </c>
      <c r="BE3" s="257" t="str">
        <f>'P11'!$G13</f>
        <v/>
      </c>
      <c r="BF3" s="257" t="str">
        <f>'P12'!$G13</f>
        <v/>
      </c>
      <c r="BG3" s="257" t="str">
        <f>'P13'!$G13</f>
        <v/>
      </c>
      <c r="BH3" s="257" t="str">
        <f>'P14'!$G13</f>
        <v/>
      </c>
      <c r="BI3" s="257" t="str">
        <f>'P15'!$G13</f>
        <v/>
      </c>
      <c r="BJ3" s="257" t="str">
        <f>'P16'!$G13</f>
        <v/>
      </c>
      <c r="BK3" s="257" t="str">
        <f>'P17'!$G13</f>
        <v/>
      </c>
      <c r="BL3" s="257" t="str">
        <f>'P18'!$G13</f>
        <v/>
      </c>
      <c r="BM3" s="257" t="str">
        <f>'P19'!$G13</f>
        <v/>
      </c>
      <c r="BN3" s="257" t="str">
        <f>'P20'!$G13</f>
        <v/>
      </c>
      <c r="BO3" s="257"/>
      <c r="BP3" s="257" t="str">
        <f>'P22'!$G13</f>
        <v/>
      </c>
      <c r="BQ3" s="257" t="str">
        <f>'P23'!$G13</f>
        <v/>
      </c>
      <c r="BR3" s="257" t="str">
        <f>'P24'!$G13</f>
        <v/>
      </c>
      <c r="BS3" s="257" t="str">
        <f>'P25'!$G13</f>
        <v/>
      </c>
      <c r="BT3" s="266" t="str">
        <f>'P26'!$G13</f>
        <v/>
      </c>
      <c r="BU3" s="257">
        <f t="shared" si="255"/>
        <v>0</v>
      </c>
      <c r="BV3" s="267" t="str">
        <f t="shared" si="256"/>
        <v>-</v>
      </c>
    </row>
    <row r="4">
      <c r="A4" s="268" t="s">
        <v>440</v>
      </c>
      <c r="B4" s="259" t="str">
        <f>Résultats!B15</f>
        <v>1.3</v>
      </c>
      <c r="C4" s="260" t="str">
        <f>Résultats!C15</f>
        <v>A</v>
      </c>
      <c r="D4" s="257" t="str">
        <f>Résultats!E15</f>
        <v/>
      </c>
      <c r="F4" s="261" t="str">
        <f>'P01'!F14</f>
        <v>na</v>
      </c>
      <c r="G4" s="160" t="str">
        <f>'P02'!F14</f>
        <v>na</v>
      </c>
      <c r="H4" s="160" t="str">
        <f>'P03'!F14</f>
        <v>na</v>
      </c>
      <c r="I4" s="160" t="str">
        <f>'P04'!F14</f>
        <v>na</v>
      </c>
      <c r="J4" s="160" t="str">
        <f>'P05'!F14</f>
        <v>na</v>
      </c>
      <c r="K4" s="160" t="str">
        <f>'P06'!F14</f>
        <v>na</v>
      </c>
      <c r="L4" s="160" t="str">
        <f>'P07'!F14</f>
        <v>na</v>
      </c>
      <c r="M4" s="160" t="str">
        <f>'P08'!F14</f>
        <v>na</v>
      </c>
      <c r="N4" s="160" t="str">
        <f>'P09'!F14</f>
        <v>na</v>
      </c>
      <c r="O4" s="160" t="str">
        <f>'P10'!F14</f>
        <v>na</v>
      </c>
      <c r="P4" s="160" t="str">
        <f>'P11'!F14</f>
        <v>na</v>
      </c>
      <c r="Q4" s="160" t="str">
        <f>'P12'!F14</f>
        <v>na</v>
      </c>
      <c r="R4" s="160" t="str">
        <f>'P13'!F14</f>
        <v>na</v>
      </c>
      <c r="S4" s="160" t="str">
        <f>'P14'!F14</f>
        <v>nt</v>
      </c>
      <c r="T4" s="160" t="str">
        <f>'P15'!F14</f>
        <v>nt</v>
      </c>
      <c r="U4" s="160" t="str">
        <f>'P16'!F14</f>
        <v>nt</v>
      </c>
      <c r="V4" s="160" t="str">
        <f>'P17'!F14</f>
        <v>nt</v>
      </c>
      <c r="W4" s="160" t="str">
        <f>'P18'!F14</f>
        <v>nt</v>
      </c>
      <c r="X4" s="160" t="str">
        <f>'P19'!F14</f>
        <v>nt</v>
      </c>
      <c r="Y4" s="160" t="str">
        <f>'P20'!F14</f>
        <v>nt</v>
      </c>
      <c r="Z4" s="160" t="str">
        <f>'P21'!F14</f>
        <v>nt</v>
      </c>
      <c r="AA4" s="160" t="str">
        <f>'P22'!F14</f>
        <v>nt</v>
      </c>
      <c r="AB4" s="160" t="str">
        <f>'P23'!F14</f>
        <v>nt</v>
      </c>
      <c r="AC4" s="160" t="str">
        <f>'P24'!F14</f>
        <v>nt</v>
      </c>
      <c r="AD4" s="160" t="str">
        <f>'P25'!F14</f>
        <v>nt</v>
      </c>
      <c r="AE4" s="262" t="str">
        <f>'P26'!F14</f>
        <v>nt</v>
      </c>
      <c r="AF4" s="257">
        <f t="shared" si="250"/>
        <v>0</v>
      </c>
      <c r="AG4" s="257">
        <f t="shared" si="251"/>
        <v>0</v>
      </c>
      <c r="AH4" s="257">
        <f t="shared" si="252"/>
        <v>13</v>
      </c>
      <c r="AI4" s="257">
        <f t="shared" si="253"/>
        <v>13</v>
      </c>
      <c r="AJ4" s="263" t="str">
        <f t="shared" si="254"/>
        <v>NT</v>
      </c>
      <c r="AL4" s="270"/>
      <c r="AM4" s="271" t="s">
        <v>434</v>
      </c>
      <c r="AN4" s="271" t="s">
        <v>435</v>
      </c>
      <c r="AO4" s="271" t="s">
        <v>441</v>
      </c>
      <c r="AP4" s="271" t="s">
        <v>437</v>
      </c>
      <c r="AQ4" s="271" t="s">
        <v>6</v>
      </c>
      <c r="AS4" s="264" t="str">
        <f>Résultats!B15</f>
        <v>1.3</v>
      </c>
      <c r="AT4" s="265" t="str">
        <f>Résultats!C15</f>
        <v>A</v>
      </c>
      <c r="AU4" s="257" t="str">
        <f>'P01'!$G14</f>
        <v/>
      </c>
      <c r="AV4" s="257" t="str">
        <f>'P02'!$G14</f>
        <v/>
      </c>
      <c r="AW4" s="257" t="str">
        <f>'P03'!$G14</f>
        <v/>
      </c>
      <c r="AX4" s="257" t="str">
        <f>'P04'!$G14</f>
        <v/>
      </c>
      <c r="AY4" s="257" t="str">
        <f>'P05'!$G14</f>
        <v/>
      </c>
      <c r="AZ4" s="257" t="str">
        <f>'P06'!$G14</f>
        <v/>
      </c>
      <c r="BA4" s="257" t="str">
        <f>'P07'!$G14</f>
        <v/>
      </c>
      <c r="BB4" s="257" t="str">
        <f>'P08'!$G14</f>
        <v/>
      </c>
      <c r="BC4" s="257" t="str">
        <f>'P09'!$G14</f>
        <v/>
      </c>
      <c r="BD4" s="257" t="str">
        <f>'P10'!$G14</f>
        <v/>
      </c>
      <c r="BE4" s="257" t="str">
        <f>'P11'!$G14</f>
        <v/>
      </c>
      <c r="BF4" s="257" t="str">
        <f>'P12'!$G14</f>
        <v/>
      </c>
      <c r="BG4" s="257" t="str">
        <f>'P13'!$G14</f>
        <v/>
      </c>
      <c r="BH4" s="257" t="str">
        <f>'P14'!$G14</f>
        <v/>
      </c>
      <c r="BI4" s="257" t="str">
        <f>'P15'!$G14</f>
        <v/>
      </c>
      <c r="BJ4" s="257" t="str">
        <f>'P16'!$G14</f>
        <v/>
      </c>
      <c r="BK4" s="257" t="str">
        <f>'P17'!$G14</f>
        <v/>
      </c>
      <c r="BL4" s="257" t="str">
        <f>'P18'!$G14</f>
        <v/>
      </c>
      <c r="BM4" s="257" t="str">
        <f>'P19'!$G14</f>
        <v/>
      </c>
      <c r="BN4" s="257" t="str">
        <f>'P20'!$G14</f>
        <v/>
      </c>
      <c r="BO4" s="257"/>
      <c r="BP4" s="257" t="str">
        <f>'P22'!$G14</f>
        <v/>
      </c>
      <c r="BQ4" s="257" t="str">
        <f>'P23'!$G14</f>
        <v/>
      </c>
      <c r="BR4" s="257" t="str">
        <f>'P24'!$G14</f>
        <v/>
      </c>
      <c r="BS4" s="257" t="str">
        <f>'P25'!$G14</f>
        <v/>
      </c>
      <c r="BT4" s="266" t="str">
        <f>'P26'!$G14</f>
        <v/>
      </c>
      <c r="BU4" s="257">
        <f t="shared" si="255"/>
        <v>0</v>
      </c>
      <c r="BV4" s="267" t="str">
        <f t="shared" si="256"/>
        <v>-</v>
      </c>
    </row>
    <row r="5">
      <c r="A5" s="268" t="s">
        <v>440</v>
      </c>
      <c r="B5" s="259" t="str">
        <f>Résultats!B16</f>
        <v>1.4</v>
      </c>
      <c r="C5" s="260" t="str">
        <f>Résultats!C16</f>
        <v>A</v>
      </c>
      <c r="D5" s="257" t="str">
        <f>Résultats!E16</f>
        <v/>
      </c>
      <c r="F5" s="261" t="str">
        <f>'P01'!F15</f>
        <v>na</v>
      </c>
      <c r="G5" s="160" t="str">
        <f>'P02'!F15</f>
        <v>na</v>
      </c>
      <c r="H5" s="160" t="str">
        <f>'P03'!F15</f>
        <v>na</v>
      </c>
      <c r="I5" s="160" t="str">
        <f>'P04'!F15</f>
        <v>na</v>
      </c>
      <c r="J5" s="160" t="str">
        <f>'P05'!F15</f>
        <v>na</v>
      </c>
      <c r="K5" s="160" t="str">
        <f>'P06'!F15</f>
        <v>na</v>
      </c>
      <c r="L5" s="160" t="str">
        <f>'P07'!F15</f>
        <v>na</v>
      </c>
      <c r="M5" s="160" t="str">
        <f>'P08'!F15</f>
        <v>na</v>
      </c>
      <c r="N5" s="160" t="str">
        <f>'P09'!F15</f>
        <v>na</v>
      </c>
      <c r="O5" s="160" t="str">
        <f>'P10'!F15</f>
        <v>na</v>
      </c>
      <c r="P5" s="160" t="str">
        <f>'P11'!F15</f>
        <v>na</v>
      </c>
      <c r="Q5" s="160" t="str">
        <f>'P12'!F15</f>
        <v>na</v>
      </c>
      <c r="R5" s="160" t="str">
        <f>'P13'!F15</f>
        <v>na</v>
      </c>
      <c r="S5" s="160" t="str">
        <f>'P14'!F15</f>
        <v>nt</v>
      </c>
      <c r="T5" s="160" t="str">
        <f>'P15'!F15</f>
        <v>nt</v>
      </c>
      <c r="U5" s="160" t="str">
        <f>'P16'!F15</f>
        <v>nt</v>
      </c>
      <c r="V5" s="160" t="str">
        <f>'P17'!F15</f>
        <v>nt</v>
      </c>
      <c r="W5" s="160" t="str">
        <f>'P18'!F15</f>
        <v>nt</v>
      </c>
      <c r="X5" s="160" t="str">
        <f>'P19'!F15</f>
        <v>nt</v>
      </c>
      <c r="Y5" s="160" t="str">
        <f>'P20'!F15</f>
        <v>nt</v>
      </c>
      <c r="Z5" s="160" t="str">
        <f>'P21'!F15</f>
        <v>nt</v>
      </c>
      <c r="AA5" s="160" t="str">
        <f>'P22'!F15</f>
        <v>nt</v>
      </c>
      <c r="AB5" s="160" t="str">
        <f>'P23'!F15</f>
        <v>nt</v>
      </c>
      <c r="AC5" s="160" t="str">
        <f>'P24'!F15</f>
        <v>nt</v>
      </c>
      <c r="AD5" s="160" t="str">
        <f>'P25'!F15</f>
        <v>nt</v>
      </c>
      <c r="AE5" s="262" t="str">
        <f>'P26'!F15</f>
        <v>nt</v>
      </c>
      <c r="AF5" s="257">
        <f t="shared" si="250"/>
        <v>0</v>
      </c>
      <c r="AG5" s="257">
        <f t="shared" si="251"/>
        <v>0</v>
      </c>
      <c r="AH5" s="257">
        <f t="shared" si="252"/>
        <v>13</v>
      </c>
      <c r="AI5" s="257">
        <f t="shared" si="253"/>
        <v>13</v>
      </c>
      <c r="AJ5" s="263" t="str">
        <f t="shared" si="254"/>
        <v>NT</v>
      </c>
      <c r="AL5" s="271" t="s">
        <v>8</v>
      </c>
      <c r="AM5" s="272">
        <f>COUNTIFS($C$2:$C$107,"A",$AJ$2:$AJ$107,"C")</f>
        <v>29</v>
      </c>
      <c r="AN5" s="272">
        <f>COUNTIFS($C$2:$C$107,"A",$AJ$2:$AJ$107,"NC")</f>
        <v>7</v>
      </c>
      <c r="AO5" s="272">
        <f>COUNTIFS($C$2:$C$107,"A",$AJ$2:$AJ$107,"NA")</f>
        <v>0</v>
      </c>
      <c r="AP5" s="272">
        <f>COUNTIFS($C$2:$C$107,"A",$AJ$2:$AJ$107,"NT")</f>
        <v>46</v>
      </c>
      <c r="AQ5" s="272">
        <f t="shared" ref="AQ5:AQ6" si="257">AM5+AN5</f>
        <v>36</v>
      </c>
      <c r="AS5" s="264" t="str">
        <f>Résultats!B16</f>
        <v>1.4</v>
      </c>
      <c r="AT5" s="265" t="str">
        <f>Résultats!C16</f>
        <v>A</v>
      </c>
      <c r="AU5" s="257" t="str">
        <f>'P01'!$G15</f>
        <v/>
      </c>
      <c r="AV5" s="257" t="str">
        <f>'P02'!$G15</f>
        <v/>
      </c>
      <c r="AW5" s="257" t="str">
        <f>'P03'!$G15</f>
        <v/>
      </c>
      <c r="AX5" s="257" t="str">
        <f>'P04'!$G15</f>
        <v/>
      </c>
      <c r="AY5" s="257" t="str">
        <f>'P05'!$G15</f>
        <v/>
      </c>
      <c r="AZ5" s="257" t="str">
        <f>'P06'!$G15</f>
        <v/>
      </c>
      <c r="BA5" s="257" t="str">
        <f>'P07'!$G15</f>
        <v/>
      </c>
      <c r="BB5" s="257" t="str">
        <f>'P08'!$G15</f>
        <v/>
      </c>
      <c r="BC5" s="257" t="str">
        <f>'P09'!$G15</f>
        <v/>
      </c>
      <c r="BD5" s="257" t="str">
        <f>'P10'!$G15</f>
        <v/>
      </c>
      <c r="BE5" s="257" t="str">
        <f>'P11'!$G15</f>
        <v/>
      </c>
      <c r="BF5" s="257" t="str">
        <f>'P12'!$G15</f>
        <v/>
      </c>
      <c r="BG5" s="257" t="str">
        <f>'P13'!$G15</f>
        <v/>
      </c>
      <c r="BH5" s="257" t="str">
        <f>'P14'!$G15</f>
        <v/>
      </c>
      <c r="BI5" s="257" t="str">
        <f>'P15'!$G15</f>
        <v/>
      </c>
      <c r="BJ5" s="257" t="str">
        <f>'P16'!$G15</f>
        <v/>
      </c>
      <c r="BK5" s="257" t="str">
        <f>'P17'!$G15</f>
        <v/>
      </c>
      <c r="BL5" s="257" t="str">
        <f>'P18'!$G15</f>
        <v/>
      </c>
      <c r="BM5" s="257" t="str">
        <f>'P19'!$G15</f>
        <v/>
      </c>
      <c r="BN5" s="257" t="str">
        <f>'P20'!$G15</f>
        <v/>
      </c>
      <c r="BO5" s="257"/>
      <c r="BP5" s="257" t="str">
        <f>'P22'!$G15</f>
        <v/>
      </c>
      <c r="BQ5" s="257" t="str">
        <f>'P23'!$G15</f>
        <v/>
      </c>
      <c r="BR5" s="257" t="str">
        <f>'P24'!$G15</f>
        <v/>
      </c>
      <c r="BS5" s="257" t="str">
        <f>'P25'!$G15</f>
        <v/>
      </c>
      <c r="BT5" s="266" t="str">
        <f>'P26'!$G15</f>
        <v/>
      </c>
      <c r="BU5" s="257">
        <f t="shared" si="255"/>
        <v>0</v>
      </c>
      <c r="BV5" s="267" t="str">
        <f t="shared" si="256"/>
        <v>-</v>
      </c>
    </row>
    <row r="6">
      <c r="A6" s="268" t="s">
        <v>440</v>
      </c>
      <c r="B6" s="259" t="str">
        <f>Résultats!B17</f>
        <v>1.5</v>
      </c>
      <c r="C6" s="260" t="str">
        <f>Résultats!C17</f>
        <v>A</v>
      </c>
      <c r="D6" s="257" t="str">
        <f>Résultats!E17</f>
        <v/>
      </c>
      <c r="F6" s="261" t="str">
        <f>'P01'!F16</f>
        <v>na</v>
      </c>
      <c r="G6" s="160" t="str">
        <f>'P02'!F16</f>
        <v>na</v>
      </c>
      <c r="H6" s="160" t="str">
        <f>'P03'!F16</f>
        <v>na</v>
      </c>
      <c r="I6" s="160" t="str">
        <f>'P04'!F16</f>
        <v>na</v>
      </c>
      <c r="J6" s="160" t="str">
        <f>'P05'!F16</f>
        <v>na</v>
      </c>
      <c r="K6" s="160" t="str">
        <f>'P06'!F16</f>
        <v>na</v>
      </c>
      <c r="L6" s="160" t="str">
        <f>'P07'!F16</f>
        <v>na</v>
      </c>
      <c r="M6" s="160" t="str">
        <f>'P08'!F16</f>
        <v>na</v>
      </c>
      <c r="N6" s="160" t="str">
        <f>'P09'!F16</f>
        <v>na</v>
      </c>
      <c r="O6" s="160" t="str">
        <f>'P10'!F16</f>
        <v>na</v>
      </c>
      <c r="P6" s="160" t="str">
        <f>'P11'!F16</f>
        <v>na</v>
      </c>
      <c r="Q6" s="160" t="str">
        <f>'P12'!F16</f>
        <v>na</v>
      </c>
      <c r="R6" s="160" t="str">
        <f>'P13'!F16</f>
        <v>na</v>
      </c>
      <c r="S6" s="160" t="str">
        <f>'P14'!F16</f>
        <v>nt</v>
      </c>
      <c r="T6" s="160" t="str">
        <f>'P15'!F16</f>
        <v>nt</v>
      </c>
      <c r="U6" s="160" t="str">
        <f>'P16'!F16</f>
        <v>nt</v>
      </c>
      <c r="V6" s="160" t="str">
        <f>'P17'!F16</f>
        <v>nt</v>
      </c>
      <c r="W6" s="160" t="str">
        <f>'P18'!F16</f>
        <v>nt</v>
      </c>
      <c r="X6" s="160" t="str">
        <f>'P19'!F16</f>
        <v>nt</v>
      </c>
      <c r="Y6" s="160" t="str">
        <f>'P20'!F16</f>
        <v>nt</v>
      </c>
      <c r="Z6" s="160" t="str">
        <f>'P21'!F16</f>
        <v>nt</v>
      </c>
      <c r="AA6" s="160" t="str">
        <f>'P22'!F16</f>
        <v>nt</v>
      </c>
      <c r="AB6" s="160" t="str">
        <f>'P23'!F16</f>
        <v>nt</v>
      </c>
      <c r="AC6" s="160" t="str">
        <f>'P24'!F16</f>
        <v>nt</v>
      </c>
      <c r="AD6" s="160" t="str">
        <f>'P25'!F16</f>
        <v>nt</v>
      </c>
      <c r="AE6" s="262" t="str">
        <f>'P26'!F16</f>
        <v>nt</v>
      </c>
      <c r="AF6" s="257">
        <f t="shared" si="250"/>
        <v>0</v>
      </c>
      <c r="AG6" s="257">
        <f t="shared" si="251"/>
        <v>0</v>
      </c>
      <c r="AH6" s="257">
        <f t="shared" si="252"/>
        <v>13</v>
      </c>
      <c r="AI6" s="257">
        <f t="shared" si="253"/>
        <v>13</v>
      </c>
      <c r="AJ6" s="263" t="str">
        <f t="shared" si="254"/>
        <v>NT</v>
      </c>
      <c r="AL6" s="271" t="s">
        <v>15</v>
      </c>
      <c r="AM6" s="272">
        <f>COUNTIFS($C$2:$C$107,"AA",$AJ$2:$AJ$107,"C")</f>
        <v>15</v>
      </c>
      <c r="AN6" s="272">
        <f>COUNTIFS($C$2:$C$107,"AA",$AJ$2:$AJ$107,"NC")</f>
        <v>0</v>
      </c>
      <c r="AO6" s="272">
        <f>COUNTIFS($C$2:$C$107,"AA",$AJ$2:$AJ$107,"NA")</f>
        <v>0</v>
      </c>
      <c r="AP6" s="272">
        <f>COUNTIFS($C$2:$C$107,"AA",$AJ$2:$AJ$107,"NT")</f>
        <v>9</v>
      </c>
      <c r="AQ6" s="272">
        <f t="shared" si="257"/>
        <v>15</v>
      </c>
      <c r="AS6" s="264" t="str">
        <f>Résultats!B17</f>
        <v>1.5</v>
      </c>
      <c r="AT6" s="265" t="str">
        <f>Résultats!C17</f>
        <v>A</v>
      </c>
      <c r="AU6" s="257" t="str">
        <f>'P01'!$G16</f>
        <v/>
      </c>
      <c r="AV6" s="257" t="str">
        <f>'P02'!$G16</f>
        <v/>
      </c>
      <c r="AW6" s="257" t="str">
        <f>'P03'!$G16</f>
        <v/>
      </c>
      <c r="AX6" s="257" t="str">
        <f>'P04'!$G16</f>
        <v/>
      </c>
      <c r="AY6" s="257" t="str">
        <f>'P05'!$G16</f>
        <v/>
      </c>
      <c r="AZ6" s="257" t="str">
        <f>'P06'!$G16</f>
        <v/>
      </c>
      <c r="BA6" s="257" t="str">
        <f>'P07'!$G16</f>
        <v/>
      </c>
      <c r="BB6" s="257" t="str">
        <f>'P08'!$G16</f>
        <v/>
      </c>
      <c r="BC6" s="257" t="str">
        <f>'P09'!$G16</f>
        <v/>
      </c>
      <c r="BD6" s="257" t="str">
        <f>'P10'!$G16</f>
        <v/>
      </c>
      <c r="BE6" s="257" t="str">
        <f>'P11'!$G16</f>
        <v/>
      </c>
      <c r="BF6" s="257" t="str">
        <f>'P12'!$G16</f>
        <v/>
      </c>
      <c r="BG6" s="257" t="str">
        <f>'P13'!$G16</f>
        <v/>
      </c>
      <c r="BH6" s="257" t="str">
        <f>'P14'!$G16</f>
        <v/>
      </c>
      <c r="BI6" s="257" t="str">
        <f>'P15'!$G16</f>
        <v/>
      </c>
      <c r="BJ6" s="257" t="str">
        <f>'P16'!$G16</f>
        <v/>
      </c>
      <c r="BK6" s="257" t="str">
        <f>'P17'!$G16</f>
        <v/>
      </c>
      <c r="BL6" s="257" t="str">
        <f>'P18'!$G16</f>
        <v/>
      </c>
      <c r="BM6" s="257" t="str">
        <f>'P19'!$G16</f>
        <v/>
      </c>
      <c r="BN6" s="257" t="str">
        <f>'P20'!$G16</f>
        <v/>
      </c>
      <c r="BO6" s="257"/>
      <c r="BP6" s="257" t="str">
        <f>'P22'!$G16</f>
        <v/>
      </c>
      <c r="BQ6" s="257" t="str">
        <f>'P23'!$G16</f>
        <v/>
      </c>
      <c r="BR6" s="257" t="str">
        <f>'P24'!$G16</f>
        <v/>
      </c>
      <c r="BS6" s="257" t="str">
        <f>'P25'!$G16</f>
        <v/>
      </c>
      <c r="BT6" s="266" t="str">
        <f>'P26'!$G16</f>
        <v/>
      </c>
      <c r="BU6" s="257">
        <f t="shared" si="255"/>
        <v>0</v>
      </c>
      <c r="BV6" s="267" t="str">
        <f t="shared" si="256"/>
        <v>-</v>
      </c>
    </row>
    <row r="7">
      <c r="A7" s="268" t="s">
        <v>440</v>
      </c>
      <c r="B7" s="259" t="str">
        <f>Résultats!B18</f>
        <v>1.6</v>
      </c>
      <c r="C7" s="260" t="str">
        <f>Résultats!C18</f>
        <v>A</v>
      </c>
      <c r="D7" s="257" t="str">
        <f>Résultats!E18</f>
        <v/>
      </c>
      <c r="F7" s="261" t="str">
        <f>'P01'!F17</f>
        <v>na</v>
      </c>
      <c r="G7" s="160" t="str">
        <f>'P02'!F17</f>
        <v>na</v>
      </c>
      <c r="H7" s="160" t="str">
        <f>'P03'!F17</f>
        <v>na</v>
      </c>
      <c r="I7" s="160" t="str">
        <f>'P04'!F17</f>
        <v>na</v>
      </c>
      <c r="J7" s="160" t="str">
        <f>'P05'!F17</f>
        <v>na</v>
      </c>
      <c r="K7" s="160" t="str">
        <f>'P06'!F17</f>
        <v>na</v>
      </c>
      <c r="L7" s="160" t="str">
        <f>'P07'!F17</f>
        <v>na</v>
      </c>
      <c r="M7" s="160" t="str">
        <f>'P08'!F17</f>
        <v>na</v>
      </c>
      <c r="N7" s="160" t="str">
        <f>'P09'!F17</f>
        <v>na</v>
      </c>
      <c r="O7" s="160" t="str">
        <f>'P10'!F17</f>
        <v>na</v>
      </c>
      <c r="P7" s="160" t="str">
        <f>'P11'!F17</f>
        <v>na</v>
      </c>
      <c r="Q7" s="160" t="str">
        <f>'P12'!F17</f>
        <v>na</v>
      </c>
      <c r="R7" s="160" t="str">
        <f>'P13'!F17</f>
        <v>na</v>
      </c>
      <c r="S7" s="160" t="str">
        <f>'P14'!F17</f>
        <v>nt</v>
      </c>
      <c r="T7" s="160" t="str">
        <f>'P15'!F17</f>
        <v>nt</v>
      </c>
      <c r="U7" s="160" t="str">
        <f>'P16'!F17</f>
        <v>nt</v>
      </c>
      <c r="V7" s="160" t="str">
        <f>'P17'!F17</f>
        <v>nt</v>
      </c>
      <c r="W7" s="160" t="str">
        <f>'P18'!F17</f>
        <v>nt</v>
      </c>
      <c r="X7" s="160" t="str">
        <f>'P19'!F17</f>
        <v>nt</v>
      </c>
      <c r="Y7" s="160" t="str">
        <f>'P20'!F17</f>
        <v>nt</v>
      </c>
      <c r="Z7" s="160" t="str">
        <f>'P21'!F17</f>
        <v>nt</v>
      </c>
      <c r="AA7" s="160" t="str">
        <f>'P22'!F17</f>
        <v>nt</v>
      </c>
      <c r="AB7" s="160" t="str">
        <f>'P23'!F17</f>
        <v>nt</v>
      </c>
      <c r="AC7" s="160" t="str">
        <f>'P24'!F17</f>
        <v>nt</v>
      </c>
      <c r="AD7" s="160" t="str">
        <f>'P25'!F17</f>
        <v>nt</v>
      </c>
      <c r="AE7" s="262" t="str">
        <f>'P26'!F17</f>
        <v>nt</v>
      </c>
      <c r="AF7" s="257">
        <f t="shared" si="250"/>
        <v>0</v>
      </c>
      <c r="AG7" s="257">
        <f t="shared" si="251"/>
        <v>0</v>
      </c>
      <c r="AH7" s="257">
        <f t="shared" si="252"/>
        <v>13</v>
      </c>
      <c r="AI7" s="257">
        <f t="shared" si="253"/>
        <v>13</v>
      </c>
      <c r="AJ7" s="263" t="str">
        <f t="shared" si="254"/>
        <v>NT</v>
      </c>
      <c r="AL7" s="273" t="s">
        <v>442</v>
      </c>
      <c r="AM7" s="271">
        <f t="shared" ref="AM7:AQ7" si="258">SUM(AM5:AM6)</f>
        <v>44</v>
      </c>
      <c r="AN7" s="271">
        <f t="shared" si="258"/>
        <v>7</v>
      </c>
      <c r="AO7" s="271">
        <f t="shared" si="258"/>
        <v>0</v>
      </c>
      <c r="AP7" s="271">
        <f t="shared" si="258"/>
        <v>55</v>
      </c>
      <c r="AQ7" s="271">
        <f t="shared" si="258"/>
        <v>51</v>
      </c>
      <c r="AS7" s="264" t="str">
        <f>Résultats!B18</f>
        <v>1.6</v>
      </c>
      <c r="AT7" s="265" t="str">
        <f>Résultats!C18</f>
        <v>A</v>
      </c>
      <c r="AU7" s="257" t="str">
        <f>'P01'!$G17</f>
        <v/>
      </c>
      <c r="AV7" s="257" t="str">
        <f>'P02'!$G17</f>
        <v/>
      </c>
      <c r="AW7" s="257" t="str">
        <f>'P03'!$G17</f>
        <v/>
      </c>
      <c r="AX7" s="257" t="str">
        <f>'P04'!$G17</f>
        <v/>
      </c>
      <c r="AY7" s="257" t="str">
        <f>'P05'!$G17</f>
        <v/>
      </c>
      <c r="AZ7" s="257" t="str">
        <f>'P06'!$G17</f>
        <v/>
      </c>
      <c r="BA7" s="257" t="str">
        <f>'P07'!$G17</f>
        <v/>
      </c>
      <c r="BB7" s="257" t="str">
        <f>'P08'!$G17</f>
        <v/>
      </c>
      <c r="BC7" s="257" t="str">
        <f>'P09'!$G17</f>
        <v/>
      </c>
      <c r="BD7" s="257" t="str">
        <f>'P10'!$G17</f>
        <v/>
      </c>
      <c r="BE7" s="257" t="str">
        <f>'P11'!$G17</f>
        <v/>
      </c>
      <c r="BF7" s="257" t="str">
        <f>'P12'!$G17</f>
        <v/>
      </c>
      <c r="BG7" s="257" t="str">
        <f>'P13'!$G17</f>
        <v/>
      </c>
      <c r="BH7" s="257" t="str">
        <f>'P14'!$G17</f>
        <v/>
      </c>
      <c r="BI7" s="257" t="str">
        <f>'P15'!$G17</f>
        <v/>
      </c>
      <c r="BJ7" s="257" t="str">
        <f>'P16'!$G17</f>
        <v/>
      </c>
      <c r="BK7" s="257" t="str">
        <f>'P17'!$G17</f>
        <v/>
      </c>
      <c r="BL7" s="257" t="str">
        <f>'P18'!$G17</f>
        <v/>
      </c>
      <c r="BM7" s="257" t="str">
        <f>'P19'!$G17</f>
        <v/>
      </c>
      <c r="BN7" s="257" t="str">
        <f>'P20'!$G17</f>
        <v/>
      </c>
      <c r="BO7" s="257"/>
      <c r="BP7" s="257" t="str">
        <f>'P22'!$G17</f>
        <v/>
      </c>
      <c r="BQ7" s="257" t="str">
        <f>'P23'!$G17</f>
        <v/>
      </c>
      <c r="BR7" s="257" t="str">
        <f>'P24'!$G17</f>
        <v/>
      </c>
      <c r="BS7" s="257" t="str">
        <f>'P25'!$G17</f>
        <v/>
      </c>
      <c r="BT7" s="266" t="str">
        <f>'P26'!$G17</f>
        <v/>
      </c>
      <c r="BU7" s="257">
        <f t="shared" si="255"/>
        <v>0</v>
      </c>
      <c r="BV7" s="267" t="str">
        <f t="shared" si="256"/>
        <v>-</v>
      </c>
    </row>
    <row r="8">
      <c r="A8" s="268" t="s">
        <v>440</v>
      </c>
      <c r="B8" s="259" t="str">
        <f>Résultats!B19</f>
        <v>1.7</v>
      </c>
      <c r="C8" s="260" t="str">
        <f>Résultats!C19</f>
        <v>A</v>
      </c>
      <c r="D8" s="257" t="str">
        <f>Résultats!E19</f>
        <v/>
      </c>
      <c r="F8" s="261" t="str">
        <f>'P01'!F18</f>
        <v>na</v>
      </c>
      <c r="G8" s="160" t="str">
        <f>'P02'!F18</f>
        <v>na</v>
      </c>
      <c r="H8" s="160" t="str">
        <f>'P03'!F18</f>
        <v>na</v>
      </c>
      <c r="I8" s="160" t="str">
        <f>'P04'!F18</f>
        <v>na</v>
      </c>
      <c r="J8" s="160" t="str">
        <f>'P05'!F18</f>
        <v>na</v>
      </c>
      <c r="K8" s="160" t="str">
        <f>'P06'!F18</f>
        <v>na</v>
      </c>
      <c r="L8" s="160" t="str">
        <f>'P07'!F18</f>
        <v>na</v>
      </c>
      <c r="M8" s="160" t="str">
        <f>'P08'!F18</f>
        <v>na</v>
      </c>
      <c r="N8" s="160" t="str">
        <f>'P09'!F18</f>
        <v>na</v>
      </c>
      <c r="O8" s="160" t="str">
        <f>'P10'!F18</f>
        <v>na</v>
      </c>
      <c r="P8" s="160" t="str">
        <f>'P11'!F18</f>
        <v>na</v>
      </c>
      <c r="Q8" s="160" t="str">
        <f>'P12'!F18</f>
        <v>na</v>
      </c>
      <c r="R8" s="160" t="str">
        <f>'P13'!F18</f>
        <v>na</v>
      </c>
      <c r="S8" s="160" t="str">
        <f>'P14'!F18</f>
        <v>nt</v>
      </c>
      <c r="T8" s="160" t="str">
        <f>'P15'!F18</f>
        <v>nt</v>
      </c>
      <c r="U8" s="160" t="str">
        <f>'P16'!F18</f>
        <v>nt</v>
      </c>
      <c r="V8" s="160" t="str">
        <f>'P17'!F18</f>
        <v>nt</v>
      </c>
      <c r="W8" s="160" t="str">
        <f>'P18'!F18</f>
        <v>nt</v>
      </c>
      <c r="X8" s="160" t="str">
        <f>'P19'!F18</f>
        <v>nt</v>
      </c>
      <c r="Y8" s="160" t="str">
        <f>'P20'!F18</f>
        <v>nt</v>
      </c>
      <c r="Z8" s="160" t="str">
        <f>'P21'!F18</f>
        <v>nt</v>
      </c>
      <c r="AA8" s="160" t="str">
        <f>'P22'!F18</f>
        <v>nt</v>
      </c>
      <c r="AB8" s="160" t="str">
        <f>'P23'!F18</f>
        <v>nt</v>
      </c>
      <c r="AC8" s="160" t="str">
        <f>'P24'!F18</f>
        <v>nt</v>
      </c>
      <c r="AD8" s="160" t="str">
        <f>'P25'!F18</f>
        <v>nt</v>
      </c>
      <c r="AE8" s="262" t="str">
        <f>'P26'!F18</f>
        <v>nt</v>
      </c>
      <c r="AF8" s="257">
        <f t="shared" si="250"/>
        <v>0</v>
      </c>
      <c r="AG8" s="257">
        <f t="shared" si="251"/>
        <v>0</v>
      </c>
      <c r="AH8" s="257">
        <f t="shared" si="252"/>
        <v>13</v>
      </c>
      <c r="AI8" s="257">
        <f t="shared" si="253"/>
        <v>13</v>
      </c>
      <c r="AJ8" s="263" t="str">
        <f t="shared" si="254"/>
        <v>NT</v>
      </c>
      <c r="AL8" s="274"/>
      <c r="AM8" s="274"/>
      <c r="AN8" s="274"/>
      <c r="AO8" s="274"/>
      <c r="AP8" s="274"/>
      <c r="AQ8" s="274"/>
      <c r="AS8" s="264" t="str">
        <f>Résultats!B19</f>
        <v>1.7</v>
      </c>
      <c r="AT8" s="265" t="str">
        <f>Résultats!C19</f>
        <v>A</v>
      </c>
      <c r="AU8" s="257" t="str">
        <f>'P01'!$G18</f>
        <v/>
      </c>
      <c r="AV8" s="257" t="str">
        <f>'P02'!$G18</f>
        <v/>
      </c>
      <c r="AW8" s="257" t="str">
        <f>'P03'!$G18</f>
        <v/>
      </c>
      <c r="AX8" s="257" t="str">
        <f>'P04'!$G18</f>
        <v/>
      </c>
      <c r="AY8" s="257" t="str">
        <f>'P05'!$G18</f>
        <v/>
      </c>
      <c r="AZ8" s="257" t="str">
        <f>'P06'!$G18</f>
        <v/>
      </c>
      <c r="BA8" s="257" t="str">
        <f>'P07'!$G18</f>
        <v/>
      </c>
      <c r="BB8" s="257" t="str">
        <f>'P08'!$G18</f>
        <v/>
      </c>
      <c r="BC8" s="257" t="str">
        <f>'P09'!$G18</f>
        <v/>
      </c>
      <c r="BD8" s="257" t="str">
        <f>'P10'!$G18</f>
        <v/>
      </c>
      <c r="BE8" s="257" t="str">
        <f>'P11'!$G18</f>
        <v/>
      </c>
      <c r="BF8" s="257" t="str">
        <f>'P12'!$G18</f>
        <v/>
      </c>
      <c r="BG8" s="257" t="str">
        <f>'P13'!$G18</f>
        <v/>
      </c>
      <c r="BH8" s="257" t="str">
        <f>'P14'!$G18</f>
        <v/>
      </c>
      <c r="BI8" s="257" t="str">
        <f>'P15'!$G18</f>
        <v/>
      </c>
      <c r="BJ8" s="257" t="str">
        <f>'P16'!$G18</f>
        <v/>
      </c>
      <c r="BK8" s="257" t="str">
        <f>'P17'!$G18</f>
        <v/>
      </c>
      <c r="BL8" s="257" t="str">
        <f>'P18'!$G18</f>
        <v/>
      </c>
      <c r="BM8" s="257" t="str">
        <f>'P19'!$G18</f>
        <v/>
      </c>
      <c r="BN8" s="257" t="str">
        <f>'P20'!$G18</f>
        <v/>
      </c>
      <c r="BO8" s="257"/>
      <c r="BP8" s="257" t="str">
        <f>'P22'!$G18</f>
        <v/>
      </c>
      <c r="BQ8" s="257" t="str">
        <f>'P23'!$G18</f>
        <v/>
      </c>
      <c r="BR8" s="257" t="str">
        <f>'P24'!$G18</f>
        <v/>
      </c>
      <c r="BS8" s="257" t="str">
        <f>'P25'!$G18</f>
        <v/>
      </c>
      <c r="BT8" s="266" t="str">
        <f>'P26'!$G18</f>
        <v/>
      </c>
      <c r="BU8" s="257">
        <f t="shared" si="255"/>
        <v>0</v>
      </c>
      <c r="BV8" s="267" t="str">
        <f t="shared" si="256"/>
        <v>-</v>
      </c>
    </row>
    <row r="9">
      <c r="A9" s="268" t="s">
        <v>440</v>
      </c>
      <c r="B9" s="259" t="str">
        <f>Résultats!B20</f>
        <v>1.8</v>
      </c>
      <c r="C9" s="260" t="str">
        <f>Résultats!C20</f>
        <v>AA</v>
      </c>
      <c r="D9" s="257" t="str">
        <f>Résultats!E20</f>
        <v/>
      </c>
      <c r="F9" s="261" t="str">
        <f>'P01'!F19</f>
        <v>na</v>
      </c>
      <c r="G9" s="160" t="str">
        <f>'P02'!F19</f>
        <v>na</v>
      </c>
      <c r="H9" s="160" t="str">
        <f>'P03'!F19</f>
        <v>na</v>
      </c>
      <c r="I9" s="160" t="str">
        <f>'P04'!F19</f>
        <v>na</v>
      </c>
      <c r="J9" s="160" t="str">
        <f>'P05'!F19</f>
        <v>na</v>
      </c>
      <c r="K9" s="160" t="str">
        <f>'P06'!F19</f>
        <v>na</v>
      </c>
      <c r="L9" s="160" t="str">
        <f>'P07'!F19</f>
        <v>na</v>
      </c>
      <c r="M9" s="160" t="str">
        <f>'P08'!F19</f>
        <v>na</v>
      </c>
      <c r="N9" s="160" t="str">
        <f>'P09'!F19</f>
        <v>na</v>
      </c>
      <c r="O9" s="160" t="str">
        <f>'P10'!F19</f>
        <v>na</v>
      </c>
      <c r="P9" s="160" t="str">
        <f>'P11'!F19</f>
        <v>na</v>
      </c>
      <c r="Q9" s="160" t="str">
        <f>'P12'!F19</f>
        <v>na</v>
      </c>
      <c r="R9" s="160" t="str">
        <f>'P13'!F19</f>
        <v>na</v>
      </c>
      <c r="S9" s="160" t="str">
        <f>'P14'!F19</f>
        <v>nt</v>
      </c>
      <c r="T9" s="160" t="str">
        <f>'P15'!F19</f>
        <v>nt</v>
      </c>
      <c r="U9" s="160" t="str">
        <f>'P16'!F19</f>
        <v>nt</v>
      </c>
      <c r="V9" s="160" t="str">
        <f>'P17'!F19</f>
        <v>nt</v>
      </c>
      <c r="W9" s="160" t="str">
        <f>'P18'!F19</f>
        <v>nt</v>
      </c>
      <c r="X9" s="160" t="str">
        <f>'P19'!F19</f>
        <v>nt</v>
      </c>
      <c r="Y9" s="160" t="str">
        <f>'P20'!F19</f>
        <v>nt</v>
      </c>
      <c r="Z9" s="160" t="str">
        <f>'P21'!F19</f>
        <v>nt</v>
      </c>
      <c r="AA9" s="160" t="str">
        <f>'P22'!F19</f>
        <v>nt</v>
      </c>
      <c r="AB9" s="160" t="str">
        <f>'P23'!F19</f>
        <v>nt</v>
      </c>
      <c r="AC9" s="160" t="str">
        <f>'P24'!F19</f>
        <v>nt</v>
      </c>
      <c r="AD9" s="160" t="str">
        <f>'P25'!F19</f>
        <v>nt</v>
      </c>
      <c r="AE9" s="262" t="str">
        <f>'P26'!F19</f>
        <v>nt</v>
      </c>
      <c r="AF9" s="257">
        <f t="shared" si="250"/>
        <v>0</v>
      </c>
      <c r="AG9" s="257">
        <f t="shared" si="251"/>
        <v>0</v>
      </c>
      <c r="AH9" s="257">
        <f t="shared" si="252"/>
        <v>13</v>
      </c>
      <c r="AI9" s="257">
        <f t="shared" si="253"/>
        <v>13</v>
      </c>
      <c r="AJ9" s="263" t="str">
        <f t="shared" si="254"/>
        <v>NT</v>
      </c>
      <c r="AL9" s="274"/>
      <c r="AM9" s="274"/>
      <c r="AN9" s="274"/>
      <c r="AO9" s="274"/>
      <c r="AP9" s="274"/>
      <c r="AQ9" s="274"/>
      <c r="AS9" s="264" t="str">
        <f>Résultats!B20</f>
        <v>1.8</v>
      </c>
      <c r="AT9" s="265" t="str">
        <f>Résultats!C20</f>
        <v>AA</v>
      </c>
      <c r="AU9" s="257" t="str">
        <f>'P01'!$G19</f>
        <v/>
      </c>
      <c r="AV9" s="257" t="str">
        <f>'P02'!$G19</f>
        <v/>
      </c>
      <c r="AW9" s="257" t="str">
        <f>'P03'!$G19</f>
        <v/>
      </c>
      <c r="AX9" s="257" t="str">
        <f>'P04'!$G19</f>
        <v/>
      </c>
      <c r="AY9" s="257" t="str">
        <f>'P05'!$G19</f>
        <v/>
      </c>
      <c r="AZ9" s="257" t="str">
        <f>'P06'!$G19</f>
        <v/>
      </c>
      <c r="BA9" s="257" t="str">
        <f>'P07'!$G19</f>
        <v/>
      </c>
      <c r="BB9" s="257" t="str">
        <f>'P08'!$G19</f>
        <v/>
      </c>
      <c r="BC9" s="257" t="str">
        <f>'P09'!$G19</f>
        <v/>
      </c>
      <c r="BD9" s="257" t="str">
        <f>'P10'!$G19</f>
        <v/>
      </c>
      <c r="BE9" s="257" t="str">
        <f>'P11'!$G19</f>
        <v/>
      </c>
      <c r="BF9" s="257" t="str">
        <f>'P12'!$G19</f>
        <v/>
      </c>
      <c r="BG9" s="257" t="str">
        <f>'P13'!$G19</f>
        <v/>
      </c>
      <c r="BH9" s="257" t="str">
        <f>'P14'!$G19</f>
        <v/>
      </c>
      <c r="BI9" s="257" t="str">
        <f>'P15'!$G19</f>
        <v/>
      </c>
      <c r="BJ9" s="257" t="str">
        <f>'P16'!$G19</f>
        <v/>
      </c>
      <c r="BK9" s="257" t="str">
        <f>'P17'!$G19</f>
        <v/>
      </c>
      <c r="BL9" s="257" t="str">
        <f>'P18'!$G19</f>
        <v/>
      </c>
      <c r="BM9" s="257" t="str">
        <f>'P19'!$G19</f>
        <v/>
      </c>
      <c r="BN9" s="257" t="str">
        <f>'P20'!$G19</f>
        <v/>
      </c>
      <c r="BO9" s="257"/>
      <c r="BP9" s="257" t="str">
        <f>'P22'!$G19</f>
        <v/>
      </c>
      <c r="BQ9" s="257" t="str">
        <f>'P23'!$G19</f>
        <v/>
      </c>
      <c r="BR9" s="257" t="str">
        <f>'P24'!$G19</f>
        <v/>
      </c>
      <c r="BS9" s="257" t="str">
        <f>'P25'!$G19</f>
        <v/>
      </c>
      <c r="BT9" s="266" t="str">
        <f>'P26'!$G19</f>
        <v/>
      </c>
      <c r="BU9" s="257">
        <f t="shared" si="255"/>
        <v>0</v>
      </c>
      <c r="BV9" s="267" t="str">
        <f t="shared" si="256"/>
        <v>-</v>
      </c>
    </row>
    <row r="10">
      <c r="A10" s="268" t="s">
        <v>440</v>
      </c>
      <c r="B10" s="259" t="str">
        <f>Résultats!B21</f>
        <v>1.9</v>
      </c>
      <c r="C10" s="260" t="str">
        <f>Résultats!C21</f>
        <v>A</v>
      </c>
      <c r="D10" s="257" t="str">
        <f>Résultats!E21</f>
        <v/>
      </c>
      <c r="F10" s="261" t="str">
        <f>'P01'!F20</f>
        <v>na</v>
      </c>
      <c r="G10" s="160" t="str">
        <f>'P02'!F20</f>
        <v>na</v>
      </c>
      <c r="H10" s="160" t="str">
        <f>'P03'!F20</f>
        <v>na</v>
      </c>
      <c r="I10" s="160" t="str">
        <f>'P04'!F20</f>
        <v>na</v>
      </c>
      <c r="J10" s="160" t="str">
        <f>'P05'!F20</f>
        <v>na</v>
      </c>
      <c r="K10" s="160" t="str">
        <f>'P06'!F20</f>
        <v>na</v>
      </c>
      <c r="L10" s="160" t="str">
        <f>'P07'!F20</f>
        <v>na</v>
      </c>
      <c r="M10" s="160" t="str">
        <f>'P08'!F20</f>
        <v>na</v>
      </c>
      <c r="N10" s="160" t="str">
        <f>'P09'!F20</f>
        <v>na</v>
      </c>
      <c r="O10" s="160" t="str">
        <f>'P10'!F20</f>
        <v>na</v>
      </c>
      <c r="P10" s="160" t="str">
        <f>'P11'!F20</f>
        <v>na</v>
      </c>
      <c r="Q10" s="160" t="str">
        <f>'P12'!F20</f>
        <v>na</v>
      </c>
      <c r="R10" s="160" t="str">
        <f>'P13'!F20</f>
        <v>na</v>
      </c>
      <c r="S10" s="160" t="str">
        <f>'P14'!F20</f>
        <v>nt</v>
      </c>
      <c r="T10" s="160" t="str">
        <f>'P15'!F20</f>
        <v>nt</v>
      </c>
      <c r="U10" s="160" t="str">
        <f>'P16'!F20</f>
        <v>nt</v>
      </c>
      <c r="V10" s="160" t="str">
        <f>'P17'!F20</f>
        <v>nt</v>
      </c>
      <c r="W10" s="160" t="str">
        <f>'P18'!F20</f>
        <v>nt</v>
      </c>
      <c r="X10" s="160" t="str">
        <f>'P19'!F20</f>
        <v>nt</v>
      </c>
      <c r="Y10" s="160" t="str">
        <f>'P20'!F20</f>
        <v>nt</v>
      </c>
      <c r="Z10" s="160" t="str">
        <f>'P21'!F20</f>
        <v>nt</v>
      </c>
      <c r="AA10" s="160" t="str">
        <f>'P22'!F20</f>
        <v>nt</v>
      </c>
      <c r="AB10" s="160" t="str">
        <f>'P23'!F20</f>
        <v>nt</v>
      </c>
      <c r="AC10" s="160" t="str">
        <f>'P24'!F20</f>
        <v>nt</v>
      </c>
      <c r="AD10" s="160" t="str">
        <f>'P25'!F20</f>
        <v>nt</v>
      </c>
      <c r="AE10" s="262" t="str">
        <f>'P26'!F20</f>
        <v>nt</v>
      </c>
      <c r="AF10" s="257">
        <f t="shared" si="250"/>
        <v>0</v>
      </c>
      <c r="AG10" s="257">
        <f t="shared" si="251"/>
        <v>0</v>
      </c>
      <c r="AH10" s="257">
        <f t="shared" si="252"/>
        <v>13</v>
      </c>
      <c r="AI10" s="257">
        <f t="shared" si="253"/>
        <v>13</v>
      </c>
      <c r="AJ10" s="263" t="str">
        <f t="shared" si="254"/>
        <v>NT</v>
      </c>
      <c r="AL10" s="274"/>
      <c r="AM10" s="274"/>
      <c r="AN10" s="274"/>
      <c r="AO10" s="274"/>
      <c r="AP10" s="274"/>
      <c r="AQ10" s="274"/>
      <c r="AS10" s="264" t="str">
        <f>Résultats!B21</f>
        <v>1.9</v>
      </c>
      <c r="AT10" s="265" t="str">
        <f>Résultats!C21</f>
        <v>A</v>
      </c>
      <c r="AU10" s="257" t="str">
        <f>'P01'!$G20</f>
        <v/>
      </c>
      <c r="AV10" s="257" t="str">
        <f>'P02'!$G20</f>
        <v/>
      </c>
      <c r="AW10" s="257" t="str">
        <f>'P03'!$G20</f>
        <v/>
      </c>
      <c r="AX10" s="257" t="str">
        <f>'P04'!$G20</f>
        <v/>
      </c>
      <c r="AY10" s="257" t="str">
        <f>'P05'!$G20</f>
        <v/>
      </c>
      <c r="AZ10" s="257" t="str">
        <f>'P06'!$G20</f>
        <v/>
      </c>
      <c r="BA10" s="257" t="str">
        <f>'P07'!$G20</f>
        <v/>
      </c>
      <c r="BB10" s="257" t="str">
        <f>'P08'!$G20</f>
        <v/>
      </c>
      <c r="BC10" s="257" t="str">
        <f>'P09'!$G20</f>
        <v/>
      </c>
      <c r="BD10" s="257" t="str">
        <f>'P10'!$G20</f>
        <v/>
      </c>
      <c r="BE10" s="257" t="str">
        <f>'P11'!$G20</f>
        <v/>
      </c>
      <c r="BF10" s="257" t="str">
        <f>'P12'!$G20</f>
        <v/>
      </c>
      <c r="BG10" s="257" t="str">
        <f>'P13'!$G20</f>
        <v/>
      </c>
      <c r="BH10" s="257" t="str">
        <f>'P14'!$G20</f>
        <v/>
      </c>
      <c r="BI10" s="257" t="str">
        <f>'P15'!$G20</f>
        <v/>
      </c>
      <c r="BJ10" s="257" t="str">
        <f>'P16'!$G20</f>
        <v/>
      </c>
      <c r="BK10" s="257" t="str">
        <f>'P17'!$G20</f>
        <v/>
      </c>
      <c r="BL10" s="257" t="str">
        <f>'P18'!$G20</f>
        <v/>
      </c>
      <c r="BM10" s="257" t="str">
        <f>'P19'!$G20</f>
        <v/>
      </c>
      <c r="BN10" s="257" t="str">
        <f>'P20'!$G20</f>
        <v/>
      </c>
      <c r="BO10" s="257"/>
      <c r="BP10" s="257" t="str">
        <f>'P22'!$G20</f>
        <v/>
      </c>
      <c r="BQ10" s="257" t="str">
        <f>'P23'!$G20</f>
        <v/>
      </c>
      <c r="BR10" s="257" t="str">
        <f>'P24'!$G20</f>
        <v/>
      </c>
      <c r="BS10" s="257" t="str">
        <f>'P25'!$G20</f>
        <v/>
      </c>
      <c r="BT10" s="266" t="str">
        <f>'P26'!$G20</f>
        <v/>
      </c>
      <c r="BU10" s="257">
        <f t="shared" si="255"/>
        <v>0</v>
      </c>
      <c r="BV10" s="267" t="str">
        <f t="shared" si="256"/>
        <v>-</v>
      </c>
    </row>
    <row r="11">
      <c r="A11" s="258" t="s">
        <v>443</v>
      </c>
      <c r="B11" s="259" t="str">
        <f>Résultats!B22</f>
        <v>2.1</v>
      </c>
      <c r="C11" s="260" t="str">
        <f>Résultats!C22</f>
        <v>A</v>
      </c>
      <c r="D11" s="257" t="str">
        <f>Résultats!E22</f>
        <v/>
      </c>
      <c r="F11" s="261" t="str">
        <f>'P01'!F21</f>
        <v>na</v>
      </c>
      <c r="G11" s="160" t="str">
        <f>'P02'!F21</f>
        <v>na</v>
      </c>
      <c r="H11" s="160" t="str">
        <f>'P03'!F21</f>
        <v>na</v>
      </c>
      <c r="I11" s="160" t="str">
        <f>'P04'!F21</f>
        <v>na</v>
      </c>
      <c r="J11" s="160" t="str">
        <f>'P05'!F21</f>
        <v>na</v>
      </c>
      <c r="K11" s="160" t="str">
        <f>'P06'!F21</f>
        <v>na</v>
      </c>
      <c r="L11" s="160" t="str">
        <f>'P07'!F21</f>
        <v>na</v>
      </c>
      <c r="M11" s="160" t="str">
        <f>'P08'!F21</f>
        <v>na</v>
      </c>
      <c r="N11" s="160" t="str">
        <f>'P09'!F21</f>
        <v>na</v>
      </c>
      <c r="O11" s="160" t="str">
        <f>'P10'!F21</f>
        <v>na</v>
      </c>
      <c r="P11" s="160" t="str">
        <f>'P11'!F21</f>
        <v>na</v>
      </c>
      <c r="Q11" s="160" t="str">
        <f>'P12'!F21</f>
        <v>na</v>
      </c>
      <c r="R11" s="160" t="str">
        <f>'P13'!F21</f>
        <v>na</v>
      </c>
      <c r="S11" s="160" t="str">
        <f>'P14'!F21</f>
        <v>nt</v>
      </c>
      <c r="T11" s="160" t="str">
        <f>'P15'!F21</f>
        <v>nt</v>
      </c>
      <c r="U11" s="160" t="str">
        <f>'P16'!F21</f>
        <v>nt</v>
      </c>
      <c r="V11" s="160" t="str">
        <f>'P17'!F21</f>
        <v>nt</v>
      </c>
      <c r="W11" s="160" t="str">
        <f>'P18'!F21</f>
        <v>nt</v>
      </c>
      <c r="X11" s="160" t="str">
        <f>'P19'!F21</f>
        <v>nt</v>
      </c>
      <c r="Y11" s="160" t="str">
        <f>'P20'!F21</f>
        <v>nt</v>
      </c>
      <c r="Z11" s="160" t="str">
        <f>'P21'!F21</f>
        <v>nt</v>
      </c>
      <c r="AA11" s="160" t="str">
        <f>'P22'!F21</f>
        <v>nt</v>
      </c>
      <c r="AB11" s="160" t="str">
        <f>'P23'!F21</f>
        <v>nt</v>
      </c>
      <c r="AC11" s="160" t="str">
        <f>'P24'!F21</f>
        <v>nt</v>
      </c>
      <c r="AD11" s="160" t="str">
        <f>'P25'!F21</f>
        <v>nt</v>
      </c>
      <c r="AE11" s="262" t="str">
        <f>'P26'!F21</f>
        <v>nt</v>
      </c>
      <c r="AF11" s="257">
        <f t="shared" si="250"/>
        <v>0</v>
      </c>
      <c r="AG11" s="257">
        <f t="shared" si="251"/>
        <v>0</v>
      </c>
      <c r="AH11" s="257">
        <f t="shared" si="252"/>
        <v>13</v>
      </c>
      <c r="AI11" s="257">
        <f t="shared" si="253"/>
        <v>13</v>
      </c>
      <c r="AJ11" s="263" t="str">
        <f t="shared" si="254"/>
        <v>NT</v>
      </c>
      <c r="AL11" s="275" t="s">
        <v>12</v>
      </c>
      <c r="AM11" s="7"/>
      <c r="AN11" s="8"/>
      <c r="AO11" s="274"/>
      <c r="AP11" s="274"/>
      <c r="AQ11" s="274"/>
      <c r="AS11" s="264" t="str">
        <f>Résultats!B22</f>
        <v>2.1</v>
      </c>
      <c r="AT11" s="265" t="str">
        <f>Résultats!C22</f>
        <v>A</v>
      </c>
      <c r="AU11" s="257" t="str">
        <f>'P01'!$G21</f>
        <v/>
      </c>
      <c r="AV11" s="257" t="str">
        <f>'P02'!$G21</f>
        <v/>
      </c>
      <c r="AW11" s="257" t="str">
        <f>'P03'!$G21</f>
        <v/>
      </c>
      <c r="AX11" s="257" t="str">
        <f>'P04'!$G21</f>
        <v/>
      </c>
      <c r="AY11" s="257" t="str">
        <f>'P05'!$G21</f>
        <v/>
      </c>
      <c r="AZ11" s="257" t="str">
        <f>'P06'!$G21</f>
        <v/>
      </c>
      <c r="BA11" s="257" t="str">
        <f>'P07'!$G21</f>
        <v/>
      </c>
      <c r="BB11" s="257" t="str">
        <f>'P08'!$G21</f>
        <v/>
      </c>
      <c r="BC11" s="257" t="str">
        <f>'P09'!$G21</f>
        <v/>
      </c>
      <c r="BD11" s="257" t="str">
        <f>'P10'!$G21</f>
        <v/>
      </c>
      <c r="BE11" s="257" t="str">
        <f>'P11'!$G21</f>
        <v/>
      </c>
      <c r="BF11" s="257" t="str">
        <f>'P12'!$G21</f>
        <v/>
      </c>
      <c r="BG11" s="257" t="str">
        <f>'P13'!$G21</f>
        <v/>
      </c>
      <c r="BH11" s="257" t="str">
        <f>'P14'!$G21</f>
        <v/>
      </c>
      <c r="BI11" s="257" t="str">
        <f>'P15'!$G21</f>
        <v/>
      </c>
      <c r="BJ11" s="257" t="str">
        <f>'P16'!$G21</f>
        <v/>
      </c>
      <c r="BK11" s="257" t="str">
        <f>'P17'!$G21</f>
        <v/>
      </c>
      <c r="BL11" s="257" t="str">
        <f>'P18'!$G21</f>
        <v/>
      </c>
      <c r="BM11" s="257" t="str">
        <f>'P19'!$G21</f>
        <v/>
      </c>
      <c r="BN11" s="257" t="str">
        <f>'P20'!$G21</f>
        <v/>
      </c>
      <c r="BO11" s="257"/>
      <c r="BP11" s="257" t="str">
        <f>'P22'!$G21</f>
        <v/>
      </c>
      <c r="BQ11" s="257" t="str">
        <f>'P23'!$G21</f>
        <v/>
      </c>
      <c r="BR11" s="257" t="str">
        <f>'P24'!$G21</f>
        <v/>
      </c>
      <c r="BS11" s="257" t="str">
        <f>'P25'!$G21</f>
        <v/>
      </c>
      <c r="BT11" s="266" t="str">
        <f>'P26'!$G21</f>
        <v/>
      </c>
      <c r="BU11" s="257">
        <f t="shared" si="255"/>
        <v>0</v>
      </c>
      <c r="BV11" s="267" t="str">
        <f t="shared" si="256"/>
        <v>-</v>
      </c>
    </row>
    <row r="12">
      <c r="A12" s="268" t="s">
        <v>443</v>
      </c>
      <c r="B12" s="259" t="str">
        <f>Résultats!B23</f>
        <v>2.2</v>
      </c>
      <c r="C12" s="260" t="str">
        <f>Résultats!C23</f>
        <v>A</v>
      </c>
      <c r="D12" s="257" t="str">
        <f>Résultats!E23</f>
        <v/>
      </c>
      <c r="F12" s="261" t="str">
        <f>'P01'!F22</f>
        <v>na</v>
      </c>
      <c r="G12" s="160" t="str">
        <f>'P02'!F22</f>
        <v>na</v>
      </c>
      <c r="H12" s="160" t="str">
        <f>'P03'!F22</f>
        <v>na</v>
      </c>
      <c r="I12" s="160" t="str">
        <f>'P04'!F22</f>
        <v>na</v>
      </c>
      <c r="J12" s="160" t="str">
        <f>'P05'!F22</f>
        <v>na</v>
      </c>
      <c r="K12" s="160" t="str">
        <f>'P06'!F22</f>
        <v>na</v>
      </c>
      <c r="L12" s="160" t="str">
        <f>'P07'!F22</f>
        <v>na</v>
      </c>
      <c r="M12" s="160" t="str">
        <f>'P08'!F22</f>
        <v>na</v>
      </c>
      <c r="N12" s="160" t="str">
        <f>'P09'!F22</f>
        <v>na</v>
      </c>
      <c r="O12" s="160" t="str">
        <f>'P10'!F22</f>
        <v>na</v>
      </c>
      <c r="P12" s="160" t="str">
        <f>'P11'!F22</f>
        <v>na</v>
      </c>
      <c r="Q12" s="160" t="str">
        <f>'P12'!F22</f>
        <v>na</v>
      </c>
      <c r="R12" s="160" t="str">
        <f>'P13'!F22</f>
        <v>na</v>
      </c>
      <c r="S12" s="160" t="str">
        <f>'P14'!F22</f>
        <v>nt</v>
      </c>
      <c r="T12" s="160" t="str">
        <f>'P15'!F22</f>
        <v>nt</v>
      </c>
      <c r="U12" s="160" t="str">
        <f>'P16'!F22</f>
        <v>nt</v>
      </c>
      <c r="V12" s="160" t="str">
        <f>'P17'!F22</f>
        <v>nt</v>
      </c>
      <c r="W12" s="160" t="str">
        <f>'P18'!F22</f>
        <v>nt</v>
      </c>
      <c r="X12" s="160" t="str">
        <f>'P19'!F22</f>
        <v>nt</v>
      </c>
      <c r="Y12" s="160" t="str">
        <f>'P20'!F22</f>
        <v>nt</v>
      </c>
      <c r="Z12" s="160" t="str">
        <f>'P21'!F22</f>
        <v>nt</v>
      </c>
      <c r="AA12" s="160" t="str">
        <f>'P22'!F22</f>
        <v>nt</v>
      </c>
      <c r="AB12" s="160" t="str">
        <f>'P23'!F22</f>
        <v>nt</v>
      </c>
      <c r="AC12" s="160" t="str">
        <f>'P24'!F22</f>
        <v>nt</v>
      </c>
      <c r="AD12" s="160" t="str">
        <f>'P25'!F22</f>
        <v>nt</v>
      </c>
      <c r="AE12" s="262" t="str">
        <f>'P26'!F22</f>
        <v>nt</v>
      </c>
      <c r="AF12" s="257">
        <f t="shared" si="250"/>
        <v>0</v>
      </c>
      <c r="AG12" s="257">
        <f t="shared" si="251"/>
        <v>0</v>
      </c>
      <c r="AH12" s="257">
        <f t="shared" si="252"/>
        <v>13</v>
      </c>
      <c r="AI12" s="257">
        <f t="shared" si="253"/>
        <v>13</v>
      </c>
      <c r="AJ12" s="263" t="str">
        <f t="shared" si="254"/>
        <v>NT</v>
      </c>
      <c r="AL12" s="276"/>
      <c r="AM12" s="271" t="s">
        <v>434</v>
      </c>
      <c r="AN12" s="271" t="s">
        <v>435</v>
      </c>
      <c r="AO12" s="274"/>
      <c r="AP12" s="274"/>
      <c r="AQ12" s="274"/>
      <c r="AS12" s="264" t="str">
        <f>Résultats!B23</f>
        <v>2.2</v>
      </c>
      <c r="AT12" s="265" t="str">
        <f>Résultats!C23</f>
        <v>A</v>
      </c>
      <c r="AU12" s="257" t="str">
        <f>'P01'!$G22</f>
        <v/>
      </c>
      <c r="AV12" s="257" t="str">
        <f>'P02'!$G22</f>
        <v/>
      </c>
      <c r="AW12" s="257" t="str">
        <f>'P03'!$G22</f>
        <v/>
      </c>
      <c r="AX12" s="257" t="str">
        <f>'P04'!$G22</f>
        <v/>
      </c>
      <c r="AY12" s="257" t="str">
        <f>'P05'!$G22</f>
        <v/>
      </c>
      <c r="AZ12" s="257" t="str">
        <f>'P06'!$G22</f>
        <v/>
      </c>
      <c r="BA12" s="257" t="str">
        <f>'P07'!$G22</f>
        <v/>
      </c>
      <c r="BB12" s="257" t="str">
        <f>'P08'!$G22</f>
        <v/>
      </c>
      <c r="BC12" s="257" t="str">
        <f>'P09'!$G22</f>
        <v/>
      </c>
      <c r="BD12" s="257" t="str">
        <f>'P10'!$G22</f>
        <v/>
      </c>
      <c r="BE12" s="257" t="str">
        <f>'P11'!$G22</f>
        <v/>
      </c>
      <c r="BF12" s="257" t="str">
        <f>'P12'!$G22</f>
        <v/>
      </c>
      <c r="BG12" s="257" t="str">
        <f>'P13'!$G22</f>
        <v/>
      </c>
      <c r="BH12" s="257" t="str">
        <f>'P14'!$G22</f>
        <v/>
      </c>
      <c r="BI12" s="257" t="str">
        <f>'P15'!$G22</f>
        <v/>
      </c>
      <c r="BJ12" s="257" t="str">
        <f>'P16'!$G22</f>
        <v/>
      </c>
      <c r="BK12" s="257" t="str">
        <f>'P17'!$G22</f>
        <v/>
      </c>
      <c r="BL12" s="257" t="str">
        <f>'P18'!$G22</f>
        <v/>
      </c>
      <c r="BM12" s="257" t="str">
        <f>'P19'!$G22</f>
        <v/>
      </c>
      <c r="BN12" s="257" t="str">
        <f>'P20'!$G22</f>
        <v/>
      </c>
      <c r="BO12" s="257"/>
      <c r="BP12" s="257" t="str">
        <f>'P22'!$G22</f>
        <v/>
      </c>
      <c r="BQ12" s="257" t="str">
        <f>'P23'!$G22</f>
        <v/>
      </c>
      <c r="BR12" s="257" t="str">
        <f>'P24'!$G22</f>
        <v/>
      </c>
      <c r="BS12" s="257" t="str">
        <f>'P25'!$G22</f>
        <v/>
      </c>
      <c r="BT12" s="266" t="str">
        <f>'P26'!$G22</f>
        <v/>
      </c>
      <c r="BU12" s="257">
        <f t="shared" si="255"/>
        <v>0</v>
      </c>
      <c r="BV12" s="267" t="str">
        <f t="shared" si="256"/>
        <v>-</v>
      </c>
    </row>
    <row r="13">
      <c r="A13" s="258" t="s">
        <v>444</v>
      </c>
      <c r="B13" s="259" t="str">
        <f>Résultats!B24</f>
        <v>3.1</v>
      </c>
      <c r="C13" s="260" t="str">
        <f>Résultats!C24</f>
        <v>A</v>
      </c>
      <c r="D13" s="257" t="str">
        <f>Résultats!E24</f>
        <v>x</v>
      </c>
      <c r="F13" s="261" t="str">
        <f>'P01'!F23</f>
        <v>na</v>
      </c>
      <c r="G13" s="160" t="str">
        <f>'P02'!F23</f>
        <v>na</v>
      </c>
      <c r="H13" s="160" t="str">
        <f>'P03'!F23</f>
        <v>na</v>
      </c>
      <c r="I13" s="160" t="str">
        <f>'P04'!F23</f>
        <v>na</v>
      </c>
      <c r="J13" s="160" t="str">
        <f>'P05'!F23</f>
        <v>na</v>
      </c>
      <c r="K13" s="160" t="str">
        <f>'P06'!F23</f>
        <v>na</v>
      </c>
      <c r="L13" s="160" t="str">
        <f>'P07'!F23</f>
        <v>na</v>
      </c>
      <c r="M13" s="160" t="str">
        <f>'P08'!F23</f>
        <v>na</v>
      </c>
      <c r="N13" s="160" t="str">
        <f>'P09'!F23</f>
        <v>c</v>
      </c>
      <c r="O13" s="160" t="str">
        <f>'P10'!F23</f>
        <v>na</v>
      </c>
      <c r="P13" s="160" t="str">
        <f>'P11'!F23</f>
        <v>c</v>
      </c>
      <c r="Q13" s="160" t="str">
        <f>'P12'!F23</f>
        <v>na</v>
      </c>
      <c r="R13" s="160" t="str">
        <f>'P13'!F23</f>
        <v>na</v>
      </c>
      <c r="S13" s="160" t="str">
        <f>'P14'!F23</f>
        <v>nt</v>
      </c>
      <c r="T13" s="160" t="str">
        <f>'P15'!F23</f>
        <v>nt</v>
      </c>
      <c r="U13" s="160" t="str">
        <f>'P16'!F23</f>
        <v>nt</v>
      </c>
      <c r="V13" s="160" t="str">
        <f>'P17'!F23</f>
        <v>nt</v>
      </c>
      <c r="W13" s="160" t="str">
        <f>'P18'!F23</f>
        <v>nt</v>
      </c>
      <c r="X13" s="160" t="str">
        <f>'P19'!F23</f>
        <v>nt</v>
      </c>
      <c r="Y13" s="160" t="str">
        <f>'P20'!F23</f>
        <v>nt</v>
      </c>
      <c r="Z13" s="160" t="str">
        <f>'P21'!F23</f>
        <v>nt</v>
      </c>
      <c r="AA13" s="160" t="str">
        <f>'P22'!F23</f>
        <v>nt</v>
      </c>
      <c r="AB13" s="160" t="str">
        <f>'P23'!F23</f>
        <v>nt</v>
      </c>
      <c r="AC13" s="160" t="str">
        <f>'P24'!F23</f>
        <v>nt</v>
      </c>
      <c r="AD13" s="160" t="str">
        <f>'P25'!F23</f>
        <v>nt</v>
      </c>
      <c r="AE13" s="262" t="str">
        <f>'P26'!F23</f>
        <v>nt</v>
      </c>
      <c r="AF13" s="257">
        <f t="shared" si="250"/>
        <v>2</v>
      </c>
      <c r="AG13" s="257">
        <f t="shared" si="251"/>
        <v>0</v>
      </c>
      <c r="AH13" s="257">
        <f t="shared" si="252"/>
        <v>11</v>
      </c>
      <c r="AI13" s="257">
        <f t="shared" si="253"/>
        <v>13</v>
      </c>
      <c r="AJ13" s="263" t="str">
        <f t="shared" si="254"/>
        <v>C</v>
      </c>
      <c r="AL13" s="271" t="s">
        <v>8</v>
      </c>
      <c r="AM13" s="277">
        <f t="shared" ref="AM13:AM14" si="259">IF(AQ5&gt;0,(AM5)/(AQ5),"-")</f>
        <v>0.80555555555555558</v>
      </c>
      <c r="AN13" s="277">
        <f t="shared" ref="AN13:AN14" si="260">IF(AQ5&gt;0,(AN5)/AQ5,"-")</f>
        <v>0.19444444444444445</v>
      </c>
      <c r="AO13" s="274"/>
      <c r="AP13" s="274"/>
      <c r="AQ13" s="274"/>
      <c r="AS13" s="264" t="str">
        <f>Résultats!B24</f>
        <v>3.1</v>
      </c>
      <c r="AT13" s="265" t="str">
        <f>Résultats!C24</f>
        <v>A</v>
      </c>
      <c r="AU13" s="257" t="str">
        <f>'P01'!$G23</f>
        <v/>
      </c>
      <c r="AV13" s="257" t="str">
        <f>'P02'!$G23</f>
        <v/>
      </c>
      <c r="AW13" s="257" t="str">
        <f>'P03'!$G23</f>
        <v/>
      </c>
      <c r="AX13" s="257" t="str">
        <f>'P04'!$G23</f>
        <v/>
      </c>
      <c r="AY13" s="257" t="str">
        <f>'P05'!$G23</f>
        <v/>
      </c>
      <c r="AZ13" s="257" t="str">
        <f>'P06'!$G23</f>
        <v/>
      </c>
      <c r="BA13" s="257" t="str">
        <f>'P07'!$G23</f>
        <v/>
      </c>
      <c r="BB13" s="257" t="str">
        <f>'P08'!$G23</f>
        <v/>
      </c>
      <c r="BC13" s="257" t="str">
        <f>'P09'!$G23</f>
        <v/>
      </c>
      <c r="BD13" s="257" t="str">
        <f>'P10'!$G23</f>
        <v/>
      </c>
      <c r="BE13" s="257" t="str">
        <f>'P11'!$G23</f>
        <v/>
      </c>
      <c r="BF13" s="257" t="str">
        <f>'P12'!$G23</f>
        <v/>
      </c>
      <c r="BG13" s="257" t="str">
        <f>'P13'!$G23</f>
        <v/>
      </c>
      <c r="BH13" s="257" t="str">
        <f>'P14'!$G23</f>
        <v/>
      </c>
      <c r="BI13" s="257" t="str">
        <f>'P15'!$G23</f>
        <v/>
      </c>
      <c r="BJ13" s="257" t="str">
        <f>'P16'!$G23</f>
        <v/>
      </c>
      <c r="BK13" s="257" t="str">
        <f>'P17'!$G23</f>
        <v/>
      </c>
      <c r="BL13" s="257" t="str">
        <f>'P18'!$G23</f>
        <v/>
      </c>
      <c r="BM13" s="257" t="str">
        <f>'P19'!$G23</f>
        <v/>
      </c>
      <c r="BN13" s="257" t="str">
        <f>'P20'!$G23</f>
        <v/>
      </c>
      <c r="BO13" s="257"/>
      <c r="BP13" s="257" t="str">
        <f>'P22'!$G23</f>
        <v/>
      </c>
      <c r="BQ13" s="257" t="str">
        <f>'P23'!$G23</f>
        <v/>
      </c>
      <c r="BR13" s="257" t="str">
        <f>'P24'!$G23</f>
        <v/>
      </c>
      <c r="BS13" s="257" t="str">
        <f>'P25'!$G23</f>
        <v/>
      </c>
      <c r="BT13" s="266" t="str">
        <f>'P26'!$G23</f>
        <v/>
      </c>
      <c r="BU13" s="257">
        <f t="shared" si="255"/>
        <v>0</v>
      </c>
      <c r="BV13" s="267" t="str">
        <f t="shared" si="256"/>
        <v>-</v>
      </c>
    </row>
    <row r="14">
      <c r="A14" s="268" t="s">
        <v>444</v>
      </c>
      <c r="B14" s="259" t="str">
        <f>Résultats!B25</f>
        <v>3.2</v>
      </c>
      <c r="C14" s="260" t="str">
        <f>Résultats!C25</f>
        <v>AA</v>
      </c>
      <c r="D14" s="257" t="str">
        <f>Résultats!E25</f>
        <v/>
      </c>
      <c r="F14" s="261" t="str">
        <f>'P01'!F24</f>
        <v>c</v>
      </c>
      <c r="G14" s="160" t="str">
        <f>'P02'!F24</f>
        <v>na</v>
      </c>
      <c r="H14" s="160" t="str">
        <f>'P03'!F24</f>
        <v>na</v>
      </c>
      <c r="I14" s="160" t="str">
        <f>'P04'!F24</f>
        <v>na</v>
      </c>
      <c r="J14" s="160" t="str">
        <f>'P05'!F24</f>
        <v>na</v>
      </c>
      <c r="K14" s="160" t="str">
        <f>'P06'!F24</f>
        <v>na</v>
      </c>
      <c r="L14" s="160" t="str">
        <f>'P07'!F24</f>
        <v>na</v>
      </c>
      <c r="M14" s="160" t="str">
        <f>'P08'!F24</f>
        <v>na</v>
      </c>
      <c r="N14" s="160" t="str">
        <f>'P09'!F24</f>
        <v>c</v>
      </c>
      <c r="O14" s="160" t="str">
        <f>'P10'!F24</f>
        <v>na</v>
      </c>
      <c r="P14" s="160" t="str">
        <f>'P11'!F24</f>
        <v>c</v>
      </c>
      <c r="Q14" s="160" t="str">
        <f>'P12'!F24</f>
        <v>c</v>
      </c>
      <c r="R14" s="160" t="str">
        <f>'P13'!F24</f>
        <v>na</v>
      </c>
      <c r="S14" s="160" t="str">
        <f>'P14'!F24</f>
        <v>nt</v>
      </c>
      <c r="T14" s="160" t="str">
        <f>'P15'!F24</f>
        <v>nt</v>
      </c>
      <c r="U14" s="160" t="str">
        <f>'P16'!F24</f>
        <v>nt</v>
      </c>
      <c r="V14" s="160" t="str">
        <f>'P17'!F24</f>
        <v>nt</v>
      </c>
      <c r="W14" s="160" t="str">
        <f>'P18'!F24</f>
        <v>nt</v>
      </c>
      <c r="X14" s="160" t="str">
        <f>'P19'!F24</f>
        <v>nt</v>
      </c>
      <c r="Y14" s="160" t="str">
        <f>'P20'!F24</f>
        <v>nt</v>
      </c>
      <c r="Z14" s="160" t="str">
        <f>'P21'!F24</f>
        <v>nt</v>
      </c>
      <c r="AA14" s="160" t="str">
        <f>'P22'!F24</f>
        <v>nt</v>
      </c>
      <c r="AB14" s="160" t="str">
        <f>'P23'!F24</f>
        <v>nt</v>
      </c>
      <c r="AC14" s="160" t="str">
        <f>'P24'!F24</f>
        <v>nt</v>
      </c>
      <c r="AD14" s="160" t="str">
        <f>'P25'!F24</f>
        <v>nt</v>
      </c>
      <c r="AE14" s="262" t="str">
        <f>'P26'!F24</f>
        <v>nt</v>
      </c>
      <c r="AF14" s="257">
        <f t="shared" si="250"/>
        <v>4</v>
      </c>
      <c r="AG14" s="257">
        <f t="shared" si="251"/>
        <v>0</v>
      </c>
      <c r="AH14" s="257">
        <f t="shared" si="252"/>
        <v>9</v>
      </c>
      <c r="AI14" s="257">
        <f t="shared" si="253"/>
        <v>13</v>
      </c>
      <c r="AJ14" s="263" t="str">
        <f t="shared" si="254"/>
        <v>C</v>
      </c>
      <c r="AL14" s="271" t="s">
        <v>15</v>
      </c>
      <c r="AM14" s="277">
        <f t="shared" si="259"/>
        <v>1</v>
      </c>
      <c r="AN14" s="277">
        <f t="shared" si="260"/>
        <v>0</v>
      </c>
      <c r="AO14" s="274"/>
      <c r="AP14" s="274"/>
      <c r="AQ14" s="274"/>
      <c r="AS14" s="264" t="str">
        <f>Résultats!B25</f>
        <v>3.2</v>
      </c>
      <c r="AT14" s="265" t="str">
        <f>Résultats!C25</f>
        <v>AA</v>
      </c>
      <c r="AU14" s="257" t="str">
        <f>'P01'!$G24</f>
        <v/>
      </c>
      <c r="AV14" s="257" t="str">
        <f>'P02'!$G24</f>
        <v/>
      </c>
      <c r="AW14" s="257" t="str">
        <f>'P03'!$G24</f>
        <v/>
      </c>
      <c r="AX14" s="257" t="str">
        <f>'P04'!$G24</f>
        <v/>
      </c>
      <c r="AY14" s="257" t="str">
        <f>'P05'!$G24</f>
        <v/>
      </c>
      <c r="AZ14" s="257" t="str">
        <f>'P06'!$G24</f>
        <v/>
      </c>
      <c r="BA14" s="257" t="str">
        <f>'P07'!$G24</f>
        <v/>
      </c>
      <c r="BB14" s="257" t="str">
        <f>'P08'!$G24</f>
        <v/>
      </c>
      <c r="BC14" s="257" t="str">
        <f>'P09'!$G24</f>
        <v/>
      </c>
      <c r="BD14" s="257" t="str">
        <f>'P10'!$G24</f>
        <v/>
      </c>
      <c r="BE14" s="257" t="str">
        <f>'P11'!$G24</f>
        <v/>
      </c>
      <c r="BF14" s="257" t="str">
        <f>'P12'!$G24</f>
        <v/>
      </c>
      <c r="BG14" s="257" t="str">
        <f>'P13'!$G24</f>
        <v/>
      </c>
      <c r="BH14" s="257" t="str">
        <f>'P14'!$G24</f>
        <v/>
      </c>
      <c r="BI14" s="257" t="str">
        <f>'P15'!$G24</f>
        <v/>
      </c>
      <c r="BJ14" s="257" t="str">
        <f>'P16'!$G24</f>
        <v/>
      </c>
      <c r="BK14" s="257" t="str">
        <f>'P17'!$G24</f>
        <v/>
      </c>
      <c r="BL14" s="257" t="str">
        <f>'P18'!$G24</f>
        <v/>
      </c>
      <c r="BM14" s="257" t="str">
        <f>'P19'!$G24</f>
        <v/>
      </c>
      <c r="BN14" s="257" t="str">
        <f>'P20'!$G24</f>
        <v/>
      </c>
      <c r="BO14" s="257"/>
      <c r="BP14" s="257" t="str">
        <f>'P22'!$G24</f>
        <v/>
      </c>
      <c r="BQ14" s="257" t="str">
        <f>'P23'!$G24</f>
        <v/>
      </c>
      <c r="BR14" s="257" t="str">
        <f>'P24'!$G24</f>
        <v/>
      </c>
      <c r="BS14" s="257" t="str">
        <f>'P25'!$G24</f>
        <v/>
      </c>
      <c r="BT14" s="266" t="str">
        <f>'P26'!$G24</f>
        <v/>
      </c>
      <c r="BU14" s="257">
        <f t="shared" si="255"/>
        <v>0</v>
      </c>
      <c r="BV14" s="267" t="str">
        <f t="shared" si="256"/>
        <v>-</v>
      </c>
    </row>
    <row r="15">
      <c r="A15" s="268" t="s">
        <v>444</v>
      </c>
      <c r="B15" s="259" t="str">
        <f>Résultats!B26</f>
        <v>3.3</v>
      </c>
      <c r="C15" s="260" t="str">
        <f>Résultats!C26</f>
        <v>AA</v>
      </c>
      <c r="D15" s="257" t="str">
        <f>Résultats!E26</f>
        <v/>
      </c>
      <c r="F15" s="261" t="str">
        <f>'P01'!F25</f>
        <v>c</v>
      </c>
      <c r="G15" s="160" t="str">
        <f>'P02'!F25</f>
        <v>c</v>
      </c>
      <c r="H15" s="160" t="str">
        <f>'P03'!F25</f>
        <v>c</v>
      </c>
      <c r="I15" s="160" t="str">
        <f>'P04'!F25</f>
        <v>c</v>
      </c>
      <c r="J15" s="160" t="str">
        <f>'P05'!F25</f>
        <v>na</v>
      </c>
      <c r="K15" s="160" t="str">
        <f>'P06'!F25</f>
        <v>c</v>
      </c>
      <c r="L15" s="160" t="str">
        <f>'P07'!F25</f>
        <v>c</v>
      </c>
      <c r="M15" s="160" t="str">
        <f>'P08'!F25</f>
        <v>c</v>
      </c>
      <c r="N15" s="160" t="str">
        <f>'P09'!F25</f>
        <v>c</v>
      </c>
      <c r="O15" s="160" t="str">
        <f>'P10'!F25</f>
        <v>na</v>
      </c>
      <c r="P15" s="160" t="str">
        <f>'P11'!F25</f>
        <v>na</v>
      </c>
      <c r="Q15" s="160" t="str">
        <f>'P12'!F25</f>
        <v>na</v>
      </c>
      <c r="R15" s="160" t="str">
        <f>'P13'!F25</f>
        <v>na</v>
      </c>
      <c r="S15" s="160" t="str">
        <f>'P14'!F25</f>
        <v>nt</v>
      </c>
      <c r="T15" s="160" t="str">
        <f>'P15'!F25</f>
        <v>nt</v>
      </c>
      <c r="U15" s="160" t="str">
        <f>'P16'!F25</f>
        <v>nt</v>
      </c>
      <c r="V15" s="160" t="str">
        <f>'P17'!F25</f>
        <v>nt</v>
      </c>
      <c r="W15" s="160" t="str">
        <f>'P18'!F25</f>
        <v>nt</v>
      </c>
      <c r="X15" s="160" t="str">
        <f>'P19'!F25</f>
        <v>nt</v>
      </c>
      <c r="Y15" s="160" t="str">
        <f>'P20'!F25</f>
        <v>nt</v>
      </c>
      <c r="Z15" s="160" t="str">
        <f>'P21'!F25</f>
        <v>nt</v>
      </c>
      <c r="AA15" s="160" t="str">
        <f>'P22'!F25</f>
        <v>nt</v>
      </c>
      <c r="AB15" s="160" t="str">
        <f>'P23'!F25</f>
        <v>nt</v>
      </c>
      <c r="AC15" s="160" t="str">
        <f>'P24'!F25</f>
        <v>nt</v>
      </c>
      <c r="AD15" s="160" t="str">
        <f>'P25'!F25</f>
        <v>nt</v>
      </c>
      <c r="AE15" s="262" t="str">
        <f>'P26'!F25</f>
        <v>nt</v>
      </c>
      <c r="AF15" s="257">
        <f t="shared" si="250"/>
        <v>8</v>
      </c>
      <c r="AG15" s="257">
        <f t="shared" si="251"/>
        <v>0</v>
      </c>
      <c r="AH15" s="257">
        <f t="shared" si="252"/>
        <v>5</v>
      </c>
      <c r="AI15" s="257">
        <f t="shared" si="253"/>
        <v>13</v>
      </c>
      <c r="AJ15" s="263" t="str">
        <f t="shared" si="254"/>
        <v>C</v>
      </c>
      <c r="AL15" s="278"/>
      <c r="AM15" s="279"/>
      <c r="AN15" s="279"/>
      <c r="AO15" s="274"/>
      <c r="AP15" s="274"/>
      <c r="AQ15" s="274"/>
      <c r="AS15" s="264" t="str">
        <f>Résultats!B26</f>
        <v>3.3</v>
      </c>
      <c r="AT15" s="265" t="str">
        <f>Résultats!C26</f>
        <v>AA</v>
      </c>
      <c r="AU15" s="257" t="str">
        <f>'P01'!$G25</f>
        <v/>
      </c>
      <c r="AV15" s="257" t="str">
        <f>'P02'!$G25</f>
        <v/>
      </c>
      <c r="AW15" s="257" t="str">
        <f>'P03'!$G25</f>
        <v/>
      </c>
      <c r="AX15" s="257" t="str">
        <f>'P04'!$G25</f>
        <v/>
      </c>
      <c r="AY15" s="257" t="str">
        <f>'P05'!$G25</f>
        <v/>
      </c>
      <c r="AZ15" s="257" t="str">
        <f>'P06'!$G25</f>
        <v/>
      </c>
      <c r="BA15" s="257" t="str">
        <f>'P07'!$G25</f>
        <v/>
      </c>
      <c r="BB15" s="257" t="str">
        <f>'P08'!$G25</f>
        <v/>
      </c>
      <c r="BC15" s="257" t="str">
        <f>'P09'!$G25</f>
        <v/>
      </c>
      <c r="BD15" s="257" t="str">
        <f>'P10'!$G25</f>
        <v/>
      </c>
      <c r="BE15" s="257" t="str">
        <f>'P11'!$G25</f>
        <v/>
      </c>
      <c r="BF15" s="257" t="str">
        <f>'P12'!$G25</f>
        <v/>
      </c>
      <c r="BG15" s="257" t="str">
        <f>'P13'!$G25</f>
        <v/>
      </c>
      <c r="BH15" s="257" t="str">
        <f>'P14'!$G25</f>
        <v/>
      </c>
      <c r="BI15" s="257" t="str">
        <f>'P15'!$G25</f>
        <v/>
      </c>
      <c r="BJ15" s="257" t="str">
        <f>'P16'!$G25</f>
        <v/>
      </c>
      <c r="BK15" s="257" t="str">
        <f>'P17'!$G25</f>
        <v/>
      </c>
      <c r="BL15" s="257" t="str">
        <f>'P18'!$G25</f>
        <v/>
      </c>
      <c r="BM15" s="257" t="str">
        <f>'P19'!$G25</f>
        <v/>
      </c>
      <c r="BN15" s="257" t="str">
        <f>'P20'!$G25</f>
        <v/>
      </c>
      <c r="BO15" s="257"/>
      <c r="BP15" s="257" t="str">
        <f>'P22'!$G25</f>
        <v/>
      </c>
      <c r="BQ15" s="257" t="str">
        <f>'P23'!$G25</f>
        <v/>
      </c>
      <c r="BR15" s="257" t="str">
        <f>'P24'!$G25</f>
        <v/>
      </c>
      <c r="BS15" s="257" t="str">
        <f>'P25'!$G25</f>
        <v/>
      </c>
      <c r="BT15" s="266" t="str">
        <f>'P26'!$G25</f>
        <v/>
      </c>
      <c r="BU15" s="257">
        <f t="shared" si="255"/>
        <v>0</v>
      </c>
      <c r="BV15" s="267" t="str">
        <f t="shared" si="256"/>
        <v>-</v>
      </c>
    </row>
    <row r="16">
      <c r="A16" s="258" t="s">
        <v>445</v>
      </c>
      <c r="B16" s="259" t="str">
        <f>Résultats!B27</f>
        <v>4.1</v>
      </c>
      <c r="C16" s="260" t="str">
        <f>Résultats!C27</f>
        <v>A</v>
      </c>
      <c r="D16" s="257" t="str">
        <f>Résultats!E27</f>
        <v>x</v>
      </c>
      <c r="F16" s="261" t="str">
        <f>'P01'!F26</f>
        <v>na</v>
      </c>
      <c r="G16" s="160" t="str">
        <f>'P02'!F26</f>
        <v>na</v>
      </c>
      <c r="H16" s="160" t="str">
        <f>'P03'!F26</f>
        <v>na</v>
      </c>
      <c r="I16" s="160" t="str">
        <f>'P04'!F26</f>
        <v>na</v>
      </c>
      <c r="J16" s="160" t="str">
        <f>'P05'!F26</f>
        <v>na</v>
      </c>
      <c r="K16" s="160" t="str">
        <f>'P06'!F26</f>
        <v>na</v>
      </c>
      <c r="L16" s="160" t="str">
        <f>'P07'!F26</f>
        <v>na</v>
      </c>
      <c r="M16" s="160" t="str">
        <f>'P08'!F26</f>
        <v>na</v>
      </c>
      <c r="N16" s="160" t="str">
        <f>'P09'!F26</f>
        <v>na</v>
      </c>
      <c r="O16" s="160" t="str">
        <f>'P10'!F26</f>
        <v>na</v>
      </c>
      <c r="P16" s="160" t="str">
        <f>'P11'!F26</f>
        <v>na</v>
      </c>
      <c r="Q16" s="160" t="str">
        <f>'P12'!F26</f>
        <v>na</v>
      </c>
      <c r="R16" s="160" t="str">
        <f>'P13'!F26</f>
        <v>na</v>
      </c>
      <c r="S16" s="160" t="str">
        <f>'P14'!F26</f>
        <v>nt</v>
      </c>
      <c r="T16" s="160" t="str">
        <f>'P15'!F26</f>
        <v>nt</v>
      </c>
      <c r="U16" s="160" t="str">
        <f>'P16'!F26</f>
        <v>nt</v>
      </c>
      <c r="V16" s="160" t="str">
        <f>'P17'!F26</f>
        <v>nt</v>
      </c>
      <c r="W16" s="160" t="str">
        <f>'P18'!F26</f>
        <v>nt</v>
      </c>
      <c r="X16" s="160" t="str">
        <f>'P19'!F26</f>
        <v>nt</v>
      </c>
      <c r="Y16" s="160" t="str">
        <f>'P20'!F26</f>
        <v>nt</v>
      </c>
      <c r="Z16" s="160" t="str">
        <f>'P21'!F26</f>
        <v>nt</v>
      </c>
      <c r="AA16" s="160" t="str">
        <f>'P22'!F26</f>
        <v>nt</v>
      </c>
      <c r="AB16" s="160" t="str">
        <f>'P23'!F26</f>
        <v>nt</v>
      </c>
      <c r="AC16" s="160" t="str">
        <f>'P24'!F26</f>
        <v>nt</v>
      </c>
      <c r="AD16" s="160" t="str">
        <f>'P25'!F26</f>
        <v>nt</v>
      </c>
      <c r="AE16" s="262" t="str">
        <f>'P26'!F26</f>
        <v>nt</v>
      </c>
      <c r="AF16" s="257">
        <f t="shared" si="250"/>
        <v>0</v>
      </c>
      <c r="AG16" s="257">
        <f t="shared" si="251"/>
        <v>0</v>
      </c>
      <c r="AH16" s="257">
        <f t="shared" si="252"/>
        <v>13</v>
      </c>
      <c r="AI16" s="257">
        <f t="shared" si="253"/>
        <v>13</v>
      </c>
      <c r="AJ16" s="263" t="str">
        <f t="shared" si="254"/>
        <v>NT</v>
      </c>
      <c r="AL16" s="274"/>
      <c r="AM16" s="274"/>
      <c r="AN16" s="274"/>
      <c r="AO16" s="274"/>
      <c r="AP16" s="274"/>
      <c r="AQ16" s="274"/>
      <c r="AS16" s="264" t="str">
        <f>Résultats!B27</f>
        <v>4.1</v>
      </c>
      <c r="AT16" s="265" t="str">
        <f>Résultats!C27</f>
        <v>A</v>
      </c>
      <c r="AU16" s="257" t="str">
        <f>'P01'!$G26</f>
        <v/>
      </c>
      <c r="AV16" s="257" t="str">
        <f>'P02'!$G26</f>
        <v/>
      </c>
      <c r="AW16" s="257" t="str">
        <f>'P03'!$G26</f>
        <v/>
      </c>
      <c r="AX16" s="257" t="str">
        <f>'P04'!$G26</f>
        <v/>
      </c>
      <c r="AY16" s="257" t="str">
        <f>'P05'!$G26</f>
        <v/>
      </c>
      <c r="AZ16" s="257" t="str">
        <f>'P06'!$G26</f>
        <v/>
      </c>
      <c r="BA16" s="257" t="str">
        <f>'P07'!$G26</f>
        <v/>
      </c>
      <c r="BB16" s="257" t="str">
        <f>'P08'!$G26</f>
        <v/>
      </c>
      <c r="BC16" s="257" t="str">
        <f>'P09'!$G26</f>
        <v/>
      </c>
      <c r="BD16" s="257" t="str">
        <f>'P10'!$G26</f>
        <v/>
      </c>
      <c r="BE16" s="257" t="str">
        <f>'P11'!$G26</f>
        <v/>
      </c>
      <c r="BF16" s="257" t="str">
        <f>'P12'!$G26</f>
        <v/>
      </c>
      <c r="BG16" s="257" t="str">
        <f>'P13'!$G26</f>
        <v/>
      </c>
      <c r="BH16" s="257" t="str">
        <f>'P14'!$G26</f>
        <v/>
      </c>
      <c r="BI16" s="257" t="str">
        <f>'P15'!$G26</f>
        <v/>
      </c>
      <c r="BJ16" s="257" t="str">
        <f>'P16'!$G26</f>
        <v/>
      </c>
      <c r="BK16" s="257" t="str">
        <f>'P17'!$G26</f>
        <v/>
      </c>
      <c r="BL16" s="257" t="str">
        <f>'P18'!$G26</f>
        <v/>
      </c>
      <c r="BM16" s="257" t="str">
        <f>'P19'!$G26</f>
        <v/>
      </c>
      <c r="BN16" s="257" t="str">
        <f>'P20'!$G26</f>
        <v/>
      </c>
      <c r="BO16" s="257"/>
      <c r="BP16" s="257" t="str">
        <f>'P22'!$G26</f>
        <v/>
      </c>
      <c r="BQ16" s="257" t="str">
        <f>'P23'!$G26</f>
        <v/>
      </c>
      <c r="BR16" s="257" t="str">
        <f>'P24'!$G26</f>
        <v/>
      </c>
      <c r="BS16" s="257" t="str">
        <f>'P25'!$G26</f>
        <v/>
      </c>
      <c r="BT16" s="266" t="str">
        <f>'P26'!$G26</f>
        <v/>
      </c>
      <c r="BU16" s="257">
        <f t="shared" si="255"/>
        <v>0</v>
      </c>
      <c r="BV16" s="267" t="str">
        <f t="shared" si="256"/>
        <v>-</v>
      </c>
    </row>
    <row r="17">
      <c r="A17" s="268" t="s">
        <v>445</v>
      </c>
      <c r="B17" s="259" t="str">
        <f>Résultats!B28</f>
        <v>4.2</v>
      </c>
      <c r="C17" s="260" t="str">
        <f>Résultats!C28</f>
        <v>A</v>
      </c>
      <c r="D17" s="257" t="str">
        <f>Résultats!E28</f>
        <v/>
      </c>
      <c r="F17" s="261" t="str">
        <f>'P01'!F27</f>
        <v>na</v>
      </c>
      <c r="G17" s="160" t="str">
        <f>'P02'!F27</f>
        <v>na</v>
      </c>
      <c r="H17" s="160" t="str">
        <f>'P03'!F27</f>
        <v>na</v>
      </c>
      <c r="I17" s="160" t="str">
        <f>'P04'!F27</f>
        <v>na</v>
      </c>
      <c r="J17" s="160" t="str">
        <f>'P05'!F27</f>
        <v>na</v>
      </c>
      <c r="K17" s="160" t="str">
        <f>'P06'!F27</f>
        <v>na</v>
      </c>
      <c r="L17" s="160" t="str">
        <f>'P07'!F27</f>
        <v>na</v>
      </c>
      <c r="M17" s="160" t="str">
        <f>'P08'!F27</f>
        <v>na</v>
      </c>
      <c r="N17" s="160" t="str">
        <f>'P09'!F27</f>
        <v>na</v>
      </c>
      <c r="O17" s="160" t="str">
        <f>'P10'!F27</f>
        <v>na</v>
      </c>
      <c r="P17" s="160" t="str">
        <f>'P11'!F27</f>
        <v>na</v>
      </c>
      <c r="Q17" s="160" t="str">
        <f>'P12'!F27</f>
        <v>na</v>
      </c>
      <c r="R17" s="160" t="str">
        <f>'P13'!F27</f>
        <v>na</v>
      </c>
      <c r="S17" s="160" t="str">
        <f>'P14'!F27</f>
        <v>nt</v>
      </c>
      <c r="T17" s="160" t="str">
        <f>'P15'!F27</f>
        <v>nt</v>
      </c>
      <c r="U17" s="160" t="str">
        <f>'P16'!F27</f>
        <v>nt</v>
      </c>
      <c r="V17" s="160" t="str">
        <f>'P17'!F27</f>
        <v>nt</v>
      </c>
      <c r="W17" s="160" t="str">
        <f>'P18'!F27</f>
        <v>nt</v>
      </c>
      <c r="X17" s="160" t="str">
        <f>'P19'!F27</f>
        <v>nt</v>
      </c>
      <c r="Y17" s="160" t="str">
        <f>'P20'!F27</f>
        <v>nt</v>
      </c>
      <c r="Z17" s="160" t="str">
        <f>'P21'!F27</f>
        <v>nt</v>
      </c>
      <c r="AA17" s="160" t="str">
        <f>'P22'!F27</f>
        <v>nt</v>
      </c>
      <c r="AB17" s="160" t="str">
        <f>'P23'!F27</f>
        <v>nt</v>
      </c>
      <c r="AC17" s="160" t="str">
        <f>'P24'!F27</f>
        <v>nt</v>
      </c>
      <c r="AD17" s="160" t="str">
        <f>'P25'!F27</f>
        <v>nt</v>
      </c>
      <c r="AE17" s="262" t="str">
        <f>'P26'!F27</f>
        <v>nt</v>
      </c>
      <c r="AF17" s="257">
        <f t="shared" si="250"/>
        <v>0</v>
      </c>
      <c r="AG17" s="257">
        <f t="shared" si="251"/>
        <v>0</v>
      </c>
      <c r="AH17" s="257">
        <f t="shared" si="252"/>
        <v>13</v>
      </c>
      <c r="AI17" s="257">
        <f t="shared" si="253"/>
        <v>13</v>
      </c>
      <c r="AJ17" s="263" t="str">
        <f t="shared" si="254"/>
        <v>NT</v>
      </c>
      <c r="AL17" s="274"/>
      <c r="AM17" s="274"/>
      <c r="AN17" s="274"/>
      <c r="AO17" s="274"/>
      <c r="AP17" s="274"/>
      <c r="AQ17" s="274"/>
      <c r="AS17" s="264" t="str">
        <f>Résultats!B28</f>
        <v>4.2</v>
      </c>
      <c r="AT17" s="265" t="str">
        <f>Résultats!C28</f>
        <v>A</v>
      </c>
      <c r="AU17" s="257" t="str">
        <f>'P01'!$G27</f>
        <v/>
      </c>
      <c r="AV17" s="257" t="str">
        <f>'P02'!$G27</f>
        <v/>
      </c>
      <c r="AW17" s="257" t="str">
        <f>'P03'!$G27</f>
        <v/>
      </c>
      <c r="AX17" s="257" t="str">
        <f>'P04'!$G27</f>
        <v/>
      </c>
      <c r="AY17" s="257" t="str">
        <f>'P05'!$G27</f>
        <v/>
      </c>
      <c r="AZ17" s="257" t="str">
        <f>'P06'!$G27</f>
        <v/>
      </c>
      <c r="BA17" s="257" t="str">
        <f>'P07'!$G27</f>
        <v/>
      </c>
      <c r="BB17" s="257" t="str">
        <f>'P08'!$G27</f>
        <v/>
      </c>
      <c r="BC17" s="257" t="str">
        <f>'P09'!$G27</f>
        <v/>
      </c>
      <c r="BD17" s="257" t="str">
        <f>'P10'!$G27</f>
        <v/>
      </c>
      <c r="BE17" s="257" t="str">
        <f>'P11'!$G27</f>
        <v/>
      </c>
      <c r="BF17" s="257" t="str">
        <f>'P12'!$G27</f>
        <v/>
      </c>
      <c r="BG17" s="257" t="str">
        <f>'P13'!$G27</f>
        <v/>
      </c>
      <c r="BH17" s="257" t="str">
        <f>'P14'!$G27</f>
        <v/>
      </c>
      <c r="BI17" s="257" t="str">
        <f>'P15'!$G27</f>
        <v/>
      </c>
      <c r="BJ17" s="257" t="str">
        <f>'P16'!$G27</f>
        <v/>
      </c>
      <c r="BK17" s="257" t="str">
        <f>'P17'!$G27</f>
        <v/>
      </c>
      <c r="BL17" s="257" t="str">
        <f>'P18'!$G27</f>
        <v/>
      </c>
      <c r="BM17" s="257" t="str">
        <f>'P19'!$G27</f>
        <v/>
      </c>
      <c r="BN17" s="257" t="str">
        <f>'P20'!$G27</f>
        <v/>
      </c>
      <c r="BO17" s="257"/>
      <c r="BP17" s="257" t="str">
        <f>'P22'!$G27</f>
        <v/>
      </c>
      <c r="BQ17" s="257" t="str">
        <f>'P23'!$G27</f>
        <v/>
      </c>
      <c r="BR17" s="257" t="str">
        <f>'P24'!$G27</f>
        <v/>
      </c>
      <c r="BS17" s="257" t="str">
        <f>'P25'!$G27</f>
        <v/>
      </c>
      <c r="BT17" s="266" t="str">
        <f>'P26'!$G27</f>
        <v/>
      </c>
      <c r="BU17" s="257">
        <f t="shared" si="255"/>
        <v>0</v>
      </c>
      <c r="BV17" s="267" t="str">
        <f t="shared" si="256"/>
        <v>-</v>
      </c>
    </row>
    <row r="18">
      <c r="A18" s="268" t="s">
        <v>445</v>
      </c>
      <c r="B18" s="259" t="str">
        <f>Résultats!B29</f>
        <v>4.3</v>
      </c>
      <c r="C18" s="260" t="str">
        <f>Résultats!C29</f>
        <v>A</v>
      </c>
      <c r="D18" s="257" t="str">
        <f>Résultats!E29</f>
        <v/>
      </c>
      <c r="F18" s="261" t="str">
        <f>'P01'!F28</f>
        <v>na</v>
      </c>
      <c r="G18" s="160" t="str">
        <f>'P02'!F28</f>
        <v>na</v>
      </c>
      <c r="H18" s="160" t="str">
        <f>'P03'!F28</f>
        <v>na</v>
      </c>
      <c r="I18" s="160" t="str">
        <f>'P04'!F28</f>
        <v>na</v>
      </c>
      <c r="J18" s="160" t="str">
        <f>'P05'!F28</f>
        <v>na</v>
      </c>
      <c r="K18" s="160" t="str">
        <f>'P06'!F28</f>
        <v>na</v>
      </c>
      <c r="L18" s="160" t="str">
        <f>'P07'!F28</f>
        <v>na</v>
      </c>
      <c r="M18" s="160" t="str">
        <f>'P08'!F28</f>
        <v>na</v>
      </c>
      <c r="N18" s="160" t="str">
        <f>'P09'!F28</f>
        <v>na</v>
      </c>
      <c r="O18" s="160" t="str">
        <f>'P10'!F28</f>
        <v>na</v>
      </c>
      <c r="P18" s="160" t="str">
        <f>'P11'!F28</f>
        <v>na</v>
      </c>
      <c r="Q18" s="160" t="str">
        <f>'P12'!F28</f>
        <v>na</v>
      </c>
      <c r="R18" s="160" t="str">
        <f>'P13'!F28</f>
        <v>na</v>
      </c>
      <c r="S18" s="160" t="str">
        <f>'P14'!F28</f>
        <v>nt</v>
      </c>
      <c r="T18" s="160" t="str">
        <f>'P15'!F28</f>
        <v>nt</v>
      </c>
      <c r="U18" s="160" t="str">
        <f>'P16'!F28</f>
        <v>nt</v>
      </c>
      <c r="V18" s="160" t="str">
        <f>'P17'!F28</f>
        <v>nt</v>
      </c>
      <c r="W18" s="160" t="str">
        <f>'P18'!F28</f>
        <v>nt</v>
      </c>
      <c r="X18" s="160" t="str">
        <f>'P19'!F28</f>
        <v>nt</v>
      </c>
      <c r="Y18" s="160" t="str">
        <f>'P20'!F28</f>
        <v>nt</v>
      </c>
      <c r="Z18" s="160" t="str">
        <f>'P21'!F28</f>
        <v>nt</v>
      </c>
      <c r="AA18" s="160" t="str">
        <f>'P22'!F28</f>
        <v>nt</v>
      </c>
      <c r="AB18" s="160" t="str">
        <f>'P23'!F28</f>
        <v>nt</v>
      </c>
      <c r="AC18" s="160" t="str">
        <f>'P24'!F28</f>
        <v>nt</v>
      </c>
      <c r="AD18" s="160" t="str">
        <f>'P25'!F28</f>
        <v>nt</v>
      </c>
      <c r="AE18" s="262" t="str">
        <f>'P26'!F28</f>
        <v>nt</v>
      </c>
      <c r="AF18" s="257">
        <f t="shared" si="250"/>
        <v>0</v>
      </c>
      <c r="AG18" s="257">
        <f t="shared" si="251"/>
        <v>0</v>
      </c>
      <c r="AH18" s="257">
        <f t="shared" si="252"/>
        <v>13</v>
      </c>
      <c r="AI18" s="257">
        <f t="shared" si="253"/>
        <v>13</v>
      </c>
      <c r="AJ18" s="263" t="str">
        <f t="shared" si="254"/>
        <v>NT</v>
      </c>
      <c r="AL18" s="275" t="s">
        <v>154</v>
      </c>
      <c r="AM18" s="7"/>
      <c r="AN18" s="8"/>
      <c r="AO18" s="274"/>
      <c r="AP18" s="274"/>
      <c r="AQ18" s="274"/>
      <c r="AS18" s="264" t="str">
        <f>Résultats!B29</f>
        <v>4.3</v>
      </c>
      <c r="AT18" s="265" t="str">
        <f>Résultats!C29</f>
        <v>A</v>
      </c>
      <c r="AU18" s="257" t="str">
        <f>'P01'!$G28</f>
        <v/>
      </c>
      <c r="AV18" s="257" t="str">
        <f>'P02'!$G28</f>
        <v/>
      </c>
      <c r="AW18" s="257" t="str">
        <f>'P03'!$G28</f>
        <v/>
      </c>
      <c r="AX18" s="257" t="str">
        <f>'P04'!$G28</f>
        <v/>
      </c>
      <c r="AY18" s="257" t="str">
        <f>'P05'!$G28</f>
        <v/>
      </c>
      <c r="AZ18" s="257" t="str">
        <f>'P06'!$G28</f>
        <v/>
      </c>
      <c r="BA18" s="257" t="str">
        <f>'P07'!$G28</f>
        <v/>
      </c>
      <c r="BB18" s="257" t="str">
        <f>'P08'!$G28</f>
        <v/>
      </c>
      <c r="BC18" s="257" t="str">
        <f>'P09'!$G28</f>
        <v/>
      </c>
      <c r="BD18" s="257" t="str">
        <f>'P10'!$G28</f>
        <v/>
      </c>
      <c r="BE18" s="257" t="str">
        <f>'P11'!$G28</f>
        <v/>
      </c>
      <c r="BF18" s="257" t="str">
        <f>'P12'!$G28</f>
        <v/>
      </c>
      <c r="BG18" s="257" t="str">
        <f>'P13'!$G28</f>
        <v/>
      </c>
      <c r="BH18" s="257" t="str">
        <f>'P14'!$G28</f>
        <v/>
      </c>
      <c r="BI18" s="257" t="str">
        <f>'P15'!$G28</f>
        <v/>
      </c>
      <c r="BJ18" s="257" t="str">
        <f>'P16'!$G28</f>
        <v/>
      </c>
      <c r="BK18" s="257" t="str">
        <f>'P17'!$G28</f>
        <v/>
      </c>
      <c r="BL18" s="257" t="str">
        <f>'P18'!$G28</f>
        <v/>
      </c>
      <c r="BM18" s="257" t="str">
        <f>'P19'!$G28</f>
        <v/>
      </c>
      <c r="BN18" s="257" t="str">
        <f>'P20'!$G28</f>
        <v/>
      </c>
      <c r="BO18" s="257"/>
      <c r="BP18" s="257" t="str">
        <f>'P22'!$G28</f>
        <v/>
      </c>
      <c r="BQ18" s="257" t="str">
        <f>'P23'!$G28</f>
        <v/>
      </c>
      <c r="BR18" s="257" t="str">
        <f>'P24'!$G28</f>
        <v/>
      </c>
      <c r="BS18" s="257" t="str">
        <f>'P25'!$G28</f>
        <v/>
      </c>
      <c r="BT18" s="266" t="str">
        <f>'P26'!$G28</f>
        <v/>
      </c>
      <c r="BU18" s="257">
        <f t="shared" si="255"/>
        <v>0</v>
      </c>
      <c r="BV18" s="267" t="str">
        <f t="shared" si="256"/>
        <v>-</v>
      </c>
    </row>
    <row r="19">
      <c r="A19" s="268" t="s">
        <v>445</v>
      </c>
      <c r="B19" s="259" t="str">
        <f>Résultats!B30</f>
        <v>4.4</v>
      </c>
      <c r="C19" s="260" t="str">
        <f>Résultats!C30</f>
        <v>A</v>
      </c>
      <c r="D19" s="257" t="str">
        <f>Résultats!E30</f>
        <v/>
      </c>
      <c r="F19" s="261" t="str">
        <f>'P01'!F29</f>
        <v>na</v>
      </c>
      <c r="G19" s="160" t="str">
        <f>'P02'!F29</f>
        <v>na</v>
      </c>
      <c r="H19" s="160" t="str">
        <f>'P03'!F29</f>
        <v>na</v>
      </c>
      <c r="I19" s="160" t="str">
        <f>'P04'!F29</f>
        <v>na</v>
      </c>
      <c r="J19" s="160" t="str">
        <f>'P05'!F29</f>
        <v>na</v>
      </c>
      <c r="K19" s="160" t="str">
        <f>'P06'!F29</f>
        <v>na</v>
      </c>
      <c r="L19" s="160" t="str">
        <f>'P07'!F29</f>
        <v>na</v>
      </c>
      <c r="M19" s="160" t="str">
        <f>'P08'!F29</f>
        <v>na</v>
      </c>
      <c r="N19" s="160" t="str">
        <f>'P09'!F29</f>
        <v>na</v>
      </c>
      <c r="O19" s="160" t="str">
        <f>'P10'!F29</f>
        <v>na</v>
      </c>
      <c r="P19" s="160" t="str">
        <f>'P11'!F29</f>
        <v>na</v>
      </c>
      <c r="Q19" s="160" t="str">
        <f>'P12'!F29</f>
        <v>na</v>
      </c>
      <c r="R19" s="160" t="str">
        <f>'P13'!F29</f>
        <v>na</v>
      </c>
      <c r="S19" s="160" t="str">
        <f>'P14'!F29</f>
        <v>nt</v>
      </c>
      <c r="T19" s="160" t="str">
        <f>'P15'!F29</f>
        <v>nt</v>
      </c>
      <c r="U19" s="160" t="str">
        <f>'P16'!F29</f>
        <v>nt</v>
      </c>
      <c r="V19" s="160" t="str">
        <f>'P17'!F29</f>
        <v>nt</v>
      </c>
      <c r="W19" s="160" t="str">
        <f>'P18'!F29</f>
        <v>nt</v>
      </c>
      <c r="X19" s="160" t="str">
        <f>'P19'!F29</f>
        <v>nt</v>
      </c>
      <c r="Y19" s="160" t="str">
        <f>'P20'!F29</f>
        <v>nt</v>
      </c>
      <c r="Z19" s="160" t="str">
        <f>'P21'!F29</f>
        <v>nt</v>
      </c>
      <c r="AA19" s="160" t="str">
        <f>'P22'!F29</f>
        <v>nt</v>
      </c>
      <c r="AB19" s="160" t="str">
        <f>'P23'!F29</f>
        <v>nt</v>
      </c>
      <c r="AC19" s="160" t="str">
        <f>'P24'!F29</f>
        <v>nt</v>
      </c>
      <c r="AD19" s="160" t="str">
        <f>'P25'!F29</f>
        <v>nt</v>
      </c>
      <c r="AE19" s="262" t="str">
        <f>'P26'!F29</f>
        <v>nt</v>
      </c>
      <c r="AF19" s="257">
        <f t="shared" si="250"/>
        <v>0</v>
      </c>
      <c r="AG19" s="257">
        <f t="shared" si="251"/>
        <v>0</v>
      </c>
      <c r="AH19" s="257">
        <f t="shared" si="252"/>
        <v>13</v>
      </c>
      <c r="AI19" s="257">
        <f t="shared" si="253"/>
        <v>13</v>
      </c>
      <c r="AJ19" s="263" t="str">
        <f t="shared" si="254"/>
        <v>NT</v>
      </c>
      <c r="AL19" s="276"/>
      <c r="AM19" s="271" t="s">
        <v>434</v>
      </c>
      <c r="AN19" s="271" t="s">
        <v>435</v>
      </c>
      <c r="AO19" s="274"/>
      <c r="AP19" s="274"/>
      <c r="AQ19" s="274"/>
      <c r="AS19" s="264" t="str">
        <f>Résultats!B30</f>
        <v>4.4</v>
      </c>
      <c r="AT19" s="265" t="str">
        <f>Résultats!C30</f>
        <v>A</v>
      </c>
      <c r="AU19" s="257" t="str">
        <f>'P01'!$G29</f>
        <v/>
      </c>
      <c r="AV19" s="257" t="str">
        <f>'P02'!$G29</f>
        <v/>
      </c>
      <c r="AW19" s="257" t="str">
        <f>'P03'!$G29</f>
        <v/>
      </c>
      <c r="AX19" s="257" t="str">
        <f>'P04'!$G29</f>
        <v/>
      </c>
      <c r="AY19" s="257" t="str">
        <f>'P05'!$G29</f>
        <v/>
      </c>
      <c r="AZ19" s="257" t="str">
        <f>'P06'!$G29</f>
        <v/>
      </c>
      <c r="BA19" s="257" t="str">
        <f>'P07'!$G29</f>
        <v/>
      </c>
      <c r="BB19" s="257" t="str">
        <f>'P08'!$G29</f>
        <v/>
      </c>
      <c r="BC19" s="257" t="str">
        <f>'P09'!$G29</f>
        <v/>
      </c>
      <c r="BD19" s="257" t="str">
        <f>'P10'!$G29</f>
        <v/>
      </c>
      <c r="BE19" s="257" t="str">
        <f>'P11'!$G29</f>
        <v/>
      </c>
      <c r="BF19" s="257" t="str">
        <f>'P12'!$G29</f>
        <v/>
      </c>
      <c r="BG19" s="257" t="str">
        <f>'P13'!$G29</f>
        <v/>
      </c>
      <c r="BH19" s="257" t="str">
        <f>'P14'!$G29</f>
        <v/>
      </c>
      <c r="BI19" s="257" t="str">
        <f>'P15'!$G29</f>
        <v/>
      </c>
      <c r="BJ19" s="257" t="str">
        <f>'P16'!$G29</f>
        <v/>
      </c>
      <c r="BK19" s="257" t="str">
        <f>'P17'!$G29</f>
        <v/>
      </c>
      <c r="BL19" s="257" t="str">
        <f>'P18'!$G29</f>
        <v/>
      </c>
      <c r="BM19" s="257" t="str">
        <f>'P19'!$G29</f>
        <v/>
      </c>
      <c r="BN19" s="257" t="str">
        <f>'P20'!$G29</f>
        <v/>
      </c>
      <c r="BO19" s="257"/>
      <c r="BP19" s="257" t="str">
        <f>'P22'!$G29</f>
        <v/>
      </c>
      <c r="BQ19" s="257" t="str">
        <f>'P23'!$G29</f>
        <v/>
      </c>
      <c r="BR19" s="257" t="str">
        <f>'P24'!$G29</f>
        <v/>
      </c>
      <c r="BS19" s="257" t="str">
        <f>'P25'!$G29</f>
        <v/>
      </c>
      <c r="BT19" s="266" t="str">
        <f>'P26'!$G29</f>
        <v/>
      </c>
      <c r="BU19" s="257">
        <f t="shared" si="255"/>
        <v>0</v>
      </c>
      <c r="BV19" s="267" t="str">
        <f t="shared" si="256"/>
        <v>-</v>
      </c>
    </row>
    <row r="20" ht="15.75" customHeight="1">
      <c r="A20" s="268" t="s">
        <v>445</v>
      </c>
      <c r="B20" s="259" t="str">
        <f>Résultats!B31</f>
        <v>4.5</v>
      </c>
      <c r="C20" s="260" t="str">
        <f>Résultats!C31</f>
        <v>AA</v>
      </c>
      <c r="D20" s="257" t="str">
        <f>Résultats!E31</f>
        <v/>
      </c>
      <c r="F20" s="261" t="str">
        <f>'P01'!F30</f>
        <v>na</v>
      </c>
      <c r="G20" s="160" t="str">
        <f>'P02'!F30</f>
        <v>na</v>
      </c>
      <c r="H20" s="160" t="str">
        <f>'P03'!F30</f>
        <v>na</v>
      </c>
      <c r="I20" s="160" t="str">
        <f>'P04'!F30</f>
        <v>na</v>
      </c>
      <c r="J20" s="160" t="str">
        <f>'P05'!F30</f>
        <v>na</v>
      </c>
      <c r="K20" s="160" t="str">
        <f>'P06'!F30</f>
        <v>na</v>
      </c>
      <c r="L20" s="160" t="str">
        <f>'P07'!F30</f>
        <v>na</v>
      </c>
      <c r="M20" s="160" t="str">
        <f>'P08'!F30</f>
        <v>na</v>
      </c>
      <c r="N20" s="160" t="str">
        <f>'P09'!F30</f>
        <v>na</v>
      </c>
      <c r="O20" s="160" t="str">
        <f>'P10'!F30</f>
        <v>na</v>
      </c>
      <c r="P20" s="160" t="str">
        <f>'P11'!F30</f>
        <v>na</v>
      </c>
      <c r="Q20" s="160" t="str">
        <f>'P12'!F30</f>
        <v>na</v>
      </c>
      <c r="R20" s="160" t="str">
        <f>'P13'!F30</f>
        <v>na</v>
      </c>
      <c r="S20" s="160" t="str">
        <f>'P14'!F30</f>
        <v>nt</v>
      </c>
      <c r="T20" s="160" t="str">
        <f>'P15'!F30</f>
        <v>nt</v>
      </c>
      <c r="U20" s="160" t="str">
        <f>'P16'!F30</f>
        <v>nt</v>
      </c>
      <c r="V20" s="160" t="str">
        <f>'P17'!F30</f>
        <v>nt</v>
      </c>
      <c r="W20" s="160" t="str">
        <f>'P18'!F30</f>
        <v>nt</v>
      </c>
      <c r="X20" s="160" t="str">
        <f>'P19'!F30</f>
        <v>nt</v>
      </c>
      <c r="Y20" s="160" t="str">
        <f>'P20'!F30</f>
        <v>nt</v>
      </c>
      <c r="Z20" s="160" t="str">
        <f>'P21'!F30</f>
        <v>nt</v>
      </c>
      <c r="AA20" s="160" t="str">
        <f>'P22'!F30</f>
        <v>nt</v>
      </c>
      <c r="AB20" s="160" t="str">
        <f>'P23'!F30</f>
        <v>nt</v>
      </c>
      <c r="AC20" s="160" t="str">
        <f>'P24'!F30</f>
        <v>nt</v>
      </c>
      <c r="AD20" s="160" t="str">
        <f>'P25'!F30</f>
        <v>nt</v>
      </c>
      <c r="AE20" s="262" t="str">
        <f>'P26'!F30</f>
        <v>nt</v>
      </c>
      <c r="AF20" s="257">
        <f t="shared" si="250"/>
        <v>0</v>
      </c>
      <c r="AG20" s="257">
        <f t="shared" si="251"/>
        <v>0</v>
      </c>
      <c r="AH20" s="257">
        <f t="shared" si="252"/>
        <v>13</v>
      </c>
      <c r="AI20" s="257">
        <f t="shared" si="253"/>
        <v>13</v>
      </c>
      <c r="AJ20" s="263" t="str">
        <f t="shared" si="254"/>
        <v>NT</v>
      </c>
      <c r="AL20" s="271" t="s">
        <v>446</v>
      </c>
      <c r="AM20" s="277">
        <f t="shared" ref="AM20:AN20" si="261">AM13</f>
        <v>0.80555555555555558</v>
      </c>
      <c r="AN20" s="277">
        <f t="shared" si="261"/>
        <v>0.19444444444444445</v>
      </c>
      <c r="AO20" s="274"/>
      <c r="AP20" s="274"/>
      <c r="AQ20" s="274"/>
      <c r="AS20" s="264" t="str">
        <f>Résultats!B31</f>
        <v>4.5</v>
      </c>
      <c r="AT20" s="265" t="str">
        <f>Résultats!C31</f>
        <v>AA</v>
      </c>
      <c r="AU20" s="257" t="str">
        <f>'P01'!$G30</f>
        <v/>
      </c>
      <c r="AV20" s="257" t="str">
        <f>'P02'!$G30</f>
        <v/>
      </c>
      <c r="AW20" s="257" t="str">
        <f>'P03'!$G30</f>
        <v/>
      </c>
      <c r="AX20" s="257" t="str">
        <f>'P04'!$G30</f>
        <v/>
      </c>
      <c r="AY20" s="257" t="str">
        <f>'P05'!$G30</f>
        <v/>
      </c>
      <c r="AZ20" s="257" t="str">
        <f>'P06'!$G30</f>
        <v/>
      </c>
      <c r="BA20" s="257" t="str">
        <f>'P07'!$G30</f>
        <v/>
      </c>
      <c r="BB20" s="257" t="str">
        <f>'P08'!$G30</f>
        <v/>
      </c>
      <c r="BC20" s="257" t="str">
        <f>'P09'!$G30</f>
        <v/>
      </c>
      <c r="BD20" s="257" t="str">
        <f>'P10'!$G30</f>
        <v/>
      </c>
      <c r="BE20" s="257" t="str">
        <f>'P11'!$G30</f>
        <v/>
      </c>
      <c r="BF20" s="257" t="str">
        <f>'P12'!$G30</f>
        <v/>
      </c>
      <c r="BG20" s="257" t="str">
        <f>'P13'!$G30</f>
        <v/>
      </c>
      <c r="BH20" s="257" t="str">
        <f>'P14'!$G30</f>
        <v/>
      </c>
      <c r="BI20" s="257" t="str">
        <f>'P15'!$G30</f>
        <v/>
      </c>
      <c r="BJ20" s="257" t="str">
        <f>'P16'!$G30</f>
        <v/>
      </c>
      <c r="BK20" s="257" t="str">
        <f>'P17'!$G30</f>
        <v/>
      </c>
      <c r="BL20" s="257" t="str">
        <f>'P18'!$G30</f>
        <v/>
      </c>
      <c r="BM20" s="257" t="str">
        <f>'P19'!$G30</f>
        <v/>
      </c>
      <c r="BN20" s="257" t="str">
        <f>'P20'!$G30</f>
        <v/>
      </c>
      <c r="BO20" s="257"/>
      <c r="BP20" s="257" t="str">
        <f>'P22'!$G30</f>
        <v/>
      </c>
      <c r="BQ20" s="257" t="str">
        <f>'P23'!$G30</f>
        <v/>
      </c>
      <c r="BR20" s="257" t="str">
        <f>'P24'!$G30</f>
        <v/>
      </c>
      <c r="BS20" s="257" t="str">
        <f>'P25'!$G30</f>
        <v/>
      </c>
      <c r="BT20" s="266" t="str">
        <f>'P26'!$G30</f>
        <v/>
      </c>
      <c r="BU20" s="257">
        <f t="shared" si="255"/>
        <v>0</v>
      </c>
      <c r="BV20" s="267" t="str">
        <f t="shared" si="256"/>
        <v>-</v>
      </c>
    </row>
    <row r="21" ht="15.75" customHeight="1">
      <c r="A21" s="268" t="s">
        <v>445</v>
      </c>
      <c r="B21" s="259" t="str">
        <f>Résultats!B32</f>
        <v>4.6</v>
      </c>
      <c r="C21" s="260" t="str">
        <f>Résultats!C32</f>
        <v>AA</v>
      </c>
      <c r="D21" s="257" t="str">
        <f>Résultats!E32</f>
        <v/>
      </c>
      <c r="F21" s="261" t="str">
        <f>'P01'!F31</f>
        <v>na</v>
      </c>
      <c r="G21" s="160" t="str">
        <f>'P02'!F31</f>
        <v>na</v>
      </c>
      <c r="H21" s="160" t="str">
        <f>'P03'!F31</f>
        <v>na</v>
      </c>
      <c r="I21" s="160" t="str">
        <f>'P04'!F31</f>
        <v>na</v>
      </c>
      <c r="J21" s="160" t="str">
        <f>'P05'!F31</f>
        <v>na</v>
      </c>
      <c r="K21" s="160" t="str">
        <f>'P06'!F31</f>
        <v>na</v>
      </c>
      <c r="L21" s="160" t="str">
        <f>'P07'!F31</f>
        <v>na</v>
      </c>
      <c r="M21" s="160" t="str">
        <f>'P08'!F31</f>
        <v>na</v>
      </c>
      <c r="N21" s="160" t="str">
        <f>'P09'!F31</f>
        <v>na</v>
      </c>
      <c r="O21" s="160" t="str">
        <f>'P10'!F31</f>
        <v>na</v>
      </c>
      <c r="P21" s="160" t="str">
        <f>'P11'!F31</f>
        <v>na</v>
      </c>
      <c r="Q21" s="160" t="str">
        <f>'P12'!F31</f>
        <v>na</v>
      </c>
      <c r="R21" s="160" t="str">
        <f>'P13'!F31</f>
        <v>na</v>
      </c>
      <c r="S21" s="160" t="str">
        <f>'P14'!F31</f>
        <v>nt</v>
      </c>
      <c r="T21" s="160" t="str">
        <f>'P15'!F31</f>
        <v>nt</v>
      </c>
      <c r="U21" s="160" t="str">
        <f>'P16'!F31</f>
        <v>nt</v>
      </c>
      <c r="V21" s="160" t="str">
        <f>'P17'!F31</f>
        <v>nt</v>
      </c>
      <c r="W21" s="160" t="str">
        <f>'P18'!F31</f>
        <v>nt</v>
      </c>
      <c r="X21" s="160" t="str">
        <f>'P19'!F31</f>
        <v>nt</v>
      </c>
      <c r="Y21" s="160" t="str">
        <f>'P20'!F31</f>
        <v>nt</v>
      </c>
      <c r="Z21" s="160" t="str">
        <f>'P21'!F31</f>
        <v>nt</v>
      </c>
      <c r="AA21" s="160" t="str">
        <f>'P22'!F31</f>
        <v>nt</v>
      </c>
      <c r="AB21" s="160" t="str">
        <f>'P23'!F31</f>
        <v>nt</v>
      </c>
      <c r="AC21" s="160" t="str">
        <f>'P24'!F31</f>
        <v>nt</v>
      </c>
      <c r="AD21" s="160" t="str">
        <f>'P25'!F31</f>
        <v>nt</v>
      </c>
      <c r="AE21" s="262" t="str">
        <f>'P26'!F31</f>
        <v>nt</v>
      </c>
      <c r="AF21" s="257">
        <f t="shared" si="250"/>
        <v>0</v>
      </c>
      <c r="AG21" s="257">
        <f t="shared" si="251"/>
        <v>0</v>
      </c>
      <c r="AH21" s="257">
        <f t="shared" si="252"/>
        <v>13</v>
      </c>
      <c r="AI21" s="257">
        <f t="shared" si="253"/>
        <v>13</v>
      </c>
      <c r="AJ21" s="263" t="str">
        <f t="shared" si="254"/>
        <v>NT</v>
      </c>
      <c r="AL21" s="271" t="s">
        <v>447</v>
      </c>
      <c r="AM21" s="277">
        <f>IF(AQ6&gt;0,((AM5+AM6))/(AQ5+AQ6),AM20)</f>
        <v>0.86274509803921573</v>
      </c>
      <c r="AN21" s="277">
        <f>IF(AQ6&gt;0,((AN5+AN6))/(AQ5+AQ6),AN20)</f>
        <v>0.13725490196078433</v>
      </c>
      <c r="AO21" s="274"/>
      <c r="AP21" s="274"/>
      <c r="AQ21" s="274"/>
      <c r="AS21" s="264" t="str">
        <f>Résultats!B32</f>
        <v>4.6</v>
      </c>
      <c r="AT21" s="265" t="str">
        <f>Résultats!C32</f>
        <v>AA</v>
      </c>
      <c r="AU21" s="257" t="str">
        <f>'P01'!$G31</f>
        <v/>
      </c>
      <c r="AV21" s="257" t="str">
        <f>'P02'!$G31</f>
        <v/>
      </c>
      <c r="AW21" s="257" t="str">
        <f>'P03'!$G31</f>
        <v/>
      </c>
      <c r="AX21" s="257" t="str">
        <f>'P04'!$G31</f>
        <v/>
      </c>
      <c r="AY21" s="257" t="str">
        <f>'P05'!$G31</f>
        <v/>
      </c>
      <c r="AZ21" s="257" t="str">
        <f>'P06'!$G31</f>
        <v/>
      </c>
      <c r="BA21" s="257" t="str">
        <f>'P07'!$G31</f>
        <v/>
      </c>
      <c r="BB21" s="257" t="str">
        <f>'P08'!$G31</f>
        <v/>
      </c>
      <c r="BC21" s="257" t="str">
        <f>'P09'!$G31</f>
        <v/>
      </c>
      <c r="BD21" s="257" t="str">
        <f>'P10'!$G31</f>
        <v/>
      </c>
      <c r="BE21" s="257" t="str">
        <f>'P11'!$G31</f>
        <v/>
      </c>
      <c r="BF21" s="257" t="str">
        <f>'P12'!$G31</f>
        <v/>
      </c>
      <c r="BG21" s="257" t="str">
        <f>'P13'!$G31</f>
        <v/>
      </c>
      <c r="BH21" s="257" t="str">
        <f>'P14'!$G31</f>
        <v/>
      </c>
      <c r="BI21" s="257" t="str">
        <f>'P15'!$G31</f>
        <v/>
      </c>
      <c r="BJ21" s="257" t="str">
        <f>'P16'!$G31</f>
        <v/>
      </c>
      <c r="BK21" s="257" t="str">
        <f>'P17'!$G31</f>
        <v/>
      </c>
      <c r="BL21" s="257" t="str">
        <f>'P18'!$G31</f>
        <v/>
      </c>
      <c r="BM21" s="257" t="str">
        <f>'P19'!$G31</f>
        <v/>
      </c>
      <c r="BN21" s="257" t="str">
        <f>'P20'!$G31</f>
        <v/>
      </c>
      <c r="BO21" s="257"/>
      <c r="BP21" s="257" t="str">
        <f>'P22'!$G31</f>
        <v/>
      </c>
      <c r="BQ21" s="257" t="str">
        <f>'P23'!$G31</f>
        <v/>
      </c>
      <c r="BR21" s="257" t="str">
        <f>'P24'!$G31</f>
        <v/>
      </c>
      <c r="BS21" s="257" t="str">
        <f>'P25'!$G31</f>
        <v/>
      </c>
      <c r="BT21" s="266" t="str">
        <f>'P26'!$G31</f>
        <v/>
      </c>
      <c r="BU21" s="257">
        <f t="shared" si="255"/>
        <v>0</v>
      </c>
      <c r="BV21" s="267" t="str">
        <f t="shared" si="256"/>
        <v>-</v>
      </c>
    </row>
    <row r="22" ht="15.75" customHeight="1">
      <c r="A22" s="268" t="s">
        <v>445</v>
      </c>
      <c r="B22" s="259" t="str">
        <f>Résultats!B33</f>
        <v>4.7</v>
      </c>
      <c r="C22" s="260" t="str">
        <f>Résultats!C33</f>
        <v>A</v>
      </c>
      <c r="D22" s="257" t="str">
        <f>Résultats!E33</f>
        <v/>
      </c>
      <c r="F22" s="261" t="str">
        <f>'P01'!F32</f>
        <v>na</v>
      </c>
      <c r="G22" s="160" t="str">
        <f>'P02'!F32</f>
        <v>na</v>
      </c>
      <c r="H22" s="160" t="str">
        <f>'P03'!F32</f>
        <v>na</v>
      </c>
      <c r="I22" s="160" t="str">
        <f>'P04'!F32</f>
        <v>na</v>
      </c>
      <c r="J22" s="160" t="str">
        <f>'P05'!F32</f>
        <v>na</v>
      </c>
      <c r="K22" s="160" t="str">
        <f>'P06'!F32</f>
        <v>na</v>
      </c>
      <c r="L22" s="160" t="str">
        <f>'P07'!F32</f>
        <v>na</v>
      </c>
      <c r="M22" s="160" t="str">
        <f>'P08'!F32</f>
        <v>na</v>
      </c>
      <c r="N22" s="160" t="str">
        <f>'P09'!F32</f>
        <v>na</v>
      </c>
      <c r="O22" s="160" t="str">
        <f>'P10'!F32</f>
        <v>na</v>
      </c>
      <c r="P22" s="160" t="str">
        <f>'P11'!F32</f>
        <v>na</v>
      </c>
      <c r="Q22" s="160" t="str">
        <f>'P12'!F32</f>
        <v>na</v>
      </c>
      <c r="R22" s="160" t="str">
        <f>'P13'!F32</f>
        <v>na</v>
      </c>
      <c r="S22" s="160" t="str">
        <f>'P14'!F32</f>
        <v>nt</v>
      </c>
      <c r="T22" s="160" t="str">
        <f>'P15'!F32</f>
        <v>nt</v>
      </c>
      <c r="U22" s="160" t="str">
        <f>'P16'!F32</f>
        <v>nt</v>
      </c>
      <c r="V22" s="160" t="str">
        <f>'P17'!F32</f>
        <v>nt</v>
      </c>
      <c r="W22" s="160" t="str">
        <f>'P18'!F32</f>
        <v>nt</v>
      </c>
      <c r="X22" s="160" t="str">
        <f>'P19'!F32</f>
        <v>nt</v>
      </c>
      <c r="Y22" s="160" t="str">
        <f>'P20'!F32</f>
        <v>nt</v>
      </c>
      <c r="Z22" s="160" t="str">
        <f>'P21'!F32</f>
        <v>nt</v>
      </c>
      <c r="AA22" s="160" t="str">
        <f>'P22'!F32</f>
        <v>nt</v>
      </c>
      <c r="AB22" s="160" t="str">
        <f>'P23'!F32</f>
        <v>nt</v>
      </c>
      <c r="AC22" s="160" t="str">
        <f>'P24'!F32</f>
        <v>nt</v>
      </c>
      <c r="AD22" s="160" t="str">
        <f>'P25'!F32</f>
        <v>nt</v>
      </c>
      <c r="AE22" s="262" t="str">
        <f>'P26'!F32</f>
        <v>nt</v>
      </c>
      <c r="AF22" s="257">
        <f t="shared" si="250"/>
        <v>0</v>
      </c>
      <c r="AG22" s="257">
        <f t="shared" si="251"/>
        <v>0</v>
      </c>
      <c r="AH22" s="257">
        <f t="shared" si="252"/>
        <v>13</v>
      </c>
      <c r="AI22" s="257">
        <f t="shared" si="253"/>
        <v>13</v>
      </c>
      <c r="AJ22" s="263" t="str">
        <f t="shared" si="254"/>
        <v>NT</v>
      </c>
      <c r="AL22" s="280"/>
      <c r="AM22" s="281"/>
      <c r="AN22" s="281"/>
      <c r="AO22" s="274"/>
      <c r="AP22" s="274"/>
      <c r="AQ22" s="274"/>
      <c r="AS22" s="264" t="str">
        <f>Résultats!B33</f>
        <v>4.7</v>
      </c>
      <c r="AT22" s="265" t="str">
        <f>Résultats!C33</f>
        <v>A</v>
      </c>
      <c r="AU22" s="257" t="str">
        <f>'P01'!$G32</f>
        <v/>
      </c>
      <c r="AV22" s="257" t="str">
        <f>'P02'!$G32</f>
        <v/>
      </c>
      <c r="AW22" s="257" t="str">
        <f>'P03'!$G32</f>
        <v/>
      </c>
      <c r="AX22" s="257" t="str">
        <f>'P04'!$G32</f>
        <v/>
      </c>
      <c r="AY22" s="257" t="str">
        <f>'P05'!$G32</f>
        <v/>
      </c>
      <c r="AZ22" s="257" t="str">
        <f>'P06'!$G32</f>
        <v/>
      </c>
      <c r="BA22" s="257" t="str">
        <f>'P07'!$G32</f>
        <v/>
      </c>
      <c r="BB22" s="257" t="str">
        <f>'P08'!$G32</f>
        <v/>
      </c>
      <c r="BC22" s="257" t="str">
        <f>'P09'!$G32</f>
        <v/>
      </c>
      <c r="BD22" s="257" t="str">
        <f>'P10'!$G32</f>
        <v/>
      </c>
      <c r="BE22" s="257" t="str">
        <f>'P11'!$G32</f>
        <v/>
      </c>
      <c r="BF22" s="257" t="str">
        <f>'P12'!$G32</f>
        <v/>
      </c>
      <c r="BG22" s="257" t="str">
        <f>'P13'!$G32</f>
        <v/>
      </c>
      <c r="BH22" s="257" t="str">
        <f>'P14'!$G32</f>
        <v/>
      </c>
      <c r="BI22" s="257" t="str">
        <f>'P15'!$G32</f>
        <v/>
      </c>
      <c r="BJ22" s="257" t="str">
        <f>'P16'!$G32</f>
        <v/>
      </c>
      <c r="BK22" s="257" t="str">
        <f>'P17'!$G32</f>
        <v/>
      </c>
      <c r="BL22" s="257" t="str">
        <f>'P18'!$G32</f>
        <v/>
      </c>
      <c r="BM22" s="257" t="str">
        <f>'P19'!$G32</f>
        <v/>
      </c>
      <c r="BN22" s="257" t="str">
        <f>'P20'!$G32</f>
        <v/>
      </c>
      <c r="BO22" s="257"/>
      <c r="BP22" s="257" t="str">
        <f>'P22'!$G32</f>
        <v/>
      </c>
      <c r="BQ22" s="257" t="str">
        <f>'P23'!$G32</f>
        <v/>
      </c>
      <c r="BR22" s="257" t="str">
        <f>'P24'!$G32</f>
        <v/>
      </c>
      <c r="BS22" s="257" t="str">
        <f>'P25'!$G32</f>
        <v/>
      </c>
      <c r="BT22" s="266" t="str">
        <f>'P26'!$G32</f>
        <v/>
      </c>
      <c r="BU22" s="257">
        <f t="shared" si="255"/>
        <v>0</v>
      </c>
      <c r="BV22" s="267" t="str">
        <f t="shared" si="256"/>
        <v>-</v>
      </c>
    </row>
    <row r="23" ht="15.75" customHeight="1">
      <c r="A23" s="268" t="s">
        <v>445</v>
      </c>
      <c r="B23" s="259" t="str">
        <f>Résultats!B34</f>
        <v>4.8</v>
      </c>
      <c r="C23" s="260" t="str">
        <f>Résultats!C34</f>
        <v>A</v>
      </c>
      <c r="D23" s="257" t="str">
        <f>Résultats!E34</f>
        <v/>
      </c>
      <c r="F23" s="261" t="str">
        <f>'P01'!F33</f>
        <v>na</v>
      </c>
      <c r="G23" s="160" t="str">
        <f>'P02'!F33</f>
        <v>na</v>
      </c>
      <c r="H23" s="160" t="str">
        <f>'P03'!F33</f>
        <v>na</v>
      </c>
      <c r="I23" s="160" t="str">
        <f>'P04'!F33</f>
        <v>na</v>
      </c>
      <c r="J23" s="160" t="str">
        <f>'P05'!F33</f>
        <v>na</v>
      </c>
      <c r="K23" s="160" t="str">
        <f>'P06'!F33</f>
        <v>na</v>
      </c>
      <c r="L23" s="160" t="str">
        <f>'P07'!F33</f>
        <v>na</v>
      </c>
      <c r="M23" s="160" t="str">
        <f>'P08'!F33</f>
        <v>na</v>
      </c>
      <c r="N23" s="160" t="str">
        <f>'P09'!F33</f>
        <v>na</v>
      </c>
      <c r="O23" s="160" t="str">
        <f>'P10'!F33</f>
        <v>na</v>
      </c>
      <c r="P23" s="160" t="str">
        <f>'P11'!F33</f>
        <v>na</v>
      </c>
      <c r="Q23" s="160" t="str">
        <f>'P12'!F33</f>
        <v>na</v>
      </c>
      <c r="R23" s="160" t="str">
        <f>'P13'!F33</f>
        <v>na</v>
      </c>
      <c r="S23" s="160" t="str">
        <f>'P14'!F33</f>
        <v>nt</v>
      </c>
      <c r="T23" s="160" t="str">
        <f>'P15'!F33</f>
        <v>nt</v>
      </c>
      <c r="U23" s="160" t="str">
        <f>'P16'!F33</f>
        <v>nt</v>
      </c>
      <c r="V23" s="160" t="str">
        <f>'P17'!F33</f>
        <v>nt</v>
      </c>
      <c r="W23" s="160" t="str">
        <f>'P18'!F33</f>
        <v>nt</v>
      </c>
      <c r="X23" s="160" t="str">
        <f>'P19'!F33</f>
        <v>nt</v>
      </c>
      <c r="Y23" s="160" t="str">
        <f>'P20'!F33</f>
        <v>nt</v>
      </c>
      <c r="Z23" s="160" t="str">
        <f>'P21'!F33</f>
        <v>nt</v>
      </c>
      <c r="AA23" s="160" t="str">
        <f>'P22'!F33</f>
        <v>nt</v>
      </c>
      <c r="AB23" s="160" t="str">
        <f>'P23'!F33</f>
        <v>nt</v>
      </c>
      <c r="AC23" s="160" t="str">
        <f>'P24'!F33</f>
        <v>nt</v>
      </c>
      <c r="AD23" s="160" t="str">
        <f>'P25'!F33</f>
        <v>nt</v>
      </c>
      <c r="AE23" s="262" t="str">
        <f>'P26'!F33</f>
        <v>nt</v>
      </c>
      <c r="AF23" s="257">
        <f t="shared" si="250"/>
        <v>0</v>
      </c>
      <c r="AG23" s="257">
        <f t="shared" si="251"/>
        <v>0</v>
      </c>
      <c r="AH23" s="257">
        <f t="shared" si="252"/>
        <v>13</v>
      </c>
      <c r="AI23" s="257">
        <f t="shared" si="253"/>
        <v>13</v>
      </c>
      <c r="AJ23" s="263" t="str">
        <f t="shared" si="254"/>
        <v>NT</v>
      </c>
      <c r="AL23" s="274"/>
      <c r="AM23" s="274"/>
      <c r="AN23" s="274"/>
      <c r="AO23" s="274"/>
      <c r="AP23" s="274"/>
      <c r="AQ23" s="274"/>
      <c r="AS23" s="264" t="str">
        <f>Résultats!B34</f>
        <v>4.8</v>
      </c>
      <c r="AT23" s="265" t="str">
        <f>Résultats!C34</f>
        <v>A</v>
      </c>
      <c r="AU23" s="257" t="str">
        <f>'P01'!$G33</f>
        <v/>
      </c>
      <c r="AV23" s="257" t="str">
        <f>'P02'!$G33</f>
        <v/>
      </c>
      <c r="AW23" s="257" t="str">
        <f>'P03'!$G33</f>
        <v/>
      </c>
      <c r="AX23" s="257" t="str">
        <f>'P04'!$G33</f>
        <v/>
      </c>
      <c r="AY23" s="257" t="str">
        <f>'P05'!$G33</f>
        <v/>
      </c>
      <c r="AZ23" s="257" t="str">
        <f>'P06'!$G33</f>
        <v/>
      </c>
      <c r="BA23" s="257" t="str">
        <f>'P07'!$G33</f>
        <v/>
      </c>
      <c r="BB23" s="257" t="str">
        <f>'P08'!$G33</f>
        <v/>
      </c>
      <c r="BC23" s="257" t="str">
        <f>'P09'!$G33</f>
        <v/>
      </c>
      <c r="BD23" s="257" t="str">
        <f>'P10'!$G33</f>
        <v/>
      </c>
      <c r="BE23" s="257" t="str">
        <f>'P11'!$G33</f>
        <v/>
      </c>
      <c r="BF23" s="257" t="str">
        <f>'P12'!$G33</f>
        <v/>
      </c>
      <c r="BG23" s="257" t="str">
        <f>'P13'!$G33</f>
        <v/>
      </c>
      <c r="BH23" s="257" t="str">
        <f>'P14'!$G33</f>
        <v/>
      </c>
      <c r="BI23" s="257" t="str">
        <f>'P15'!$G33</f>
        <v/>
      </c>
      <c r="BJ23" s="257" t="str">
        <f>'P16'!$G33</f>
        <v/>
      </c>
      <c r="BK23" s="257" t="str">
        <f>'P17'!$G33</f>
        <v/>
      </c>
      <c r="BL23" s="257" t="str">
        <f>'P18'!$G33</f>
        <v/>
      </c>
      <c r="BM23" s="257" t="str">
        <f>'P19'!$G33</f>
        <v/>
      </c>
      <c r="BN23" s="257" t="str">
        <f>'P20'!$G33</f>
        <v/>
      </c>
      <c r="BO23" s="257"/>
      <c r="BP23" s="257" t="str">
        <f>'P22'!$G33</f>
        <v/>
      </c>
      <c r="BQ23" s="257" t="str">
        <f>'P23'!$G33</f>
        <v/>
      </c>
      <c r="BR23" s="257" t="str">
        <f>'P24'!$G33</f>
        <v/>
      </c>
      <c r="BS23" s="257" t="str">
        <f>'P25'!$G33</f>
        <v/>
      </c>
      <c r="BT23" s="266" t="str">
        <f>'P26'!$G33</f>
        <v/>
      </c>
      <c r="BU23" s="257">
        <f t="shared" si="255"/>
        <v>0</v>
      </c>
      <c r="BV23" s="267" t="str">
        <f t="shared" si="256"/>
        <v>-</v>
      </c>
    </row>
    <row r="24" ht="15.75" customHeight="1">
      <c r="A24" s="268" t="s">
        <v>445</v>
      </c>
      <c r="B24" s="259" t="str">
        <f>Résultats!B35</f>
        <v>4.9</v>
      </c>
      <c r="C24" s="260" t="str">
        <f>Résultats!C35</f>
        <v>A</v>
      </c>
      <c r="D24" s="257" t="str">
        <f>Résultats!E35</f>
        <v/>
      </c>
      <c r="F24" s="261" t="str">
        <f>'P01'!F34</f>
        <v>na</v>
      </c>
      <c r="G24" s="160" t="str">
        <f>'P02'!F34</f>
        <v>na</v>
      </c>
      <c r="H24" s="160" t="str">
        <f>'P03'!F34</f>
        <v>na</v>
      </c>
      <c r="I24" s="160" t="str">
        <f>'P04'!F34</f>
        <v>na</v>
      </c>
      <c r="J24" s="160" t="str">
        <f>'P05'!F34</f>
        <v>na</v>
      </c>
      <c r="K24" s="160" t="str">
        <f>'P06'!F34</f>
        <v>na</v>
      </c>
      <c r="L24" s="160" t="str">
        <f>'P07'!F34</f>
        <v>na</v>
      </c>
      <c r="M24" s="160" t="str">
        <f>'P08'!F34</f>
        <v>na</v>
      </c>
      <c r="N24" s="160" t="str">
        <f>'P09'!F34</f>
        <v>na</v>
      </c>
      <c r="O24" s="160" t="str">
        <f>'P10'!F34</f>
        <v>na</v>
      </c>
      <c r="P24" s="160" t="str">
        <f>'P11'!F34</f>
        <v>na</v>
      </c>
      <c r="Q24" s="160" t="str">
        <f>'P12'!F34</f>
        <v>na</v>
      </c>
      <c r="R24" s="160" t="str">
        <f>'P13'!F34</f>
        <v>na</v>
      </c>
      <c r="S24" s="160" t="str">
        <f>'P14'!F34</f>
        <v>nt</v>
      </c>
      <c r="T24" s="160" t="str">
        <f>'P15'!F34</f>
        <v>nt</v>
      </c>
      <c r="U24" s="160" t="str">
        <f>'P16'!F34</f>
        <v>nt</v>
      </c>
      <c r="V24" s="160" t="str">
        <f>'P17'!F34</f>
        <v>nt</v>
      </c>
      <c r="W24" s="160" t="str">
        <f>'P18'!F34</f>
        <v>nt</v>
      </c>
      <c r="X24" s="160" t="str">
        <f>'P19'!F34</f>
        <v>nt</v>
      </c>
      <c r="Y24" s="160" t="str">
        <f>'P20'!F34</f>
        <v>nt</v>
      </c>
      <c r="Z24" s="160" t="str">
        <f>'P21'!F34</f>
        <v>nt</v>
      </c>
      <c r="AA24" s="160" t="str">
        <f>'P22'!F34</f>
        <v>nt</v>
      </c>
      <c r="AB24" s="160" t="str">
        <f>'P23'!F34</f>
        <v>nt</v>
      </c>
      <c r="AC24" s="160" t="str">
        <f>'P24'!F34</f>
        <v>nt</v>
      </c>
      <c r="AD24" s="160" t="str">
        <f>'P25'!F34</f>
        <v>nt</v>
      </c>
      <c r="AE24" s="262" t="str">
        <f>'P26'!F34</f>
        <v>nt</v>
      </c>
      <c r="AF24" s="257">
        <f t="shared" si="250"/>
        <v>0</v>
      </c>
      <c r="AG24" s="257">
        <f t="shared" si="251"/>
        <v>0</v>
      </c>
      <c r="AH24" s="257">
        <f t="shared" si="252"/>
        <v>13</v>
      </c>
      <c r="AI24" s="257">
        <f t="shared" si="253"/>
        <v>13</v>
      </c>
      <c r="AJ24" s="263" t="str">
        <f t="shared" si="254"/>
        <v>NT</v>
      </c>
      <c r="AL24" s="274"/>
      <c r="AM24" s="274"/>
      <c r="AN24" s="274"/>
      <c r="AO24" s="274"/>
      <c r="AP24" s="274"/>
      <c r="AQ24" s="274"/>
      <c r="AS24" s="264" t="str">
        <f>Résultats!B35</f>
        <v>4.9</v>
      </c>
      <c r="AT24" s="265" t="str">
        <f>Résultats!C35</f>
        <v>A</v>
      </c>
      <c r="AU24" s="257" t="str">
        <f>'P01'!$G34</f>
        <v/>
      </c>
      <c r="AV24" s="257" t="str">
        <f>'P02'!$G34</f>
        <v/>
      </c>
      <c r="AW24" s="257" t="str">
        <f>'P03'!$G34</f>
        <v/>
      </c>
      <c r="AX24" s="257" t="str">
        <f>'P04'!$G34</f>
        <v/>
      </c>
      <c r="AY24" s="257" t="str">
        <f>'P05'!$G34</f>
        <v/>
      </c>
      <c r="AZ24" s="257" t="str">
        <f>'P06'!$G34</f>
        <v/>
      </c>
      <c r="BA24" s="257" t="str">
        <f>'P07'!$G34</f>
        <v/>
      </c>
      <c r="BB24" s="257" t="str">
        <f>'P08'!$G34</f>
        <v/>
      </c>
      <c r="BC24" s="257" t="str">
        <f>'P09'!$G34</f>
        <v/>
      </c>
      <c r="BD24" s="257" t="str">
        <f>'P10'!$G34</f>
        <v/>
      </c>
      <c r="BE24" s="257" t="str">
        <f>'P11'!$G34</f>
        <v/>
      </c>
      <c r="BF24" s="257" t="str">
        <f>'P12'!$G34</f>
        <v/>
      </c>
      <c r="BG24" s="257" t="str">
        <f>'P13'!$G34</f>
        <v/>
      </c>
      <c r="BH24" s="257" t="str">
        <f>'P14'!$G34</f>
        <v/>
      </c>
      <c r="BI24" s="257" t="str">
        <f>'P15'!$G34</f>
        <v/>
      </c>
      <c r="BJ24" s="257" t="str">
        <f>'P16'!$G34</f>
        <v/>
      </c>
      <c r="BK24" s="257" t="str">
        <f>'P17'!$G34</f>
        <v/>
      </c>
      <c r="BL24" s="257" t="str">
        <f>'P18'!$G34</f>
        <v/>
      </c>
      <c r="BM24" s="257" t="str">
        <f>'P19'!$G34</f>
        <v/>
      </c>
      <c r="BN24" s="257" t="str">
        <f>'P20'!$G34</f>
        <v/>
      </c>
      <c r="BO24" s="257"/>
      <c r="BP24" s="257" t="str">
        <f>'P22'!$G34</f>
        <v/>
      </c>
      <c r="BQ24" s="257" t="str">
        <f>'P23'!$G34</f>
        <v/>
      </c>
      <c r="BR24" s="257" t="str">
        <f>'P24'!$G34</f>
        <v/>
      </c>
      <c r="BS24" s="257" t="str">
        <f>'P25'!$G34</f>
        <v/>
      </c>
      <c r="BT24" s="266" t="str">
        <f>'P26'!$G34</f>
        <v/>
      </c>
      <c r="BU24" s="257">
        <f t="shared" si="255"/>
        <v>0</v>
      </c>
      <c r="BV24" s="267" t="str">
        <f t="shared" si="256"/>
        <v>-</v>
      </c>
    </row>
    <row r="25" ht="15.75" customHeight="1">
      <c r="A25" s="268" t="s">
        <v>445</v>
      </c>
      <c r="B25" s="259" t="str">
        <f>Résultats!B36</f>
        <v>4.10</v>
      </c>
      <c r="C25" s="260" t="str">
        <f>Résultats!C36</f>
        <v>A</v>
      </c>
      <c r="D25" s="257" t="str">
        <f>Résultats!E36</f>
        <v>x</v>
      </c>
      <c r="F25" s="261" t="str">
        <f>'P01'!F35</f>
        <v>na</v>
      </c>
      <c r="G25" s="160" t="str">
        <f>'P02'!F35</f>
        <v>na</v>
      </c>
      <c r="H25" s="160" t="str">
        <f>'P03'!F35</f>
        <v>na</v>
      </c>
      <c r="I25" s="160" t="str">
        <f>'P04'!F35</f>
        <v>na</v>
      </c>
      <c r="J25" s="160" t="str">
        <f>'P05'!F35</f>
        <v>na</v>
      </c>
      <c r="K25" s="160" t="str">
        <f>'P06'!F35</f>
        <v>na</v>
      </c>
      <c r="L25" s="160" t="str">
        <f>'P07'!F35</f>
        <v>na</v>
      </c>
      <c r="M25" s="160" t="str">
        <f>'P08'!F35</f>
        <v>na</v>
      </c>
      <c r="N25" s="160" t="str">
        <f>'P09'!F35</f>
        <v>na</v>
      </c>
      <c r="O25" s="160" t="str">
        <f>'P10'!F35</f>
        <v>na</v>
      </c>
      <c r="P25" s="160" t="str">
        <f>'P11'!F35</f>
        <v>na</v>
      </c>
      <c r="Q25" s="160" t="str">
        <f>'P12'!F35</f>
        <v>na</v>
      </c>
      <c r="R25" s="160" t="str">
        <f>'P13'!F35</f>
        <v>na</v>
      </c>
      <c r="S25" s="160" t="str">
        <f>'P14'!F35</f>
        <v>nt</v>
      </c>
      <c r="T25" s="160" t="str">
        <f>'P15'!F35</f>
        <v>nt</v>
      </c>
      <c r="U25" s="160" t="str">
        <f>'P16'!F35</f>
        <v>nt</v>
      </c>
      <c r="V25" s="160" t="str">
        <f>'P17'!F35</f>
        <v>nt</v>
      </c>
      <c r="W25" s="160" t="str">
        <f>'P18'!F35</f>
        <v>nt</v>
      </c>
      <c r="X25" s="160" t="str">
        <f>'P19'!F35</f>
        <v>nt</v>
      </c>
      <c r="Y25" s="160" t="str">
        <f>'P20'!F35</f>
        <v>nt</v>
      </c>
      <c r="Z25" s="160" t="str">
        <f>'P21'!F35</f>
        <v>nt</v>
      </c>
      <c r="AA25" s="160" t="str">
        <f>'P22'!F35</f>
        <v>nt</v>
      </c>
      <c r="AB25" s="160" t="str">
        <f>'P23'!F35</f>
        <v>nt</v>
      </c>
      <c r="AC25" s="160" t="str">
        <f>'P24'!F35</f>
        <v>nt</v>
      </c>
      <c r="AD25" s="160" t="str">
        <f>'P25'!F35</f>
        <v>nt</v>
      </c>
      <c r="AE25" s="262" t="str">
        <f>'P26'!F35</f>
        <v>nt</v>
      </c>
      <c r="AF25" s="257">
        <f t="shared" si="250"/>
        <v>0</v>
      </c>
      <c r="AG25" s="257">
        <f t="shared" si="251"/>
        <v>0</v>
      </c>
      <c r="AH25" s="257">
        <f t="shared" si="252"/>
        <v>13</v>
      </c>
      <c r="AI25" s="257">
        <f t="shared" si="253"/>
        <v>13</v>
      </c>
      <c r="AJ25" s="263" t="str">
        <f t="shared" si="254"/>
        <v>NT</v>
      </c>
      <c r="AQ25" s="274"/>
      <c r="AS25" s="264" t="str">
        <f>Résultats!B36</f>
        <v>4.10</v>
      </c>
      <c r="AT25" s="265" t="str">
        <f>Résultats!C36</f>
        <v>A</v>
      </c>
      <c r="AU25" s="257" t="str">
        <f>'P01'!$G35</f>
        <v/>
      </c>
      <c r="AV25" s="257" t="str">
        <f>'P02'!$G35</f>
        <v/>
      </c>
      <c r="AW25" s="257" t="str">
        <f>'P03'!$G35</f>
        <v/>
      </c>
      <c r="AX25" s="257" t="str">
        <f>'P04'!$G35</f>
        <v/>
      </c>
      <c r="AY25" s="257" t="str">
        <f>'P05'!$G35</f>
        <v/>
      </c>
      <c r="AZ25" s="257" t="str">
        <f>'P06'!$G35</f>
        <v/>
      </c>
      <c r="BA25" s="257" t="str">
        <f>'P07'!$G35</f>
        <v/>
      </c>
      <c r="BB25" s="257" t="str">
        <f>'P08'!$G35</f>
        <v/>
      </c>
      <c r="BC25" s="257" t="str">
        <f>'P09'!$G35</f>
        <v/>
      </c>
      <c r="BD25" s="257" t="str">
        <f>'P10'!$G35</f>
        <v/>
      </c>
      <c r="BE25" s="257" t="str">
        <f>'P11'!$G35</f>
        <v/>
      </c>
      <c r="BF25" s="257" t="str">
        <f>'P12'!$G35</f>
        <v/>
      </c>
      <c r="BG25" s="257" t="str">
        <f>'P13'!$G35</f>
        <v/>
      </c>
      <c r="BH25" s="257" t="str">
        <f>'P14'!$G35</f>
        <v/>
      </c>
      <c r="BI25" s="257" t="str">
        <f>'P15'!$G35</f>
        <v/>
      </c>
      <c r="BJ25" s="257" t="str">
        <f>'P16'!$G35</f>
        <v/>
      </c>
      <c r="BK25" s="257" t="str">
        <f>'P17'!$G35</f>
        <v/>
      </c>
      <c r="BL25" s="257" t="str">
        <f>'P18'!$G35</f>
        <v/>
      </c>
      <c r="BM25" s="257" t="str">
        <f>'P19'!$G35</f>
        <v/>
      </c>
      <c r="BN25" s="257" t="str">
        <f>'P20'!$G35</f>
        <v/>
      </c>
      <c r="BO25" s="257"/>
      <c r="BP25" s="257" t="str">
        <f>'P22'!$G35</f>
        <v/>
      </c>
      <c r="BQ25" s="257" t="str">
        <f>'P23'!$G35</f>
        <v/>
      </c>
      <c r="BR25" s="257" t="str">
        <f>'P24'!$G35</f>
        <v/>
      </c>
      <c r="BS25" s="257" t="str">
        <f>'P25'!$G35</f>
        <v/>
      </c>
      <c r="BT25" s="266" t="str">
        <f>'P26'!$G35</f>
        <v/>
      </c>
      <c r="BU25" s="257">
        <f t="shared" si="255"/>
        <v>0</v>
      </c>
      <c r="BV25" s="267" t="str">
        <f t="shared" si="256"/>
        <v>-</v>
      </c>
    </row>
    <row r="26" ht="15.75" customHeight="1">
      <c r="A26" s="268" t="s">
        <v>445</v>
      </c>
      <c r="B26" s="259" t="str">
        <f>Résultats!B37</f>
        <v>4.11</v>
      </c>
      <c r="C26" s="260" t="str">
        <f>Résultats!C37</f>
        <v>A</v>
      </c>
      <c r="D26" s="257" t="str">
        <f>Résultats!E37</f>
        <v/>
      </c>
      <c r="F26" s="261" t="str">
        <f>'P01'!F36</f>
        <v>na</v>
      </c>
      <c r="G26" s="160" t="str">
        <f>'P02'!F36</f>
        <v>na</v>
      </c>
      <c r="H26" s="160" t="str">
        <f>'P03'!F36</f>
        <v>na</v>
      </c>
      <c r="I26" s="160" t="str">
        <f>'P04'!F36</f>
        <v>na</v>
      </c>
      <c r="J26" s="160" t="str">
        <f>'P05'!F36</f>
        <v>na</v>
      </c>
      <c r="K26" s="160" t="str">
        <f>'P06'!F36</f>
        <v>na</v>
      </c>
      <c r="L26" s="160" t="str">
        <f>'P07'!F36</f>
        <v>na</v>
      </c>
      <c r="M26" s="160" t="str">
        <f>'P08'!F36</f>
        <v>na</v>
      </c>
      <c r="N26" s="160" t="str">
        <f>'P09'!F36</f>
        <v>na</v>
      </c>
      <c r="O26" s="160" t="str">
        <f>'P10'!F36</f>
        <v>na</v>
      </c>
      <c r="P26" s="160" t="str">
        <f>'P11'!F36</f>
        <v>na</v>
      </c>
      <c r="Q26" s="160" t="str">
        <f>'P12'!F36</f>
        <v>na</v>
      </c>
      <c r="R26" s="160" t="str">
        <f>'P13'!F36</f>
        <v>na</v>
      </c>
      <c r="S26" s="160" t="str">
        <f>'P14'!F36</f>
        <v>nt</v>
      </c>
      <c r="T26" s="160" t="str">
        <f>'P15'!F36</f>
        <v>nt</v>
      </c>
      <c r="U26" s="160" t="str">
        <f>'P16'!F36</f>
        <v>nt</v>
      </c>
      <c r="V26" s="160" t="str">
        <f>'P17'!F36</f>
        <v>nt</v>
      </c>
      <c r="W26" s="160" t="str">
        <f>'P18'!F36</f>
        <v>nt</v>
      </c>
      <c r="X26" s="160" t="str">
        <f>'P19'!F36</f>
        <v>nt</v>
      </c>
      <c r="Y26" s="160" t="str">
        <f>'P20'!F36</f>
        <v>nt</v>
      </c>
      <c r="Z26" s="160" t="str">
        <f>'P21'!F36</f>
        <v>nt</v>
      </c>
      <c r="AA26" s="160" t="str">
        <f>'P22'!F36</f>
        <v>nt</v>
      </c>
      <c r="AB26" s="160" t="str">
        <f>'P23'!F36</f>
        <v>nt</v>
      </c>
      <c r="AC26" s="160" t="str">
        <f>'P24'!F36</f>
        <v>nt</v>
      </c>
      <c r="AD26" s="160" t="str">
        <f>'P25'!F36</f>
        <v>nt</v>
      </c>
      <c r="AE26" s="262" t="str">
        <f>'P26'!F36</f>
        <v>nt</v>
      </c>
      <c r="AF26" s="257">
        <f t="shared" si="250"/>
        <v>0</v>
      </c>
      <c r="AG26" s="257">
        <f t="shared" si="251"/>
        <v>0</v>
      </c>
      <c r="AH26" s="257">
        <f t="shared" si="252"/>
        <v>13</v>
      </c>
      <c r="AI26" s="257">
        <f t="shared" si="253"/>
        <v>13</v>
      </c>
      <c r="AJ26" s="263" t="str">
        <f t="shared" si="254"/>
        <v>NT</v>
      </c>
      <c r="AL26" s="275" t="s">
        <v>448</v>
      </c>
      <c r="AM26" s="7"/>
      <c r="AN26" s="7"/>
      <c r="AO26" s="7"/>
      <c r="AP26" s="8"/>
      <c r="AQ26" s="274"/>
      <c r="AS26" s="264" t="str">
        <f>Résultats!B37</f>
        <v>4.11</v>
      </c>
      <c r="AT26" s="265" t="str">
        <f>Résultats!C37</f>
        <v>A</v>
      </c>
      <c r="AU26" s="257" t="str">
        <f>'P01'!$G36</f>
        <v/>
      </c>
      <c r="AV26" s="257" t="str">
        <f>'P02'!$G36</f>
        <v/>
      </c>
      <c r="AW26" s="257" t="str">
        <f>'P03'!$G36</f>
        <v/>
      </c>
      <c r="AX26" s="257" t="str">
        <f>'P04'!$G36</f>
        <v/>
      </c>
      <c r="AY26" s="257" t="str">
        <f>'P05'!$G36</f>
        <v/>
      </c>
      <c r="AZ26" s="257" t="str">
        <f>'P06'!$G36</f>
        <v/>
      </c>
      <c r="BA26" s="257" t="str">
        <f>'P07'!$G36</f>
        <v/>
      </c>
      <c r="BB26" s="257" t="str">
        <f>'P08'!$G36</f>
        <v/>
      </c>
      <c r="BC26" s="257" t="str">
        <f>'P09'!$G36</f>
        <v/>
      </c>
      <c r="BD26" s="257" t="str">
        <f>'P10'!$G36</f>
        <v/>
      </c>
      <c r="BE26" s="257" t="str">
        <f>'P11'!$G36</f>
        <v/>
      </c>
      <c r="BF26" s="257" t="str">
        <f>'P12'!$G36</f>
        <v/>
      </c>
      <c r="BG26" s="257" t="str">
        <f>'P13'!$G36</f>
        <v/>
      </c>
      <c r="BH26" s="257" t="str">
        <f>'P14'!$G36</f>
        <v/>
      </c>
      <c r="BI26" s="257" t="str">
        <f>'P15'!$G36</f>
        <v/>
      </c>
      <c r="BJ26" s="257" t="str">
        <f>'P16'!$G36</f>
        <v/>
      </c>
      <c r="BK26" s="257" t="str">
        <f>'P17'!$G36</f>
        <v/>
      </c>
      <c r="BL26" s="257" t="str">
        <f>'P18'!$G36</f>
        <v/>
      </c>
      <c r="BM26" s="257" t="str">
        <f>'P19'!$G36</f>
        <v/>
      </c>
      <c r="BN26" s="257" t="str">
        <f>'P20'!$G36</f>
        <v/>
      </c>
      <c r="BO26" s="257"/>
      <c r="BP26" s="257" t="str">
        <f>'P22'!$G36</f>
        <v/>
      </c>
      <c r="BQ26" s="257" t="str">
        <f>'P23'!$G36</f>
        <v/>
      </c>
      <c r="BR26" s="257" t="str">
        <f>'P24'!$G36</f>
        <v/>
      </c>
      <c r="BS26" s="257" t="str">
        <f>'P25'!$G36</f>
        <v/>
      </c>
      <c r="BT26" s="266" t="str">
        <f>'P26'!$G36</f>
        <v/>
      </c>
      <c r="BU26" s="257">
        <f t="shared" si="255"/>
        <v>0</v>
      </c>
      <c r="BV26" s="267" t="str">
        <f t="shared" si="256"/>
        <v>-</v>
      </c>
    </row>
    <row r="27" ht="15.75" customHeight="1">
      <c r="A27" s="268" t="s">
        <v>445</v>
      </c>
      <c r="B27" s="259" t="str">
        <f>Résultats!B38</f>
        <v>4.12</v>
      </c>
      <c r="C27" s="260" t="str">
        <f>Résultats!C38</f>
        <v>A</v>
      </c>
      <c r="D27" s="257" t="str">
        <f>Résultats!E38</f>
        <v/>
      </c>
      <c r="F27" s="261" t="str">
        <f>'P01'!F37</f>
        <v>na</v>
      </c>
      <c r="G27" s="160" t="str">
        <f>'P02'!F37</f>
        <v>na</v>
      </c>
      <c r="H27" s="160" t="str">
        <f>'P03'!F37</f>
        <v>na</v>
      </c>
      <c r="I27" s="160" t="str">
        <f>'P04'!F37</f>
        <v>na</v>
      </c>
      <c r="J27" s="160" t="str">
        <f>'P05'!F37</f>
        <v>na</v>
      </c>
      <c r="K27" s="160" t="str">
        <f>'P06'!F37</f>
        <v>na</v>
      </c>
      <c r="L27" s="160" t="str">
        <f>'P07'!F37</f>
        <v>na</v>
      </c>
      <c r="M27" s="160" t="str">
        <f>'P08'!F37</f>
        <v>na</v>
      </c>
      <c r="N27" s="160" t="str">
        <f>'P09'!F37</f>
        <v>na</v>
      </c>
      <c r="O27" s="160" t="str">
        <f>'P10'!F37</f>
        <v>na</v>
      </c>
      <c r="P27" s="160" t="str">
        <f>'P11'!F37</f>
        <v>na</v>
      </c>
      <c r="Q27" s="160" t="str">
        <f>'P12'!F37</f>
        <v>na</v>
      </c>
      <c r="R27" s="160" t="str">
        <f>'P13'!F37</f>
        <v>na</v>
      </c>
      <c r="S27" s="160" t="str">
        <f>'P14'!F37</f>
        <v>nt</v>
      </c>
      <c r="T27" s="160" t="str">
        <f>'P15'!F37</f>
        <v>nt</v>
      </c>
      <c r="U27" s="160" t="str">
        <f>'P16'!F37</f>
        <v>nt</v>
      </c>
      <c r="V27" s="160" t="str">
        <f>'P17'!F37</f>
        <v>nt</v>
      </c>
      <c r="W27" s="160" t="str">
        <f>'P18'!F37</f>
        <v>nt</v>
      </c>
      <c r="X27" s="160" t="str">
        <f>'P19'!F37</f>
        <v>nt</v>
      </c>
      <c r="Y27" s="160" t="str">
        <f>'P20'!F37</f>
        <v>nt</v>
      </c>
      <c r="Z27" s="160" t="str">
        <f>'P21'!F37</f>
        <v>nt</v>
      </c>
      <c r="AA27" s="160" t="str">
        <f>'P22'!F37</f>
        <v>nt</v>
      </c>
      <c r="AB27" s="160" t="str">
        <f>'P23'!F37</f>
        <v>nt</v>
      </c>
      <c r="AC27" s="160" t="str">
        <f>'P24'!F37</f>
        <v>nt</v>
      </c>
      <c r="AD27" s="160" t="str">
        <f>'P25'!F37</f>
        <v>nt</v>
      </c>
      <c r="AE27" s="262" t="str">
        <f>'P26'!F37</f>
        <v>nt</v>
      </c>
      <c r="AF27" s="257">
        <f t="shared" si="250"/>
        <v>0</v>
      </c>
      <c r="AG27" s="257">
        <f t="shared" si="251"/>
        <v>0</v>
      </c>
      <c r="AH27" s="257">
        <f t="shared" si="252"/>
        <v>13</v>
      </c>
      <c r="AI27" s="257">
        <f t="shared" si="253"/>
        <v>13</v>
      </c>
      <c r="AJ27" s="263" t="str">
        <f t="shared" si="254"/>
        <v>NT</v>
      </c>
      <c r="AL27" s="282" t="s">
        <v>114</v>
      </c>
      <c r="AM27" s="8"/>
      <c r="AN27" s="283" t="s">
        <v>434</v>
      </c>
      <c r="AO27" s="283" t="s">
        <v>435</v>
      </c>
      <c r="AP27" s="283" t="s">
        <v>449</v>
      </c>
      <c r="AQ27" s="274"/>
      <c r="AS27" s="264" t="str">
        <f>Résultats!B38</f>
        <v>4.12</v>
      </c>
      <c r="AT27" s="265" t="str">
        <f>Résultats!C38</f>
        <v>A</v>
      </c>
      <c r="AU27" s="257" t="str">
        <f>'P01'!$G37</f>
        <v/>
      </c>
      <c r="AV27" s="257" t="str">
        <f>'P02'!$G37</f>
        <v/>
      </c>
      <c r="AW27" s="257" t="str">
        <f>'P03'!$G37</f>
        <v/>
      </c>
      <c r="AX27" s="257" t="str">
        <f>'P04'!$G37</f>
        <v/>
      </c>
      <c r="AY27" s="257" t="str">
        <f>'P05'!$G37</f>
        <v/>
      </c>
      <c r="AZ27" s="257" t="str">
        <f>'P06'!$G37</f>
        <v/>
      </c>
      <c r="BA27" s="257" t="str">
        <f>'P07'!$G37</f>
        <v/>
      </c>
      <c r="BB27" s="257" t="str">
        <f>'P08'!$G37</f>
        <v/>
      </c>
      <c r="BC27" s="257" t="str">
        <f>'P09'!$G37</f>
        <v/>
      </c>
      <c r="BD27" s="257" t="str">
        <f>'P10'!$G37</f>
        <v/>
      </c>
      <c r="BE27" s="257" t="str">
        <f>'P11'!$G37</f>
        <v/>
      </c>
      <c r="BF27" s="257" t="str">
        <f>'P12'!$G37</f>
        <v/>
      </c>
      <c r="BG27" s="257" t="str">
        <f>'P13'!$G37</f>
        <v/>
      </c>
      <c r="BH27" s="257" t="str">
        <f>'P14'!$G37</f>
        <v/>
      </c>
      <c r="BI27" s="257" t="str">
        <f>'P15'!$G37</f>
        <v/>
      </c>
      <c r="BJ27" s="257" t="str">
        <f>'P16'!$G37</f>
        <v/>
      </c>
      <c r="BK27" s="257" t="str">
        <f>'P17'!$G37</f>
        <v/>
      </c>
      <c r="BL27" s="257" t="str">
        <f>'P18'!$G37</f>
        <v/>
      </c>
      <c r="BM27" s="257" t="str">
        <f>'P19'!$G37</f>
        <v/>
      </c>
      <c r="BN27" s="257" t="str">
        <f>'P20'!$G37</f>
        <v/>
      </c>
      <c r="BO27" s="257"/>
      <c r="BP27" s="257" t="str">
        <f>'P22'!$G37</f>
        <v/>
      </c>
      <c r="BQ27" s="257" t="str">
        <f>'P23'!$G37</f>
        <v/>
      </c>
      <c r="BR27" s="257" t="str">
        <f>'P24'!$G37</f>
        <v/>
      </c>
      <c r="BS27" s="257" t="str">
        <f>'P25'!$G37</f>
        <v/>
      </c>
      <c r="BT27" s="266" t="str">
        <f>'P26'!$G37</f>
        <v/>
      </c>
      <c r="BU27" s="257">
        <f t="shared" si="255"/>
        <v>0</v>
      </c>
      <c r="BV27" s="267" t="str">
        <f t="shared" si="256"/>
        <v>-</v>
      </c>
    </row>
    <row r="28" ht="15.75" customHeight="1">
      <c r="A28" s="268" t="s">
        <v>445</v>
      </c>
      <c r="B28" s="259" t="str">
        <f>Résultats!B39</f>
        <v>4.13</v>
      </c>
      <c r="C28" s="260" t="str">
        <f>Résultats!C39</f>
        <v>A</v>
      </c>
      <c r="D28" s="257" t="str">
        <f>Résultats!E39</f>
        <v/>
      </c>
      <c r="F28" s="261" t="str">
        <f>'P01'!F38</f>
        <v>na</v>
      </c>
      <c r="G28" s="160" t="str">
        <f>'P02'!F38</f>
        <v>na</v>
      </c>
      <c r="H28" s="160" t="str">
        <f>'P03'!F38</f>
        <v>na</v>
      </c>
      <c r="I28" s="160" t="str">
        <f>'P04'!F38</f>
        <v>na</v>
      </c>
      <c r="J28" s="160" t="str">
        <f>'P05'!F38</f>
        <v>na</v>
      </c>
      <c r="K28" s="160" t="str">
        <f>'P06'!F38</f>
        <v>na</v>
      </c>
      <c r="L28" s="160" t="str">
        <f>'P07'!F38</f>
        <v>na</v>
      </c>
      <c r="M28" s="160" t="str">
        <f>'P08'!F38</f>
        <v>na</v>
      </c>
      <c r="N28" s="160" t="str">
        <f>'P09'!F38</f>
        <v>na</v>
      </c>
      <c r="O28" s="160" t="str">
        <f>'P10'!F38</f>
        <v>na</v>
      </c>
      <c r="P28" s="160" t="str">
        <f>'P11'!F38</f>
        <v>na</v>
      </c>
      <c r="Q28" s="160" t="str">
        <f>'P12'!F38</f>
        <v>na</v>
      </c>
      <c r="R28" s="160" t="str">
        <f>'P13'!F38</f>
        <v>na</v>
      </c>
      <c r="S28" s="160" t="str">
        <f>'P14'!F38</f>
        <v>nt</v>
      </c>
      <c r="T28" s="160" t="str">
        <f>'P15'!F38</f>
        <v>nt</v>
      </c>
      <c r="U28" s="160" t="str">
        <f>'P16'!F38</f>
        <v>nt</v>
      </c>
      <c r="V28" s="160" t="str">
        <f>'P17'!F38</f>
        <v>nt</v>
      </c>
      <c r="W28" s="160" t="str">
        <f>'P18'!F38</f>
        <v>nt</v>
      </c>
      <c r="X28" s="160" t="str">
        <f>'P19'!F38</f>
        <v>nt</v>
      </c>
      <c r="Y28" s="160" t="str">
        <f>'P20'!F38</f>
        <v>nt</v>
      </c>
      <c r="Z28" s="160" t="str">
        <f>'P21'!F38</f>
        <v>nt</v>
      </c>
      <c r="AA28" s="160" t="str">
        <f>'P22'!F38</f>
        <v>nt</v>
      </c>
      <c r="AB28" s="160" t="str">
        <f>'P23'!F38</f>
        <v>nt</v>
      </c>
      <c r="AC28" s="160" t="str">
        <f>'P24'!F38</f>
        <v>nt</v>
      </c>
      <c r="AD28" s="160" t="str">
        <f>'P25'!F38</f>
        <v>nt</v>
      </c>
      <c r="AE28" s="262" t="str">
        <f>'P26'!F38</f>
        <v>nt</v>
      </c>
      <c r="AF28" s="257">
        <f t="shared" si="250"/>
        <v>0</v>
      </c>
      <c r="AG28" s="257">
        <f t="shared" si="251"/>
        <v>0</v>
      </c>
      <c r="AH28" s="257">
        <f t="shared" si="252"/>
        <v>13</v>
      </c>
      <c r="AI28" s="257">
        <f t="shared" si="253"/>
        <v>13</v>
      </c>
      <c r="AJ28" s="263" t="str">
        <f t="shared" si="254"/>
        <v>NT</v>
      </c>
      <c r="AL28" s="284" t="s">
        <v>440</v>
      </c>
      <c r="AM28" s="285"/>
      <c r="AN28" s="270">
        <f t="shared" ref="AN28:AN40" si="262">COUNTIFS(A$2:A$107,$AL28,AJ$2:AJ$107,$AN$27)</f>
        <v>1</v>
      </c>
      <c r="AO28" s="270">
        <f t="shared" ref="AO28:AO40" si="263">COUNTIFS(A$2:A$107,$AL28,AJ$2:AJ$107,$AO$27)</f>
        <v>0</v>
      </c>
      <c r="AP28" s="270">
        <f t="shared" ref="AP28:AP40" si="264">AN28+AO28</f>
        <v>1</v>
      </c>
      <c r="AQ28" s="274"/>
      <c r="AS28" s="264" t="str">
        <f>Résultats!B39</f>
        <v>4.13</v>
      </c>
      <c r="AT28" s="265" t="str">
        <f>Résultats!C39</f>
        <v>A</v>
      </c>
      <c r="AU28" s="257" t="str">
        <f>'P01'!$G38</f>
        <v/>
      </c>
      <c r="AV28" s="257" t="str">
        <f>'P02'!$G38</f>
        <v/>
      </c>
      <c r="AW28" s="257" t="str">
        <f>'P03'!$G38</f>
        <v/>
      </c>
      <c r="AX28" s="257" t="str">
        <f>'P04'!$G38</f>
        <v/>
      </c>
      <c r="AY28" s="257" t="str">
        <f>'P05'!$G38</f>
        <v/>
      </c>
      <c r="AZ28" s="257" t="str">
        <f>'P06'!$G38</f>
        <v/>
      </c>
      <c r="BA28" s="257" t="str">
        <f>'P07'!$G38</f>
        <v/>
      </c>
      <c r="BB28" s="257" t="str">
        <f>'P08'!$G38</f>
        <v/>
      </c>
      <c r="BC28" s="257" t="str">
        <f>'P09'!$G38</f>
        <v/>
      </c>
      <c r="BD28" s="257" t="str">
        <f>'P10'!$G38</f>
        <v/>
      </c>
      <c r="BE28" s="257" t="str">
        <f>'P11'!$G38</f>
        <v/>
      </c>
      <c r="BF28" s="257" t="str">
        <f>'P12'!$G38</f>
        <v/>
      </c>
      <c r="BG28" s="257" t="str">
        <f>'P13'!$G38</f>
        <v/>
      </c>
      <c r="BH28" s="257" t="str">
        <f>'P14'!$G38</f>
        <v/>
      </c>
      <c r="BI28" s="257" t="str">
        <f>'P15'!$G38</f>
        <v/>
      </c>
      <c r="BJ28" s="257" t="str">
        <f>'P16'!$G38</f>
        <v/>
      </c>
      <c r="BK28" s="257" t="str">
        <f>'P17'!$G38</f>
        <v/>
      </c>
      <c r="BL28" s="257" t="str">
        <f>'P18'!$G38</f>
        <v/>
      </c>
      <c r="BM28" s="257" t="str">
        <f>'P19'!$G38</f>
        <v/>
      </c>
      <c r="BN28" s="257" t="str">
        <f>'P20'!$G38</f>
        <v/>
      </c>
      <c r="BO28" s="257"/>
      <c r="BP28" s="257" t="str">
        <f>'P22'!$G38</f>
        <v/>
      </c>
      <c r="BQ28" s="257" t="str">
        <f>'P23'!$G38</f>
        <v/>
      </c>
      <c r="BR28" s="257" t="str">
        <f>'P24'!$G38</f>
        <v/>
      </c>
      <c r="BS28" s="257" t="str">
        <f>'P25'!$G38</f>
        <v/>
      </c>
      <c r="BT28" s="266" t="str">
        <f>'P26'!$G38</f>
        <v/>
      </c>
      <c r="BU28" s="257">
        <f t="shared" si="255"/>
        <v>0</v>
      </c>
      <c r="BV28" s="267" t="str">
        <f t="shared" si="256"/>
        <v>-</v>
      </c>
    </row>
    <row r="29" ht="15.75" customHeight="1">
      <c r="A29" s="258" t="s">
        <v>450</v>
      </c>
      <c r="B29" s="259" t="str">
        <f>Résultats!B40</f>
        <v>5.1</v>
      </c>
      <c r="C29" s="260" t="str">
        <f>Résultats!C40</f>
        <v>A</v>
      </c>
      <c r="D29" s="257" t="str">
        <f>Résultats!E40</f>
        <v/>
      </c>
      <c r="F29" s="261" t="str">
        <f>'P01'!F39</f>
        <v>na</v>
      </c>
      <c r="G29" s="160" t="str">
        <f>'P02'!F39</f>
        <v>na</v>
      </c>
      <c r="H29" s="160" t="str">
        <f>'P03'!F39</f>
        <v>na</v>
      </c>
      <c r="I29" s="160" t="str">
        <f>'P04'!F39</f>
        <v>na</v>
      </c>
      <c r="J29" s="160" t="str">
        <f>'P05'!F39</f>
        <v>na</v>
      </c>
      <c r="K29" s="160" t="str">
        <f>'P06'!F39</f>
        <v>na</v>
      </c>
      <c r="L29" s="160" t="str">
        <f>'P07'!F39</f>
        <v>na</v>
      </c>
      <c r="M29" s="160" t="str">
        <f>'P08'!F39</f>
        <v>na</v>
      </c>
      <c r="N29" s="160" t="str">
        <f>'P09'!F39</f>
        <v>na</v>
      </c>
      <c r="O29" s="160" t="str">
        <f>'P10'!F39</f>
        <v>na</v>
      </c>
      <c r="P29" s="160" t="str">
        <f>'P11'!F39</f>
        <v>na</v>
      </c>
      <c r="Q29" s="160" t="str">
        <f>'P12'!F39</f>
        <v>na</v>
      </c>
      <c r="R29" s="160" t="str">
        <f>'P13'!F39</f>
        <v>na</v>
      </c>
      <c r="S29" s="160" t="str">
        <f>'P14'!F39</f>
        <v>nt</v>
      </c>
      <c r="T29" s="160" t="str">
        <f>'P15'!F39</f>
        <v>nt</v>
      </c>
      <c r="U29" s="160" t="str">
        <f>'P16'!F39</f>
        <v>nt</v>
      </c>
      <c r="V29" s="160" t="str">
        <f>'P17'!F39</f>
        <v>nt</v>
      </c>
      <c r="W29" s="160" t="str">
        <f>'P18'!F39</f>
        <v>nt</v>
      </c>
      <c r="X29" s="160" t="str">
        <f>'P19'!F39</f>
        <v>nt</v>
      </c>
      <c r="Y29" s="160" t="str">
        <f>'P20'!F39</f>
        <v>nt</v>
      </c>
      <c r="Z29" s="160" t="str">
        <f>'P21'!F39</f>
        <v>nt</v>
      </c>
      <c r="AA29" s="160" t="str">
        <f>'P22'!F39</f>
        <v>nt</v>
      </c>
      <c r="AB29" s="160" t="str">
        <f>'P23'!F39</f>
        <v>nt</v>
      </c>
      <c r="AC29" s="160" t="str">
        <f>'P24'!F39</f>
        <v>nt</v>
      </c>
      <c r="AD29" s="160" t="str">
        <f>'P25'!F39</f>
        <v>nt</v>
      </c>
      <c r="AE29" s="262" t="str">
        <f>'P26'!F39</f>
        <v>nt</v>
      </c>
      <c r="AF29" s="257">
        <f t="shared" si="250"/>
        <v>0</v>
      </c>
      <c r="AG29" s="257">
        <f t="shared" si="251"/>
        <v>0</v>
      </c>
      <c r="AH29" s="257">
        <f t="shared" si="252"/>
        <v>13</v>
      </c>
      <c r="AI29" s="257">
        <f t="shared" si="253"/>
        <v>13</v>
      </c>
      <c r="AJ29" s="263" t="str">
        <f t="shared" si="254"/>
        <v>NT</v>
      </c>
      <c r="AL29" s="284" t="s">
        <v>443</v>
      </c>
      <c r="AM29" s="285"/>
      <c r="AN29" s="270">
        <f t="shared" si="262"/>
        <v>0</v>
      </c>
      <c r="AO29" s="270">
        <f t="shared" si="263"/>
        <v>0</v>
      </c>
      <c r="AP29" s="270">
        <f t="shared" si="264"/>
        <v>0</v>
      </c>
      <c r="AQ29" s="274"/>
      <c r="AS29" s="264" t="str">
        <f>Résultats!B40</f>
        <v>5.1</v>
      </c>
      <c r="AT29" s="265" t="str">
        <f>Résultats!C40</f>
        <v>A</v>
      </c>
      <c r="AU29" s="257" t="str">
        <f>'P01'!$G39</f>
        <v/>
      </c>
      <c r="AV29" s="257" t="str">
        <f>'P02'!$G39</f>
        <v/>
      </c>
      <c r="AW29" s="257" t="str">
        <f>'P03'!$G39</f>
        <v/>
      </c>
      <c r="AX29" s="257" t="str">
        <f>'P04'!$G39</f>
        <v/>
      </c>
      <c r="AY29" s="257" t="str">
        <f>'P05'!$G39</f>
        <v/>
      </c>
      <c r="AZ29" s="257" t="str">
        <f>'P06'!$G39</f>
        <v/>
      </c>
      <c r="BA29" s="257" t="str">
        <f>'P07'!$G39</f>
        <v/>
      </c>
      <c r="BB29" s="257" t="str">
        <f>'P08'!$G39</f>
        <v/>
      </c>
      <c r="BC29" s="257" t="str">
        <f>'P09'!$G39</f>
        <v/>
      </c>
      <c r="BD29" s="257" t="str">
        <f>'P10'!$G39</f>
        <v/>
      </c>
      <c r="BE29" s="257" t="str">
        <f>'P11'!$G39</f>
        <v/>
      </c>
      <c r="BF29" s="257" t="str">
        <f>'P12'!$G39</f>
        <v/>
      </c>
      <c r="BG29" s="257" t="str">
        <f>'P13'!$G39</f>
        <v/>
      </c>
      <c r="BH29" s="257" t="str">
        <f>'P14'!$G39</f>
        <v/>
      </c>
      <c r="BI29" s="257" t="str">
        <f>'P15'!$G39</f>
        <v/>
      </c>
      <c r="BJ29" s="257" t="str">
        <f>'P16'!$G39</f>
        <v/>
      </c>
      <c r="BK29" s="257" t="str">
        <f>'P17'!$G39</f>
        <v/>
      </c>
      <c r="BL29" s="257" t="str">
        <f>'P18'!$G39</f>
        <v/>
      </c>
      <c r="BM29" s="257" t="str">
        <f>'P19'!$G39</f>
        <v/>
      </c>
      <c r="BN29" s="257" t="str">
        <f>'P20'!$G39</f>
        <v/>
      </c>
      <c r="BO29" s="257"/>
      <c r="BP29" s="257" t="str">
        <f>'P22'!$G39</f>
        <v/>
      </c>
      <c r="BQ29" s="257" t="str">
        <f>'P23'!$G39</f>
        <v/>
      </c>
      <c r="BR29" s="257" t="str">
        <f>'P24'!$G39</f>
        <v/>
      </c>
      <c r="BS29" s="257" t="str">
        <f>'P25'!$G39</f>
        <v/>
      </c>
      <c r="BT29" s="266" t="str">
        <f>'P26'!$G39</f>
        <v/>
      </c>
      <c r="BU29" s="257">
        <f t="shared" si="255"/>
        <v>0</v>
      </c>
      <c r="BV29" s="267" t="str">
        <f t="shared" si="256"/>
        <v>-</v>
      </c>
    </row>
    <row r="30" ht="15.75" customHeight="1">
      <c r="A30" s="268" t="s">
        <v>450</v>
      </c>
      <c r="B30" s="259" t="str">
        <f>Résultats!B41</f>
        <v>5.2</v>
      </c>
      <c r="C30" s="260" t="str">
        <f>Résultats!C41</f>
        <v>A</v>
      </c>
      <c r="D30" s="257" t="str">
        <f>Résultats!E41</f>
        <v/>
      </c>
      <c r="F30" s="261" t="str">
        <f>'P01'!F40</f>
        <v>na</v>
      </c>
      <c r="G30" s="160" t="str">
        <f>'P02'!F40</f>
        <v>na</v>
      </c>
      <c r="H30" s="160" t="str">
        <f>'P03'!F40</f>
        <v>na</v>
      </c>
      <c r="I30" s="160" t="str">
        <f>'P04'!F40</f>
        <v>na</v>
      </c>
      <c r="J30" s="160" t="str">
        <f>'P05'!F40</f>
        <v>na</v>
      </c>
      <c r="K30" s="160" t="str">
        <f>'P06'!F40</f>
        <v>na</v>
      </c>
      <c r="L30" s="160" t="str">
        <f>'P07'!F40</f>
        <v>na</v>
      </c>
      <c r="M30" s="160" t="str">
        <f>'P08'!F40</f>
        <v>na</v>
      </c>
      <c r="N30" s="160" t="str">
        <f>'P09'!F40</f>
        <v>na</v>
      </c>
      <c r="O30" s="160" t="str">
        <f>'P10'!F40</f>
        <v>na</v>
      </c>
      <c r="P30" s="160" t="str">
        <f>'P11'!F40</f>
        <v>na</v>
      </c>
      <c r="Q30" s="160" t="str">
        <f>'P12'!F40</f>
        <v>na</v>
      </c>
      <c r="R30" s="160" t="str">
        <f>'P13'!F40</f>
        <v>na</v>
      </c>
      <c r="S30" s="160" t="str">
        <f>'P14'!F40</f>
        <v>nt</v>
      </c>
      <c r="T30" s="160" t="str">
        <f>'P15'!F40</f>
        <v>nt</v>
      </c>
      <c r="U30" s="160" t="str">
        <f>'P16'!F40</f>
        <v>nt</v>
      </c>
      <c r="V30" s="160" t="str">
        <f>'P17'!F40</f>
        <v>nt</v>
      </c>
      <c r="W30" s="160" t="str">
        <f>'P18'!F40</f>
        <v>nt</v>
      </c>
      <c r="X30" s="160" t="str">
        <f>'P19'!F40</f>
        <v>nt</v>
      </c>
      <c r="Y30" s="160" t="str">
        <f>'P20'!F40</f>
        <v>nt</v>
      </c>
      <c r="Z30" s="160" t="str">
        <f>'P21'!F40</f>
        <v>nt</v>
      </c>
      <c r="AA30" s="160" t="str">
        <f>'P22'!F40</f>
        <v>nt</v>
      </c>
      <c r="AB30" s="160" t="str">
        <f>'P23'!F40</f>
        <v>nt</v>
      </c>
      <c r="AC30" s="160" t="str">
        <f>'P24'!F40</f>
        <v>nt</v>
      </c>
      <c r="AD30" s="160" t="str">
        <f>'P25'!F40</f>
        <v>nt</v>
      </c>
      <c r="AE30" s="262" t="str">
        <f>'P26'!F40</f>
        <v>nt</v>
      </c>
      <c r="AF30" s="257">
        <f t="shared" si="250"/>
        <v>0</v>
      </c>
      <c r="AG30" s="257">
        <f t="shared" si="251"/>
        <v>0</v>
      </c>
      <c r="AH30" s="257">
        <f t="shared" si="252"/>
        <v>13</v>
      </c>
      <c r="AI30" s="257">
        <f t="shared" si="253"/>
        <v>13</v>
      </c>
      <c r="AJ30" s="263" t="str">
        <f t="shared" si="254"/>
        <v>NT</v>
      </c>
      <c r="AL30" s="284" t="s">
        <v>444</v>
      </c>
      <c r="AM30" s="285"/>
      <c r="AN30" s="270">
        <f t="shared" si="262"/>
        <v>3</v>
      </c>
      <c r="AO30" s="270">
        <f t="shared" si="263"/>
        <v>0</v>
      </c>
      <c r="AP30" s="270">
        <f t="shared" si="264"/>
        <v>3</v>
      </c>
      <c r="AQ30" s="274"/>
      <c r="AS30" s="264" t="str">
        <f>Résultats!B41</f>
        <v>5.2</v>
      </c>
      <c r="AT30" s="265" t="str">
        <f>Résultats!C41</f>
        <v>A</v>
      </c>
      <c r="AU30" s="257" t="str">
        <f>'P01'!$G40</f>
        <v/>
      </c>
      <c r="AV30" s="257" t="str">
        <f>'P02'!$G40</f>
        <v/>
      </c>
      <c r="AW30" s="257" t="str">
        <f>'P03'!$G40</f>
        <v/>
      </c>
      <c r="AX30" s="257" t="str">
        <f>'P04'!$G40</f>
        <v/>
      </c>
      <c r="AY30" s="257" t="str">
        <f>'P05'!$G40</f>
        <v/>
      </c>
      <c r="AZ30" s="257" t="str">
        <f>'P06'!$G40</f>
        <v/>
      </c>
      <c r="BA30" s="257" t="str">
        <f>'P07'!$G40</f>
        <v/>
      </c>
      <c r="BB30" s="257" t="str">
        <f>'P08'!$G40</f>
        <v/>
      </c>
      <c r="BC30" s="257" t="str">
        <f>'P09'!$G40</f>
        <v/>
      </c>
      <c r="BD30" s="257" t="str">
        <f>'P10'!$G40</f>
        <v/>
      </c>
      <c r="BE30" s="257" t="str">
        <f>'P11'!$G40</f>
        <v/>
      </c>
      <c r="BF30" s="257" t="str">
        <f>'P12'!$G40</f>
        <v/>
      </c>
      <c r="BG30" s="257" t="str">
        <f>'P13'!$G40</f>
        <v/>
      </c>
      <c r="BH30" s="257" t="str">
        <f>'P14'!$G40</f>
        <v/>
      </c>
      <c r="BI30" s="257" t="str">
        <f>'P15'!$G40</f>
        <v/>
      </c>
      <c r="BJ30" s="257" t="str">
        <f>'P16'!$G40</f>
        <v/>
      </c>
      <c r="BK30" s="257" t="str">
        <f>'P17'!$G40</f>
        <v/>
      </c>
      <c r="BL30" s="257" t="str">
        <f>'P18'!$G40</f>
        <v/>
      </c>
      <c r="BM30" s="257" t="str">
        <f>'P19'!$G40</f>
        <v/>
      </c>
      <c r="BN30" s="257" t="str">
        <f>'P20'!$G40</f>
        <v/>
      </c>
      <c r="BO30" s="257"/>
      <c r="BP30" s="257" t="str">
        <f>'P22'!$G40</f>
        <v/>
      </c>
      <c r="BQ30" s="257" t="str">
        <f>'P23'!$G40</f>
        <v/>
      </c>
      <c r="BR30" s="257" t="str">
        <f>'P24'!$G40</f>
        <v/>
      </c>
      <c r="BS30" s="257" t="str">
        <f>'P25'!$G40</f>
        <v/>
      </c>
      <c r="BT30" s="266" t="str">
        <f>'P26'!$G40</f>
        <v/>
      </c>
      <c r="BU30" s="257">
        <f t="shared" si="255"/>
        <v>0</v>
      </c>
      <c r="BV30" s="267" t="str">
        <f t="shared" si="256"/>
        <v>-</v>
      </c>
    </row>
    <row r="31" ht="15.75" customHeight="1">
      <c r="A31" s="268" t="s">
        <v>450</v>
      </c>
      <c r="B31" s="259" t="str">
        <f>Résultats!B42</f>
        <v>5.3</v>
      </c>
      <c r="C31" s="260" t="str">
        <f>Résultats!C42</f>
        <v>A</v>
      </c>
      <c r="D31" s="257" t="str">
        <f>Résultats!E42</f>
        <v>x</v>
      </c>
      <c r="F31" s="261" t="str">
        <f>'P01'!F41</f>
        <v>na</v>
      </c>
      <c r="G31" s="160" t="str">
        <f>'P02'!F41</f>
        <v>na</v>
      </c>
      <c r="H31" s="160" t="str">
        <f>'P03'!F41</f>
        <v>na</v>
      </c>
      <c r="I31" s="160" t="str">
        <f>'P04'!F41</f>
        <v>na</v>
      </c>
      <c r="J31" s="160" t="str">
        <f>'P05'!F41</f>
        <v>na</v>
      </c>
      <c r="K31" s="160" t="str">
        <f>'P06'!F41</f>
        <v>na</v>
      </c>
      <c r="L31" s="160" t="str">
        <f>'P07'!F41</f>
        <v>na</v>
      </c>
      <c r="M31" s="160" t="str">
        <f>'P08'!F41</f>
        <v>na</v>
      </c>
      <c r="N31" s="160" t="str">
        <f>'P09'!F41</f>
        <v>na</v>
      </c>
      <c r="O31" s="160" t="str">
        <f>'P10'!F41</f>
        <v>na</v>
      </c>
      <c r="P31" s="160" t="str">
        <f>'P11'!F41</f>
        <v>na</v>
      </c>
      <c r="Q31" s="160" t="str">
        <f>'P12'!F41</f>
        <v>na</v>
      </c>
      <c r="R31" s="160" t="str">
        <f>'P13'!F41</f>
        <v>na</v>
      </c>
      <c r="S31" s="160" t="str">
        <f>'P14'!F41</f>
        <v>nt</v>
      </c>
      <c r="T31" s="160" t="str">
        <f>'P15'!F41</f>
        <v>nt</v>
      </c>
      <c r="U31" s="160" t="str">
        <f>'P16'!F41</f>
        <v>nt</v>
      </c>
      <c r="V31" s="160" t="str">
        <f>'P17'!F41</f>
        <v>nt</v>
      </c>
      <c r="W31" s="160" t="str">
        <f>'P18'!F41</f>
        <v>nt</v>
      </c>
      <c r="X31" s="160" t="str">
        <f>'P19'!F41</f>
        <v>nt</v>
      </c>
      <c r="Y31" s="160" t="str">
        <f>'P20'!F41</f>
        <v>nt</v>
      </c>
      <c r="Z31" s="160" t="str">
        <f>'P21'!F41</f>
        <v>nt</v>
      </c>
      <c r="AA31" s="160" t="str">
        <f>'P22'!F41</f>
        <v>nt</v>
      </c>
      <c r="AB31" s="160" t="str">
        <f>'P23'!F41</f>
        <v>nt</v>
      </c>
      <c r="AC31" s="160" t="str">
        <f>'P24'!F41</f>
        <v>nt</v>
      </c>
      <c r="AD31" s="160" t="str">
        <f>'P25'!F41</f>
        <v>nt</v>
      </c>
      <c r="AE31" s="262" t="str">
        <f>'P26'!F41</f>
        <v>nt</v>
      </c>
      <c r="AF31" s="257">
        <f t="shared" si="250"/>
        <v>0</v>
      </c>
      <c r="AG31" s="257">
        <f t="shared" si="251"/>
        <v>0</v>
      </c>
      <c r="AH31" s="257">
        <f t="shared" si="252"/>
        <v>13</v>
      </c>
      <c r="AI31" s="257">
        <f t="shared" si="253"/>
        <v>13</v>
      </c>
      <c r="AJ31" s="263" t="str">
        <f t="shared" si="254"/>
        <v>NT</v>
      </c>
      <c r="AL31" s="284" t="s">
        <v>445</v>
      </c>
      <c r="AM31" s="285"/>
      <c r="AN31" s="270">
        <f t="shared" si="262"/>
        <v>0</v>
      </c>
      <c r="AO31" s="270">
        <f t="shared" si="263"/>
        <v>0</v>
      </c>
      <c r="AP31" s="270">
        <f t="shared" si="264"/>
        <v>0</v>
      </c>
      <c r="AQ31" s="274"/>
      <c r="AS31" s="264" t="str">
        <f>Résultats!B42</f>
        <v>5.3</v>
      </c>
      <c r="AT31" s="265" t="str">
        <f>Résultats!C42</f>
        <v>A</v>
      </c>
      <c r="AU31" s="257" t="str">
        <f>'P01'!$G41</f>
        <v/>
      </c>
      <c r="AV31" s="257" t="str">
        <f>'P02'!$G41</f>
        <v/>
      </c>
      <c r="AW31" s="257" t="str">
        <f>'P03'!$G41</f>
        <v/>
      </c>
      <c r="AX31" s="257" t="str">
        <f>'P04'!$G41</f>
        <v/>
      </c>
      <c r="AY31" s="257" t="str">
        <f>'P05'!$G41</f>
        <v/>
      </c>
      <c r="AZ31" s="257" t="str">
        <f>'P06'!$G41</f>
        <v/>
      </c>
      <c r="BA31" s="257" t="str">
        <f>'P07'!$G41</f>
        <v/>
      </c>
      <c r="BB31" s="257" t="str">
        <f>'P08'!$G41</f>
        <v/>
      </c>
      <c r="BC31" s="257" t="str">
        <f>'P09'!$G41</f>
        <v/>
      </c>
      <c r="BD31" s="257" t="str">
        <f>'P10'!$G41</f>
        <v/>
      </c>
      <c r="BE31" s="257" t="str">
        <f>'P11'!$G41</f>
        <v/>
      </c>
      <c r="BF31" s="257" t="str">
        <f>'P12'!$G41</f>
        <v/>
      </c>
      <c r="BG31" s="257" t="str">
        <f>'P13'!$G41</f>
        <v/>
      </c>
      <c r="BH31" s="257" t="str">
        <f>'P14'!$G41</f>
        <v/>
      </c>
      <c r="BI31" s="257" t="str">
        <f>'P15'!$G41</f>
        <v/>
      </c>
      <c r="BJ31" s="257" t="str">
        <f>'P16'!$G41</f>
        <v/>
      </c>
      <c r="BK31" s="257" t="str">
        <f>'P17'!$G41</f>
        <v/>
      </c>
      <c r="BL31" s="257" t="str">
        <f>'P18'!$G41</f>
        <v/>
      </c>
      <c r="BM31" s="257" t="str">
        <f>'P19'!$G41</f>
        <v/>
      </c>
      <c r="BN31" s="257" t="str">
        <f>'P20'!$G41</f>
        <v/>
      </c>
      <c r="BO31" s="257"/>
      <c r="BP31" s="257" t="str">
        <f>'P22'!$G41</f>
        <v/>
      </c>
      <c r="BQ31" s="257" t="str">
        <f>'P23'!$G41</f>
        <v/>
      </c>
      <c r="BR31" s="257" t="str">
        <f>'P24'!$G41</f>
        <v/>
      </c>
      <c r="BS31" s="257" t="str">
        <f>'P25'!$G41</f>
        <v/>
      </c>
      <c r="BT31" s="266" t="str">
        <f>'P26'!$G41</f>
        <v/>
      </c>
      <c r="BU31" s="257">
        <f t="shared" si="255"/>
        <v>0</v>
      </c>
      <c r="BV31" s="267" t="str">
        <f t="shared" si="256"/>
        <v>-</v>
      </c>
    </row>
    <row r="32" ht="15.75" customHeight="1">
      <c r="A32" s="268" t="s">
        <v>450</v>
      </c>
      <c r="B32" s="259" t="str">
        <f>Résultats!B43</f>
        <v>5.4</v>
      </c>
      <c r="C32" s="260" t="str">
        <f>Résultats!C43</f>
        <v>A</v>
      </c>
      <c r="D32" s="257" t="str">
        <f>Résultats!E43</f>
        <v/>
      </c>
      <c r="F32" s="261" t="str">
        <f>'P01'!F42</f>
        <v>na</v>
      </c>
      <c r="G32" s="160" t="str">
        <f>'P02'!F42</f>
        <v>na</v>
      </c>
      <c r="H32" s="160" t="str">
        <f>'P03'!F42</f>
        <v>na</v>
      </c>
      <c r="I32" s="160" t="str">
        <f>'P04'!F42</f>
        <v>na</v>
      </c>
      <c r="J32" s="160" t="str">
        <f>'P05'!F42</f>
        <v>na</v>
      </c>
      <c r="K32" s="160" t="str">
        <f>'P06'!F42</f>
        <v>na</v>
      </c>
      <c r="L32" s="160" t="str">
        <f>'P07'!F42</f>
        <v>na</v>
      </c>
      <c r="M32" s="160" t="str">
        <f>'P08'!F42</f>
        <v>na</v>
      </c>
      <c r="N32" s="160" t="str">
        <f>'P09'!F42</f>
        <v>na</v>
      </c>
      <c r="O32" s="160" t="str">
        <f>'P10'!F42</f>
        <v>na</v>
      </c>
      <c r="P32" s="160" t="str">
        <f>'P11'!F42</f>
        <v>na</v>
      </c>
      <c r="Q32" s="160" t="str">
        <f>'P12'!F42</f>
        <v>na</v>
      </c>
      <c r="R32" s="160" t="str">
        <f>'P13'!F42</f>
        <v>na</v>
      </c>
      <c r="S32" s="160" t="str">
        <f>'P14'!F42</f>
        <v>nt</v>
      </c>
      <c r="T32" s="160" t="str">
        <f>'P15'!F42</f>
        <v>nt</v>
      </c>
      <c r="U32" s="160" t="str">
        <f>'P16'!F42</f>
        <v>nt</v>
      </c>
      <c r="V32" s="160" t="str">
        <f>'P17'!F42</f>
        <v>nt</v>
      </c>
      <c r="W32" s="160" t="str">
        <f>'P18'!F42</f>
        <v>nt</v>
      </c>
      <c r="X32" s="160" t="str">
        <f>'P19'!F42</f>
        <v>nt</v>
      </c>
      <c r="Y32" s="160" t="str">
        <f>'P20'!F42</f>
        <v>nt</v>
      </c>
      <c r="Z32" s="160" t="str">
        <f>'P21'!F42</f>
        <v>nt</v>
      </c>
      <c r="AA32" s="160" t="str">
        <f>'P22'!F42</f>
        <v>nt</v>
      </c>
      <c r="AB32" s="160" t="str">
        <f>'P23'!F42</f>
        <v>nt</v>
      </c>
      <c r="AC32" s="160" t="str">
        <f>'P24'!F42</f>
        <v>nt</v>
      </c>
      <c r="AD32" s="160" t="str">
        <f>'P25'!F42</f>
        <v>nt</v>
      </c>
      <c r="AE32" s="262" t="str">
        <f>'P26'!F42</f>
        <v>nt</v>
      </c>
      <c r="AF32" s="257">
        <f t="shared" si="250"/>
        <v>0</v>
      </c>
      <c r="AG32" s="257">
        <f t="shared" si="251"/>
        <v>0</v>
      </c>
      <c r="AH32" s="257">
        <f t="shared" si="252"/>
        <v>13</v>
      </c>
      <c r="AI32" s="257">
        <f t="shared" si="253"/>
        <v>13</v>
      </c>
      <c r="AJ32" s="263" t="str">
        <f t="shared" si="254"/>
        <v>NT</v>
      </c>
      <c r="AL32" s="284" t="s">
        <v>450</v>
      </c>
      <c r="AM32" s="285"/>
      <c r="AN32" s="270">
        <f t="shared" si="262"/>
        <v>0</v>
      </c>
      <c r="AO32" s="270">
        <f t="shared" si="263"/>
        <v>0</v>
      </c>
      <c r="AP32" s="270">
        <f t="shared" si="264"/>
        <v>0</v>
      </c>
      <c r="AQ32" s="286"/>
      <c r="AS32" s="264" t="str">
        <f>Résultats!B43</f>
        <v>5.4</v>
      </c>
      <c r="AT32" s="265" t="str">
        <f>Résultats!C43</f>
        <v>A</v>
      </c>
      <c r="AU32" s="257" t="str">
        <f>'P01'!$G42</f>
        <v/>
      </c>
      <c r="AV32" s="257" t="str">
        <f>'P02'!$G42</f>
        <v/>
      </c>
      <c r="AW32" s="257" t="str">
        <f>'P03'!$G42</f>
        <v/>
      </c>
      <c r="AX32" s="257" t="str">
        <f>'P04'!$G42</f>
        <v/>
      </c>
      <c r="AY32" s="257" t="str">
        <f>'P05'!$G42</f>
        <v/>
      </c>
      <c r="AZ32" s="257" t="str">
        <f>'P06'!$G42</f>
        <v/>
      </c>
      <c r="BA32" s="257" t="str">
        <f>'P07'!$G42</f>
        <v/>
      </c>
      <c r="BB32" s="257" t="str">
        <f>'P08'!$G42</f>
        <v/>
      </c>
      <c r="BC32" s="257" t="str">
        <f>'P09'!$G42</f>
        <v/>
      </c>
      <c r="BD32" s="257" t="str">
        <f>'P10'!$G42</f>
        <v/>
      </c>
      <c r="BE32" s="257" t="str">
        <f>'P11'!$G42</f>
        <v/>
      </c>
      <c r="BF32" s="257" t="str">
        <f>'P12'!$G42</f>
        <v/>
      </c>
      <c r="BG32" s="257" t="str">
        <f>'P13'!$G42</f>
        <v/>
      </c>
      <c r="BH32" s="257" t="str">
        <f>'P14'!$G42</f>
        <v/>
      </c>
      <c r="BI32" s="257" t="str">
        <f>'P15'!$G42</f>
        <v/>
      </c>
      <c r="BJ32" s="257" t="str">
        <f>'P16'!$G42</f>
        <v/>
      </c>
      <c r="BK32" s="257" t="str">
        <f>'P17'!$G42</f>
        <v/>
      </c>
      <c r="BL32" s="257" t="str">
        <f>'P18'!$G42</f>
        <v/>
      </c>
      <c r="BM32" s="257" t="str">
        <f>'P19'!$G42</f>
        <v/>
      </c>
      <c r="BN32" s="257" t="str">
        <f>'P20'!$G42</f>
        <v/>
      </c>
      <c r="BO32" s="257"/>
      <c r="BP32" s="257" t="str">
        <f>'P22'!$G42</f>
        <v/>
      </c>
      <c r="BQ32" s="257" t="str">
        <f>'P23'!$G42</f>
        <v/>
      </c>
      <c r="BR32" s="257" t="str">
        <f>'P24'!$G42</f>
        <v/>
      </c>
      <c r="BS32" s="257" t="str">
        <f>'P25'!$G42</f>
        <v/>
      </c>
      <c r="BT32" s="266" t="str">
        <f>'P26'!$G42</f>
        <v/>
      </c>
      <c r="BU32" s="257">
        <f t="shared" si="255"/>
        <v>0</v>
      </c>
      <c r="BV32" s="267" t="str">
        <f t="shared" si="256"/>
        <v>-</v>
      </c>
    </row>
    <row r="33" ht="15.75" customHeight="1">
      <c r="A33" s="268" t="s">
        <v>450</v>
      </c>
      <c r="B33" s="259" t="str">
        <f>Résultats!B44</f>
        <v>5.5</v>
      </c>
      <c r="C33" s="260" t="str">
        <f>Résultats!C44</f>
        <v>A</v>
      </c>
      <c r="D33" s="257" t="str">
        <f>Résultats!E44</f>
        <v/>
      </c>
      <c r="F33" s="261" t="str">
        <f>'P01'!F43</f>
        <v>na</v>
      </c>
      <c r="G33" s="160" t="str">
        <f>'P02'!F43</f>
        <v>na</v>
      </c>
      <c r="H33" s="160" t="str">
        <f>'P03'!F43</f>
        <v>na</v>
      </c>
      <c r="I33" s="160" t="str">
        <f>'P04'!F43</f>
        <v>na</v>
      </c>
      <c r="J33" s="160" t="str">
        <f>'P05'!F43</f>
        <v>na</v>
      </c>
      <c r="K33" s="160" t="str">
        <f>'P06'!F43</f>
        <v>na</v>
      </c>
      <c r="L33" s="160" t="str">
        <f>'P07'!F43</f>
        <v>na</v>
      </c>
      <c r="M33" s="160" t="str">
        <f>'P08'!F43</f>
        <v>na</v>
      </c>
      <c r="N33" s="160" t="str">
        <f>'P09'!F43</f>
        <v>na</v>
      </c>
      <c r="O33" s="160" t="str">
        <f>'P10'!F43</f>
        <v>na</v>
      </c>
      <c r="P33" s="160" t="str">
        <f>'P11'!F43</f>
        <v>na</v>
      </c>
      <c r="Q33" s="160" t="str">
        <f>'P12'!F43</f>
        <v>na</v>
      </c>
      <c r="R33" s="160" t="str">
        <f>'P13'!F43</f>
        <v>na</v>
      </c>
      <c r="S33" s="160" t="str">
        <f>'P14'!F43</f>
        <v>nt</v>
      </c>
      <c r="T33" s="160" t="str">
        <f>'P15'!F43</f>
        <v>nt</v>
      </c>
      <c r="U33" s="160" t="str">
        <f>'P16'!F43</f>
        <v>nt</v>
      </c>
      <c r="V33" s="160" t="str">
        <f>'P17'!F43</f>
        <v>nt</v>
      </c>
      <c r="W33" s="160" t="str">
        <f>'P18'!F43</f>
        <v>nt</v>
      </c>
      <c r="X33" s="160" t="str">
        <f>'P19'!F43</f>
        <v>nt</v>
      </c>
      <c r="Y33" s="160" t="str">
        <f>'P20'!F43</f>
        <v>nt</v>
      </c>
      <c r="Z33" s="160" t="str">
        <f>'P21'!F43</f>
        <v>nt</v>
      </c>
      <c r="AA33" s="160" t="str">
        <f>'P22'!F43</f>
        <v>nt</v>
      </c>
      <c r="AB33" s="160" t="str">
        <f>'P23'!F43</f>
        <v>nt</v>
      </c>
      <c r="AC33" s="160" t="str">
        <f>'P24'!F43</f>
        <v>nt</v>
      </c>
      <c r="AD33" s="160" t="str">
        <f>'P25'!F43</f>
        <v>nt</v>
      </c>
      <c r="AE33" s="262" t="str">
        <f>'P26'!F43</f>
        <v>nt</v>
      </c>
      <c r="AF33" s="257">
        <f t="shared" si="250"/>
        <v>0</v>
      </c>
      <c r="AG33" s="257">
        <f t="shared" si="251"/>
        <v>0</v>
      </c>
      <c r="AH33" s="257">
        <f t="shared" si="252"/>
        <v>13</v>
      </c>
      <c r="AI33" s="257">
        <f t="shared" si="253"/>
        <v>13</v>
      </c>
      <c r="AJ33" s="263" t="str">
        <f t="shared" si="254"/>
        <v>NT</v>
      </c>
      <c r="AL33" s="284" t="s">
        <v>451</v>
      </c>
      <c r="AM33" s="285"/>
      <c r="AN33" s="270">
        <f t="shared" si="262"/>
        <v>2</v>
      </c>
      <c r="AO33" s="270">
        <f t="shared" si="263"/>
        <v>0</v>
      </c>
      <c r="AP33" s="270">
        <f t="shared" si="264"/>
        <v>2</v>
      </c>
      <c r="AQ33" s="286"/>
      <c r="AS33" s="264" t="str">
        <f>Résultats!B44</f>
        <v>5.5</v>
      </c>
      <c r="AT33" s="265" t="str">
        <f>Résultats!C44</f>
        <v>A</v>
      </c>
      <c r="AU33" s="257" t="str">
        <f>'P01'!$G43</f>
        <v/>
      </c>
      <c r="AV33" s="257" t="str">
        <f>'P02'!$G43</f>
        <v/>
      </c>
      <c r="AW33" s="257" t="str">
        <f>'P03'!$G43</f>
        <v/>
      </c>
      <c r="AX33" s="257" t="str">
        <f>'P04'!$G43</f>
        <v/>
      </c>
      <c r="AY33" s="257" t="str">
        <f>'P05'!$G43</f>
        <v/>
      </c>
      <c r="AZ33" s="257" t="str">
        <f>'P06'!$G43</f>
        <v/>
      </c>
      <c r="BA33" s="257" t="str">
        <f>'P07'!$G43</f>
        <v/>
      </c>
      <c r="BB33" s="257" t="str">
        <f>'P08'!$G43</f>
        <v/>
      </c>
      <c r="BC33" s="257" t="str">
        <f>'P09'!$G43</f>
        <v/>
      </c>
      <c r="BD33" s="257" t="str">
        <f>'P10'!$G43</f>
        <v/>
      </c>
      <c r="BE33" s="257" t="str">
        <f>'P11'!$G43</f>
        <v/>
      </c>
      <c r="BF33" s="257" t="str">
        <f>'P12'!$G43</f>
        <v/>
      </c>
      <c r="BG33" s="257" t="str">
        <f>'P13'!$G43</f>
        <v/>
      </c>
      <c r="BH33" s="257" t="str">
        <f>'P14'!$G43</f>
        <v/>
      </c>
      <c r="BI33" s="257" t="str">
        <f>'P15'!$G43</f>
        <v/>
      </c>
      <c r="BJ33" s="257" t="str">
        <f>'P16'!$G43</f>
        <v/>
      </c>
      <c r="BK33" s="257" t="str">
        <f>'P17'!$G43</f>
        <v/>
      </c>
      <c r="BL33" s="257" t="str">
        <f>'P18'!$G43</f>
        <v/>
      </c>
      <c r="BM33" s="257" t="str">
        <f>'P19'!$G43</f>
        <v/>
      </c>
      <c r="BN33" s="257" t="str">
        <f>'P20'!$G43</f>
        <v/>
      </c>
      <c r="BO33" s="257"/>
      <c r="BP33" s="257" t="str">
        <f>'P22'!$G43</f>
        <v/>
      </c>
      <c r="BQ33" s="257" t="str">
        <f>'P23'!$G43</f>
        <v/>
      </c>
      <c r="BR33" s="257" t="str">
        <f>'P24'!$G43</f>
        <v/>
      </c>
      <c r="BS33" s="257" t="str">
        <f>'P25'!$G43</f>
        <v/>
      </c>
      <c r="BT33" s="266" t="str">
        <f>'P26'!$G43</f>
        <v/>
      </c>
      <c r="BU33" s="257">
        <f t="shared" si="255"/>
        <v>0</v>
      </c>
      <c r="BV33" s="267" t="str">
        <f t="shared" si="256"/>
        <v>-</v>
      </c>
    </row>
    <row r="34" ht="15.75" customHeight="1">
      <c r="A34" s="268" t="s">
        <v>450</v>
      </c>
      <c r="B34" s="259" t="str">
        <f>Résultats!B45</f>
        <v>5.6</v>
      </c>
      <c r="C34" s="260" t="str">
        <f>Résultats!C45</f>
        <v>A</v>
      </c>
      <c r="D34" s="257" t="str">
        <f>Résultats!E45</f>
        <v/>
      </c>
      <c r="F34" s="261" t="str">
        <f>'P01'!F44</f>
        <v>na</v>
      </c>
      <c r="G34" s="160" t="str">
        <f>'P02'!F44</f>
        <v>na</v>
      </c>
      <c r="H34" s="160" t="str">
        <f>'P03'!F44</f>
        <v>na</v>
      </c>
      <c r="I34" s="160" t="str">
        <f>'P04'!F44</f>
        <v>na</v>
      </c>
      <c r="J34" s="160" t="str">
        <f>'P05'!F44</f>
        <v>na</v>
      </c>
      <c r="K34" s="160" t="str">
        <f>'P06'!F44</f>
        <v>na</v>
      </c>
      <c r="L34" s="160" t="str">
        <f>'P07'!F44</f>
        <v>na</v>
      </c>
      <c r="M34" s="160" t="str">
        <f>'P08'!F44</f>
        <v>na</v>
      </c>
      <c r="N34" s="160" t="str">
        <f>'P09'!F44</f>
        <v>na</v>
      </c>
      <c r="O34" s="160" t="str">
        <f>'P10'!F44</f>
        <v>na</v>
      </c>
      <c r="P34" s="160" t="str">
        <f>'P11'!F44</f>
        <v>na</v>
      </c>
      <c r="Q34" s="160" t="str">
        <f>'P12'!F44</f>
        <v>na</v>
      </c>
      <c r="R34" s="160" t="str">
        <f>'P13'!F44</f>
        <v>na</v>
      </c>
      <c r="S34" s="160" t="str">
        <f>'P14'!F44</f>
        <v>nt</v>
      </c>
      <c r="T34" s="160" t="str">
        <f>'P15'!F44</f>
        <v>nt</v>
      </c>
      <c r="U34" s="160" t="str">
        <f>'P16'!F44</f>
        <v>nt</v>
      </c>
      <c r="V34" s="160" t="str">
        <f>'P17'!F44</f>
        <v>nt</v>
      </c>
      <c r="W34" s="160" t="str">
        <f>'P18'!F44</f>
        <v>nt</v>
      </c>
      <c r="X34" s="160" t="str">
        <f>'P19'!F44</f>
        <v>nt</v>
      </c>
      <c r="Y34" s="160" t="str">
        <f>'P20'!F44</f>
        <v>nt</v>
      </c>
      <c r="Z34" s="160" t="str">
        <f>'P21'!F44</f>
        <v>nt</v>
      </c>
      <c r="AA34" s="160" t="str">
        <f>'P22'!F44</f>
        <v>nt</v>
      </c>
      <c r="AB34" s="160" t="str">
        <f>'P23'!F44</f>
        <v>nt</v>
      </c>
      <c r="AC34" s="160" t="str">
        <f>'P24'!F44</f>
        <v>nt</v>
      </c>
      <c r="AD34" s="160" t="str">
        <f>'P25'!F44</f>
        <v>nt</v>
      </c>
      <c r="AE34" s="262" t="str">
        <f>'P26'!F44</f>
        <v>nt</v>
      </c>
      <c r="AF34" s="257">
        <f t="shared" si="250"/>
        <v>0</v>
      </c>
      <c r="AG34" s="257">
        <f t="shared" si="251"/>
        <v>0</v>
      </c>
      <c r="AH34" s="257">
        <f t="shared" si="252"/>
        <v>13</v>
      </c>
      <c r="AI34" s="257">
        <f t="shared" si="253"/>
        <v>13</v>
      </c>
      <c r="AJ34" s="263" t="str">
        <f t="shared" si="254"/>
        <v>NT</v>
      </c>
      <c r="AL34" s="284" t="s">
        <v>452</v>
      </c>
      <c r="AM34" s="285"/>
      <c r="AN34" s="270">
        <f t="shared" si="262"/>
        <v>3</v>
      </c>
      <c r="AO34" s="270">
        <f t="shared" si="263"/>
        <v>1</v>
      </c>
      <c r="AP34" s="270">
        <f t="shared" si="264"/>
        <v>4</v>
      </c>
      <c r="AQ34" s="286"/>
      <c r="AS34" s="264" t="str">
        <f>Résultats!B45</f>
        <v>5.6</v>
      </c>
      <c r="AT34" s="265" t="str">
        <f>Résultats!C45</f>
        <v>A</v>
      </c>
      <c r="AU34" s="257" t="str">
        <f>'P01'!$G44</f>
        <v/>
      </c>
      <c r="AV34" s="257" t="str">
        <f>'P02'!$G44</f>
        <v/>
      </c>
      <c r="AW34" s="257" t="str">
        <f>'P03'!$G44</f>
        <v/>
      </c>
      <c r="AX34" s="257" t="str">
        <f>'P04'!$G44</f>
        <v/>
      </c>
      <c r="AY34" s="257" t="str">
        <f>'P05'!$G44</f>
        <v/>
      </c>
      <c r="AZ34" s="257" t="str">
        <f>'P06'!$G44</f>
        <v/>
      </c>
      <c r="BA34" s="257" t="str">
        <f>'P07'!$G44</f>
        <v/>
      </c>
      <c r="BB34" s="257" t="str">
        <f>'P08'!$G44</f>
        <v/>
      </c>
      <c r="BC34" s="257" t="str">
        <f>'P09'!$G44</f>
        <v/>
      </c>
      <c r="BD34" s="257" t="str">
        <f>'P10'!$G44</f>
        <v/>
      </c>
      <c r="BE34" s="257" t="str">
        <f>'P11'!$G44</f>
        <v/>
      </c>
      <c r="BF34" s="257" t="str">
        <f>'P12'!$G44</f>
        <v/>
      </c>
      <c r="BG34" s="257" t="str">
        <f>'P13'!$G44</f>
        <v/>
      </c>
      <c r="BH34" s="257" t="str">
        <f>'P14'!$G44</f>
        <v/>
      </c>
      <c r="BI34" s="257" t="str">
        <f>'P15'!$G44</f>
        <v/>
      </c>
      <c r="BJ34" s="257" t="str">
        <f>'P16'!$G44</f>
        <v/>
      </c>
      <c r="BK34" s="257" t="str">
        <f>'P17'!$G44</f>
        <v/>
      </c>
      <c r="BL34" s="257" t="str">
        <f>'P18'!$G44</f>
        <v/>
      </c>
      <c r="BM34" s="257" t="str">
        <f>'P19'!$G44</f>
        <v/>
      </c>
      <c r="BN34" s="257" t="str">
        <f>'P20'!$G44</f>
        <v/>
      </c>
      <c r="BO34" s="257"/>
      <c r="BP34" s="257" t="str">
        <f>'P22'!$G44</f>
        <v/>
      </c>
      <c r="BQ34" s="257" t="str">
        <f>'P23'!$G44</f>
        <v/>
      </c>
      <c r="BR34" s="257" t="str">
        <f>'P24'!$G44</f>
        <v/>
      </c>
      <c r="BS34" s="257" t="str">
        <f>'P25'!$G44</f>
        <v/>
      </c>
      <c r="BT34" s="266" t="str">
        <f>'P26'!$G44</f>
        <v/>
      </c>
      <c r="BU34" s="257">
        <f t="shared" si="255"/>
        <v>0</v>
      </c>
      <c r="BV34" s="267" t="str">
        <f t="shared" si="256"/>
        <v>-</v>
      </c>
    </row>
    <row r="35" ht="15.75" customHeight="1">
      <c r="A35" s="268" t="s">
        <v>450</v>
      </c>
      <c r="B35" s="259" t="str">
        <f>Résultats!B46</f>
        <v>5.7</v>
      </c>
      <c r="C35" s="260" t="str">
        <f>Résultats!C46</f>
        <v>A</v>
      </c>
      <c r="D35" s="257" t="str">
        <f>Résultats!E46</f>
        <v>x</v>
      </c>
      <c r="F35" s="261" t="str">
        <f>'P01'!F45</f>
        <v>na</v>
      </c>
      <c r="G35" s="160" t="str">
        <f>'P02'!F45</f>
        <v>na</v>
      </c>
      <c r="H35" s="160" t="str">
        <f>'P03'!F45</f>
        <v>na</v>
      </c>
      <c r="I35" s="160" t="str">
        <f>'P04'!F45</f>
        <v>na</v>
      </c>
      <c r="J35" s="160" t="str">
        <f>'P05'!F45</f>
        <v>na</v>
      </c>
      <c r="K35" s="160" t="str">
        <f>'P06'!F45</f>
        <v>na</v>
      </c>
      <c r="L35" s="160" t="str">
        <f>'P07'!F45</f>
        <v>na</v>
      </c>
      <c r="M35" s="160" t="str">
        <f>'P08'!F45</f>
        <v>na</v>
      </c>
      <c r="N35" s="160" t="str">
        <f>'P09'!F45</f>
        <v>na</v>
      </c>
      <c r="O35" s="160" t="str">
        <f>'P10'!F45</f>
        <v>na</v>
      </c>
      <c r="P35" s="160" t="str">
        <f>'P11'!F45</f>
        <v>na</v>
      </c>
      <c r="Q35" s="160" t="str">
        <f>'P12'!F45</f>
        <v>na</v>
      </c>
      <c r="R35" s="160" t="str">
        <f>'P13'!F45</f>
        <v>na</v>
      </c>
      <c r="S35" s="160" t="str">
        <f>'P14'!F45</f>
        <v>nt</v>
      </c>
      <c r="T35" s="160" t="str">
        <f>'P15'!F45</f>
        <v>nt</v>
      </c>
      <c r="U35" s="160" t="str">
        <f>'P16'!F45</f>
        <v>nt</v>
      </c>
      <c r="V35" s="160" t="str">
        <f>'P17'!F45</f>
        <v>nt</v>
      </c>
      <c r="W35" s="160" t="str">
        <f>'P18'!F45</f>
        <v>nt</v>
      </c>
      <c r="X35" s="160" t="str">
        <f>'P19'!F45</f>
        <v>nt</v>
      </c>
      <c r="Y35" s="160" t="str">
        <f>'P20'!F45</f>
        <v>nt</v>
      </c>
      <c r="Z35" s="160" t="str">
        <f>'P21'!F45</f>
        <v>nt</v>
      </c>
      <c r="AA35" s="160" t="str">
        <f>'P22'!F45</f>
        <v>nt</v>
      </c>
      <c r="AB35" s="160" t="str">
        <f>'P23'!F45</f>
        <v>nt</v>
      </c>
      <c r="AC35" s="160" t="str">
        <f>'P24'!F45</f>
        <v>nt</v>
      </c>
      <c r="AD35" s="160" t="str">
        <f>'P25'!F45</f>
        <v>nt</v>
      </c>
      <c r="AE35" s="262" t="str">
        <f>'P26'!F45</f>
        <v>nt</v>
      </c>
      <c r="AF35" s="257">
        <f t="shared" si="250"/>
        <v>0</v>
      </c>
      <c r="AG35" s="257">
        <f t="shared" si="251"/>
        <v>0</v>
      </c>
      <c r="AH35" s="257">
        <f t="shared" si="252"/>
        <v>13</v>
      </c>
      <c r="AI35" s="257">
        <f t="shared" si="253"/>
        <v>13</v>
      </c>
      <c r="AJ35" s="263" t="str">
        <f t="shared" si="254"/>
        <v>NT</v>
      </c>
      <c r="AL35" s="284" t="s">
        <v>453</v>
      </c>
      <c r="AM35" s="285"/>
      <c r="AN35" s="270">
        <f t="shared" si="262"/>
        <v>5</v>
      </c>
      <c r="AO35" s="270">
        <f t="shared" si="263"/>
        <v>1</v>
      </c>
      <c r="AP35" s="270">
        <f t="shared" si="264"/>
        <v>6</v>
      </c>
      <c r="AQ35" s="286"/>
      <c r="AS35" s="264" t="str">
        <f>Résultats!B46</f>
        <v>5.7</v>
      </c>
      <c r="AT35" s="265" t="str">
        <f>Résultats!C46</f>
        <v>A</v>
      </c>
      <c r="AU35" s="257" t="str">
        <f>'P01'!$G45</f>
        <v/>
      </c>
      <c r="AV35" s="257" t="str">
        <f>'P02'!$G45</f>
        <v/>
      </c>
      <c r="AW35" s="257" t="str">
        <f>'P03'!$G45</f>
        <v/>
      </c>
      <c r="AX35" s="257" t="str">
        <f>'P04'!$G45</f>
        <v/>
      </c>
      <c r="AY35" s="257" t="str">
        <f>'P05'!$G45</f>
        <v/>
      </c>
      <c r="AZ35" s="257" t="str">
        <f>'P06'!$G45</f>
        <v/>
      </c>
      <c r="BA35" s="257" t="str">
        <f>'P07'!$G45</f>
        <v/>
      </c>
      <c r="BB35" s="257" t="str">
        <f>'P08'!$G45</f>
        <v/>
      </c>
      <c r="BC35" s="257" t="str">
        <f>'P09'!$G45</f>
        <v/>
      </c>
      <c r="BD35" s="257" t="str">
        <f>'P10'!$G45</f>
        <v/>
      </c>
      <c r="BE35" s="257" t="str">
        <f>'P11'!$G45</f>
        <v/>
      </c>
      <c r="BF35" s="257" t="str">
        <f>'P12'!$G45</f>
        <v/>
      </c>
      <c r="BG35" s="257" t="str">
        <f>'P13'!$G45</f>
        <v/>
      </c>
      <c r="BH35" s="257" t="str">
        <f>'P14'!$G45</f>
        <v/>
      </c>
      <c r="BI35" s="257" t="str">
        <f>'P15'!$G45</f>
        <v/>
      </c>
      <c r="BJ35" s="257" t="str">
        <f>'P16'!$G45</f>
        <v/>
      </c>
      <c r="BK35" s="257" t="str">
        <f>'P17'!$G45</f>
        <v/>
      </c>
      <c r="BL35" s="257" t="str">
        <f>'P18'!$G45</f>
        <v/>
      </c>
      <c r="BM35" s="257" t="str">
        <f>'P19'!$G45</f>
        <v/>
      </c>
      <c r="BN35" s="257" t="str">
        <f>'P20'!$G45</f>
        <v/>
      </c>
      <c r="BO35" s="257"/>
      <c r="BP35" s="257" t="str">
        <f>'P22'!$G45</f>
        <v/>
      </c>
      <c r="BQ35" s="257" t="str">
        <f>'P23'!$G45</f>
        <v/>
      </c>
      <c r="BR35" s="257" t="str">
        <f>'P24'!$G45</f>
        <v/>
      </c>
      <c r="BS35" s="257" t="str">
        <f>'P25'!$G45</f>
        <v/>
      </c>
      <c r="BT35" s="266" t="str">
        <f>'P26'!$G45</f>
        <v/>
      </c>
      <c r="BU35" s="257">
        <f t="shared" si="255"/>
        <v>0</v>
      </c>
      <c r="BV35" s="267" t="str">
        <f t="shared" si="256"/>
        <v>-</v>
      </c>
    </row>
    <row r="36" ht="15.75" customHeight="1">
      <c r="A36" s="268" t="s">
        <v>450</v>
      </c>
      <c r="B36" s="259" t="str">
        <f>Résultats!B47</f>
        <v>5.8</v>
      </c>
      <c r="C36" s="260" t="str">
        <f>Résultats!C47</f>
        <v>A</v>
      </c>
      <c r="D36" s="257" t="str">
        <f>Résultats!E47</f>
        <v/>
      </c>
      <c r="F36" s="261" t="str">
        <f>'P01'!F46</f>
        <v>na</v>
      </c>
      <c r="G36" s="160" t="str">
        <f>'P02'!F46</f>
        <v>na</v>
      </c>
      <c r="H36" s="160" t="str">
        <f>'P03'!F46</f>
        <v>na</v>
      </c>
      <c r="I36" s="160" t="str">
        <f>'P04'!F46</f>
        <v>na</v>
      </c>
      <c r="J36" s="160" t="str">
        <f>'P05'!F46</f>
        <v>na</v>
      </c>
      <c r="K36" s="160" t="str">
        <f>'P06'!F46</f>
        <v>na</v>
      </c>
      <c r="L36" s="160" t="str">
        <f>'P07'!F46</f>
        <v>na</v>
      </c>
      <c r="M36" s="160" t="str">
        <f>'P08'!F46</f>
        <v>na</v>
      </c>
      <c r="N36" s="160" t="str">
        <f>'P09'!F46</f>
        <v>na</v>
      </c>
      <c r="O36" s="160" t="str">
        <f>'P10'!F46</f>
        <v>na</v>
      </c>
      <c r="P36" s="160" t="str">
        <f>'P11'!F46</f>
        <v>na</v>
      </c>
      <c r="Q36" s="160" t="str">
        <f>'P12'!F46</f>
        <v>na</v>
      </c>
      <c r="R36" s="160" t="str">
        <f>'P13'!F46</f>
        <v>na</v>
      </c>
      <c r="S36" s="160" t="str">
        <f>'P14'!F46</f>
        <v>nt</v>
      </c>
      <c r="T36" s="160" t="str">
        <f>'P15'!F46</f>
        <v>nt</v>
      </c>
      <c r="U36" s="160" t="str">
        <f>'P16'!F46</f>
        <v>nt</v>
      </c>
      <c r="V36" s="160" t="str">
        <f>'P17'!F46</f>
        <v>nt</v>
      </c>
      <c r="W36" s="160" t="str">
        <f>'P18'!F46</f>
        <v>nt</v>
      </c>
      <c r="X36" s="160" t="str">
        <f>'P19'!F46</f>
        <v>nt</v>
      </c>
      <c r="Y36" s="160" t="str">
        <f>'P20'!F46</f>
        <v>nt</v>
      </c>
      <c r="Z36" s="160" t="str">
        <f>'P21'!F46</f>
        <v>nt</v>
      </c>
      <c r="AA36" s="160" t="str">
        <f>'P22'!F46</f>
        <v>nt</v>
      </c>
      <c r="AB36" s="160" t="str">
        <f>'P23'!F46</f>
        <v>nt</v>
      </c>
      <c r="AC36" s="160" t="str">
        <f>'P24'!F46</f>
        <v>nt</v>
      </c>
      <c r="AD36" s="160" t="str">
        <f>'P25'!F46</f>
        <v>nt</v>
      </c>
      <c r="AE36" s="262" t="str">
        <f>'P26'!F46</f>
        <v>nt</v>
      </c>
      <c r="AF36" s="257">
        <f t="shared" si="250"/>
        <v>0</v>
      </c>
      <c r="AG36" s="257">
        <f t="shared" si="251"/>
        <v>0</v>
      </c>
      <c r="AH36" s="257">
        <f t="shared" si="252"/>
        <v>13</v>
      </c>
      <c r="AI36" s="257">
        <f t="shared" si="253"/>
        <v>13</v>
      </c>
      <c r="AJ36" s="263" t="str">
        <f t="shared" si="254"/>
        <v>NT</v>
      </c>
      <c r="AL36" s="284" t="s">
        <v>454</v>
      </c>
      <c r="AM36" s="285"/>
      <c r="AN36" s="270">
        <f t="shared" si="262"/>
        <v>1</v>
      </c>
      <c r="AO36" s="270">
        <f t="shared" si="263"/>
        <v>2</v>
      </c>
      <c r="AP36" s="270">
        <f t="shared" si="264"/>
        <v>3</v>
      </c>
      <c r="AQ36" s="286"/>
      <c r="AS36" s="264" t="str">
        <f>Résultats!B47</f>
        <v>5.8</v>
      </c>
      <c r="AT36" s="265" t="str">
        <f>Résultats!C47</f>
        <v>A</v>
      </c>
      <c r="AU36" s="257" t="str">
        <f>'P01'!$G46</f>
        <v/>
      </c>
      <c r="AV36" s="257" t="str">
        <f>'P02'!$G46</f>
        <v/>
      </c>
      <c r="AW36" s="257" t="str">
        <f>'P03'!$G46</f>
        <v/>
      </c>
      <c r="AX36" s="257" t="str">
        <f>'P04'!$G46</f>
        <v/>
      </c>
      <c r="AY36" s="257" t="str">
        <f>'P05'!$G46</f>
        <v/>
      </c>
      <c r="AZ36" s="257" t="str">
        <f>'P06'!$G46</f>
        <v/>
      </c>
      <c r="BA36" s="257" t="str">
        <f>'P07'!$G46</f>
        <v/>
      </c>
      <c r="BB36" s="257" t="str">
        <f>'P08'!$G46</f>
        <v/>
      </c>
      <c r="BC36" s="257" t="str">
        <f>'P09'!$G46</f>
        <v/>
      </c>
      <c r="BD36" s="257" t="str">
        <f>'P10'!$G46</f>
        <v/>
      </c>
      <c r="BE36" s="257" t="str">
        <f>'P11'!$G46</f>
        <v/>
      </c>
      <c r="BF36" s="257" t="str">
        <f>'P12'!$G46</f>
        <v/>
      </c>
      <c r="BG36" s="257" t="str">
        <f>'P13'!$G46</f>
        <v/>
      </c>
      <c r="BH36" s="257" t="str">
        <f>'P14'!$G46</f>
        <v/>
      </c>
      <c r="BI36" s="257" t="str">
        <f>'P15'!$G46</f>
        <v/>
      </c>
      <c r="BJ36" s="257" t="str">
        <f>'P16'!$G46</f>
        <v/>
      </c>
      <c r="BK36" s="257" t="str">
        <f>'P17'!$G46</f>
        <v/>
      </c>
      <c r="BL36" s="257" t="str">
        <f>'P18'!$G46</f>
        <v/>
      </c>
      <c r="BM36" s="257" t="str">
        <f>'P19'!$G46</f>
        <v/>
      </c>
      <c r="BN36" s="257" t="str">
        <f>'P20'!$G46</f>
        <v/>
      </c>
      <c r="BO36" s="257"/>
      <c r="BP36" s="257" t="str">
        <f>'P22'!$G46</f>
        <v/>
      </c>
      <c r="BQ36" s="257" t="str">
        <f>'P23'!$G46</f>
        <v/>
      </c>
      <c r="BR36" s="257" t="str">
        <f>'P24'!$G46</f>
        <v/>
      </c>
      <c r="BS36" s="257" t="str">
        <f>'P25'!$G46</f>
        <v/>
      </c>
      <c r="BT36" s="266" t="str">
        <f>'P26'!$G46</f>
        <v/>
      </c>
      <c r="BU36" s="257">
        <f t="shared" si="255"/>
        <v>0</v>
      </c>
      <c r="BV36" s="267" t="str">
        <f t="shared" si="256"/>
        <v>-</v>
      </c>
    </row>
    <row r="37" ht="15.75" customHeight="1">
      <c r="A37" s="258" t="s">
        <v>451</v>
      </c>
      <c r="B37" s="259" t="str">
        <f>Résultats!B48</f>
        <v>6.1</v>
      </c>
      <c r="C37" s="260" t="str">
        <f>Résultats!C48</f>
        <v>A</v>
      </c>
      <c r="D37" s="257" t="str">
        <f>Résultats!E48</f>
        <v>x</v>
      </c>
      <c r="F37" s="261" t="str">
        <f>'P01'!F47</f>
        <v>c</v>
      </c>
      <c r="G37" s="160" t="str">
        <f>'P02'!F47</f>
        <v>c</v>
      </c>
      <c r="H37" s="160" t="str">
        <f>'P03'!F47</f>
        <v>c</v>
      </c>
      <c r="I37" s="160" t="str">
        <f>'P04'!F47</f>
        <v>c</v>
      </c>
      <c r="J37" s="160" t="str">
        <f>'P05'!F47</f>
        <v>c</v>
      </c>
      <c r="K37" s="160" t="str">
        <f>'P06'!F47</f>
        <v>c</v>
      </c>
      <c r="L37" s="160" t="str">
        <f>'P07'!F47</f>
        <v>na</v>
      </c>
      <c r="M37" s="160" t="str">
        <f>'P08'!F47</f>
        <v>c</v>
      </c>
      <c r="N37" s="160" t="str">
        <f>'P09'!F47</f>
        <v>c</v>
      </c>
      <c r="O37" s="160" t="str">
        <f>'P10'!F47</f>
        <v>c</v>
      </c>
      <c r="P37" s="160" t="str">
        <f>'P11'!F47</f>
        <v>c</v>
      </c>
      <c r="Q37" s="160" t="str">
        <f>'P12'!F47</f>
        <v>c</v>
      </c>
      <c r="R37" s="160" t="str">
        <f>'P13'!F47</f>
        <v>c</v>
      </c>
      <c r="S37" s="160" t="str">
        <f>'P14'!F47</f>
        <v>nt</v>
      </c>
      <c r="T37" s="160" t="str">
        <f>'P15'!F47</f>
        <v>nt</v>
      </c>
      <c r="U37" s="160" t="str">
        <f>'P16'!F47</f>
        <v>nt</v>
      </c>
      <c r="V37" s="160" t="str">
        <f>'P17'!F47</f>
        <v>nt</v>
      </c>
      <c r="W37" s="160" t="str">
        <f>'P18'!F47</f>
        <v>nt</v>
      </c>
      <c r="X37" s="160" t="str">
        <f>'P19'!F47</f>
        <v>nt</v>
      </c>
      <c r="Y37" s="160" t="str">
        <f>'P20'!F47</f>
        <v>nt</v>
      </c>
      <c r="Z37" s="160" t="str">
        <f>'P21'!F47</f>
        <v>nt</v>
      </c>
      <c r="AA37" s="160" t="str">
        <f>'P22'!F47</f>
        <v>nt</v>
      </c>
      <c r="AB37" s="160" t="str">
        <f>'P23'!F47</f>
        <v>nt</v>
      </c>
      <c r="AC37" s="160" t="str">
        <f>'P24'!F47</f>
        <v>nt</v>
      </c>
      <c r="AD37" s="160" t="str">
        <f>'P25'!F47</f>
        <v>nt</v>
      </c>
      <c r="AE37" s="262" t="str">
        <f>'P26'!F47</f>
        <v>nt</v>
      </c>
      <c r="AF37" s="257">
        <f t="shared" si="250"/>
        <v>12</v>
      </c>
      <c r="AG37" s="257">
        <f t="shared" si="251"/>
        <v>0</v>
      </c>
      <c r="AH37" s="257">
        <f t="shared" si="252"/>
        <v>1</v>
      </c>
      <c r="AI37" s="257">
        <f t="shared" si="253"/>
        <v>13</v>
      </c>
      <c r="AJ37" s="263" t="str">
        <f t="shared" si="254"/>
        <v>C</v>
      </c>
      <c r="AL37" s="284" t="s">
        <v>455</v>
      </c>
      <c r="AM37" s="285"/>
      <c r="AN37" s="270">
        <f t="shared" si="262"/>
        <v>13</v>
      </c>
      <c r="AO37" s="270">
        <f t="shared" si="263"/>
        <v>1</v>
      </c>
      <c r="AP37" s="270">
        <f t="shared" si="264"/>
        <v>14</v>
      </c>
      <c r="AQ37" s="286"/>
      <c r="AS37" s="264" t="str">
        <f>Résultats!B48</f>
        <v>6.1</v>
      </c>
      <c r="AT37" s="265" t="str">
        <f>Résultats!C48</f>
        <v>A</v>
      </c>
      <c r="AU37" s="257" t="str">
        <f>'P01'!$G47</f>
        <v/>
      </c>
      <c r="AV37" s="257" t="str">
        <f>'P02'!$G47</f>
        <v/>
      </c>
      <c r="AW37" s="257" t="str">
        <f>'P03'!$G47</f>
        <v/>
      </c>
      <c r="AX37" s="257" t="str">
        <f>'P04'!$G47</f>
        <v/>
      </c>
      <c r="AY37" s="257" t="str">
        <f>'P05'!$G47</f>
        <v/>
      </c>
      <c r="AZ37" s="257" t="str">
        <f>'P06'!$G47</f>
        <v/>
      </c>
      <c r="BA37" s="257" t="str">
        <f>'P07'!$G47</f>
        <v/>
      </c>
      <c r="BB37" s="257" t="str">
        <f>'P08'!$G47</f>
        <v/>
      </c>
      <c r="BC37" s="257" t="str">
        <f>'P09'!$G47</f>
        <v/>
      </c>
      <c r="BD37" s="257" t="str">
        <f>'P10'!$G47</f>
        <v/>
      </c>
      <c r="BE37" s="257" t="str">
        <f>'P11'!$G47</f>
        <v/>
      </c>
      <c r="BF37" s="257" t="str">
        <f>'P12'!$G47</f>
        <v/>
      </c>
      <c r="BG37" s="257" t="str">
        <f>'P13'!$G47</f>
        <v/>
      </c>
      <c r="BH37" s="257" t="str">
        <f>'P14'!$G47</f>
        <v/>
      </c>
      <c r="BI37" s="257" t="str">
        <f>'P15'!$G47</f>
        <v/>
      </c>
      <c r="BJ37" s="257" t="str">
        <f>'P16'!$G47</f>
        <v/>
      </c>
      <c r="BK37" s="257" t="str">
        <f>'P17'!$G47</f>
        <v/>
      </c>
      <c r="BL37" s="257" t="str">
        <f>'P18'!$G47</f>
        <v/>
      </c>
      <c r="BM37" s="257" t="str">
        <f>'P19'!$G47</f>
        <v/>
      </c>
      <c r="BN37" s="257" t="str">
        <f>'P20'!$G47</f>
        <v/>
      </c>
      <c r="BO37" s="257"/>
      <c r="BP37" s="257" t="str">
        <f>'P22'!$G47</f>
        <v/>
      </c>
      <c r="BQ37" s="257" t="str">
        <f>'P23'!$G47</f>
        <v/>
      </c>
      <c r="BR37" s="257" t="str">
        <f>'P24'!$G47</f>
        <v/>
      </c>
      <c r="BS37" s="257" t="str">
        <f>'P25'!$G47</f>
        <v/>
      </c>
      <c r="BT37" s="266" t="str">
        <f>'P26'!$G47</f>
        <v/>
      </c>
      <c r="BU37" s="257">
        <f t="shared" si="255"/>
        <v>0</v>
      </c>
      <c r="BV37" s="267" t="str">
        <f t="shared" si="256"/>
        <v>-</v>
      </c>
    </row>
    <row r="38" ht="15.75" customHeight="1">
      <c r="A38" s="287" t="s">
        <v>451</v>
      </c>
      <c r="B38" s="259" t="str">
        <f>Résultats!B49</f>
        <v>6.2</v>
      </c>
      <c r="C38" s="260" t="str">
        <f>Résultats!C49</f>
        <v>A</v>
      </c>
      <c r="D38" s="257" t="str">
        <f>Résultats!E49</f>
        <v>x</v>
      </c>
      <c r="F38" s="261" t="str">
        <f>'P01'!F48</f>
        <v>c</v>
      </c>
      <c r="G38" s="160" t="str">
        <f>'P02'!F48</f>
        <v>na</v>
      </c>
      <c r="H38" s="160" t="str">
        <f>'P03'!F48</f>
        <v>na</v>
      </c>
      <c r="I38" s="160" t="str">
        <f>'P04'!F48</f>
        <v>na</v>
      </c>
      <c r="J38" s="160" t="str">
        <f>'P05'!F48</f>
        <v>na</v>
      </c>
      <c r="K38" s="160" t="str">
        <f>'P06'!F48</f>
        <v>na</v>
      </c>
      <c r="L38" s="160" t="str">
        <f>'P07'!F48</f>
        <v>na</v>
      </c>
      <c r="M38" s="160" t="str">
        <f>'P08'!F48</f>
        <v>na</v>
      </c>
      <c r="N38" s="160" t="str">
        <f>'P09'!F48</f>
        <v>na</v>
      </c>
      <c r="O38" s="160" t="str">
        <f>'P10'!F48</f>
        <v>na</v>
      </c>
      <c r="P38" s="160" t="str">
        <f>'P11'!F48</f>
        <v>na</v>
      </c>
      <c r="Q38" s="160" t="str">
        <f>'P12'!F48</f>
        <v>na</v>
      </c>
      <c r="R38" s="160" t="str">
        <f>'P13'!F48</f>
        <v>na</v>
      </c>
      <c r="S38" s="160" t="str">
        <f>'P14'!F48</f>
        <v>nt</v>
      </c>
      <c r="T38" s="160" t="str">
        <f>'P15'!F48</f>
        <v>nt</v>
      </c>
      <c r="U38" s="160" t="str">
        <f>'P16'!F48</f>
        <v>nt</v>
      </c>
      <c r="V38" s="160" t="str">
        <f>'P17'!F48</f>
        <v>nt</v>
      </c>
      <c r="W38" s="160" t="str">
        <f>'P18'!F48</f>
        <v>nt</v>
      </c>
      <c r="X38" s="160" t="str">
        <f>'P19'!F48</f>
        <v>nt</v>
      </c>
      <c r="Y38" s="160" t="str">
        <f>'P20'!F48</f>
        <v>nt</v>
      </c>
      <c r="Z38" s="160" t="str">
        <f>'P21'!F48</f>
        <v>nt</v>
      </c>
      <c r="AA38" s="160" t="str">
        <f>'P22'!F48</f>
        <v>nt</v>
      </c>
      <c r="AB38" s="160" t="str">
        <f>'P23'!F48</f>
        <v>nt</v>
      </c>
      <c r="AC38" s="160" t="str">
        <f>'P24'!F48</f>
        <v>nt</v>
      </c>
      <c r="AD38" s="160" t="str">
        <f>'P25'!F48</f>
        <v>nt</v>
      </c>
      <c r="AE38" s="262" t="str">
        <f>'P26'!F48</f>
        <v>nt</v>
      </c>
      <c r="AF38" s="257">
        <f t="shared" si="250"/>
        <v>1</v>
      </c>
      <c r="AG38" s="257">
        <f t="shared" si="251"/>
        <v>0</v>
      </c>
      <c r="AH38" s="257">
        <f t="shared" si="252"/>
        <v>12</v>
      </c>
      <c r="AI38" s="257">
        <f t="shared" si="253"/>
        <v>13</v>
      </c>
      <c r="AJ38" s="263" t="str">
        <f t="shared" si="254"/>
        <v>C</v>
      </c>
      <c r="AL38" s="284" t="s">
        <v>456</v>
      </c>
      <c r="AM38" s="285"/>
      <c r="AN38" s="270">
        <f t="shared" si="262"/>
        <v>6</v>
      </c>
      <c r="AO38" s="270">
        <f t="shared" si="263"/>
        <v>2</v>
      </c>
      <c r="AP38" s="270">
        <f t="shared" si="264"/>
        <v>8</v>
      </c>
      <c r="AQ38" s="286"/>
      <c r="AS38" s="264" t="str">
        <f>Résultats!B49</f>
        <v>6.2</v>
      </c>
      <c r="AT38" s="265" t="str">
        <f>Résultats!C49</f>
        <v>A</v>
      </c>
      <c r="AU38" s="257" t="str">
        <f>'P01'!$G48</f>
        <v/>
      </c>
      <c r="AV38" s="257" t="str">
        <f>'P02'!$G48</f>
        <v/>
      </c>
      <c r="AW38" s="257" t="str">
        <f>'P03'!$G48</f>
        <v/>
      </c>
      <c r="AX38" s="257" t="str">
        <f>'P04'!$G48</f>
        <v/>
      </c>
      <c r="AY38" s="257" t="str">
        <f>'P05'!$G48</f>
        <v/>
      </c>
      <c r="AZ38" s="257" t="str">
        <f>'P06'!$G48</f>
        <v/>
      </c>
      <c r="BA38" s="257" t="str">
        <f>'P07'!$G48</f>
        <v/>
      </c>
      <c r="BB38" s="257" t="str">
        <f>'P08'!$G48</f>
        <v/>
      </c>
      <c r="BC38" s="257" t="str">
        <f>'P09'!$G48</f>
        <v/>
      </c>
      <c r="BD38" s="257" t="str">
        <f>'P10'!$G48</f>
        <v/>
      </c>
      <c r="BE38" s="257" t="str">
        <f>'P11'!$G48</f>
        <v/>
      </c>
      <c r="BF38" s="257" t="str">
        <f>'P12'!$G48</f>
        <v/>
      </c>
      <c r="BG38" s="257" t="str">
        <f>'P13'!$G48</f>
        <v/>
      </c>
      <c r="BH38" s="257" t="str">
        <f>'P14'!$G48</f>
        <v/>
      </c>
      <c r="BI38" s="257" t="str">
        <f>'P15'!$G48</f>
        <v/>
      </c>
      <c r="BJ38" s="257" t="str">
        <f>'P16'!$G48</f>
        <v/>
      </c>
      <c r="BK38" s="257" t="str">
        <f>'P17'!$G48</f>
        <v/>
      </c>
      <c r="BL38" s="257" t="str">
        <f>'P18'!$G48</f>
        <v/>
      </c>
      <c r="BM38" s="257" t="str">
        <f>'P19'!$G48</f>
        <v/>
      </c>
      <c r="BN38" s="257" t="str">
        <f>'P20'!$G48</f>
        <v/>
      </c>
      <c r="BO38" s="257"/>
      <c r="BP38" s="257" t="str">
        <f>'P22'!$G48</f>
        <v/>
      </c>
      <c r="BQ38" s="257" t="str">
        <f>'P23'!$G48</f>
        <v/>
      </c>
      <c r="BR38" s="257" t="str">
        <f>'P24'!$G48</f>
        <v/>
      </c>
      <c r="BS38" s="257" t="str">
        <f>'P25'!$G48</f>
        <v/>
      </c>
      <c r="BT38" s="266" t="str">
        <f>'P26'!$G48</f>
        <v/>
      </c>
      <c r="BU38" s="257">
        <f t="shared" si="255"/>
        <v>0</v>
      </c>
      <c r="BV38" s="267" t="str">
        <f t="shared" si="256"/>
        <v>-</v>
      </c>
    </row>
    <row r="39" ht="15.75" customHeight="1">
      <c r="A39" s="268" t="s">
        <v>452</v>
      </c>
      <c r="B39" s="259" t="str">
        <f>Résultats!B50</f>
        <v>7.1</v>
      </c>
      <c r="C39" s="260" t="str">
        <f>Résultats!C50</f>
        <v>A</v>
      </c>
      <c r="D39" s="257" t="str">
        <f>Résultats!E50</f>
        <v>x</v>
      </c>
      <c r="F39" s="261" t="str">
        <f>'P01'!F49</f>
        <v>nc</v>
      </c>
      <c r="G39" s="160" t="str">
        <f>'P02'!F49</f>
        <v>na</v>
      </c>
      <c r="H39" s="160" t="str">
        <f>'P03'!F49</f>
        <v>na</v>
      </c>
      <c r="I39" s="160" t="str">
        <f>'P04'!F49</f>
        <v>na</v>
      </c>
      <c r="J39" s="160" t="str">
        <f>'P05'!F49</f>
        <v>na</v>
      </c>
      <c r="K39" s="160" t="str">
        <f>'P06'!F49</f>
        <v>nc</v>
      </c>
      <c r="L39" s="160" t="str">
        <f>'P07'!F49</f>
        <v>na</v>
      </c>
      <c r="M39" s="160" t="str">
        <f>'P08'!F49</f>
        <v>na</v>
      </c>
      <c r="N39" s="160" t="str">
        <f>'P09'!F49</f>
        <v>nc</v>
      </c>
      <c r="O39" s="160" t="str">
        <f>'P10'!F49</f>
        <v>na</v>
      </c>
      <c r="P39" s="160" t="str">
        <f>'P11'!F49</f>
        <v>nc</v>
      </c>
      <c r="Q39" s="160" t="str">
        <f>'P12'!F49</f>
        <v>na</v>
      </c>
      <c r="R39" s="160" t="str">
        <f>'P13'!F49</f>
        <v>na</v>
      </c>
      <c r="S39" s="160" t="str">
        <f>'P14'!F49</f>
        <v>nt</v>
      </c>
      <c r="T39" s="160" t="str">
        <f>'P15'!F49</f>
        <v>nt</v>
      </c>
      <c r="U39" s="160" t="str">
        <f>'P16'!F49</f>
        <v>nt</v>
      </c>
      <c r="V39" s="160" t="str">
        <f>'P17'!F49</f>
        <v>nt</v>
      </c>
      <c r="W39" s="160" t="str">
        <f>'P18'!F49</f>
        <v>nt</v>
      </c>
      <c r="X39" s="160" t="str">
        <f>'P19'!F49</f>
        <v>nt</v>
      </c>
      <c r="Y39" s="160" t="str">
        <f>'P20'!F49</f>
        <v>nt</v>
      </c>
      <c r="Z39" s="160" t="str">
        <f>'P21'!F49</f>
        <v>nt</v>
      </c>
      <c r="AA39" s="160" t="str">
        <f>'P22'!F49</f>
        <v>nt</v>
      </c>
      <c r="AB39" s="160" t="str">
        <f>'P23'!F49</f>
        <v>nt</v>
      </c>
      <c r="AC39" s="160" t="str">
        <f>'P24'!F49</f>
        <v>nt</v>
      </c>
      <c r="AD39" s="160" t="str">
        <f>'P25'!F49</f>
        <v>nt</v>
      </c>
      <c r="AE39" s="262" t="str">
        <f>'P26'!F49</f>
        <v>nt</v>
      </c>
      <c r="AF39" s="257">
        <f t="shared" si="250"/>
        <v>0</v>
      </c>
      <c r="AG39" s="257">
        <f t="shared" si="251"/>
        <v>4</v>
      </c>
      <c r="AH39" s="257">
        <f t="shared" si="252"/>
        <v>9</v>
      </c>
      <c r="AI39" s="257">
        <f t="shared" si="253"/>
        <v>13</v>
      </c>
      <c r="AJ39" s="263" t="str">
        <f t="shared" si="254"/>
        <v>NC</v>
      </c>
      <c r="AL39" s="284" t="s">
        <v>457</v>
      </c>
      <c r="AM39" s="285"/>
      <c r="AN39" s="270">
        <f t="shared" si="262"/>
        <v>8</v>
      </c>
      <c r="AO39" s="270">
        <f t="shared" si="263"/>
        <v>0</v>
      </c>
      <c r="AP39" s="270">
        <f t="shared" si="264"/>
        <v>8</v>
      </c>
      <c r="AQ39" s="286"/>
      <c r="AS39" s="264" t="str">
        <f>Résultats!B50</f>
        <v>7.1</v>
      </c>
      <c r="AT39" s="265" t="str">
        <f>Résultats!C50</f>
        <v>A</v>
      </c>
      <c r="AU39" s="257" t="str">
        <f>'P01'!$G49</f>
        <v/>
      </c>
      <c r="AV39" s="257" t="str">
        <f>'P02'!$G49</f>
        <v/>
      </c>
      <c r="AW39" s="257" t="str">
        <f>'P03'!$G49</f>
        <v/>
      </c>
      <c r="AX39" s="257" t="str">
        <f>'P04'!$G49</f>
        <v/>
      </c>
      <c r="AY39" s="257" t="str">
        <f>'P05'!$G49</f>
        <v/>
      </c>
      <c r="AZ39" s="257" t="str">
        <f>'P06'!$G49</f>
        <v/>
      </c>
      <c r="BA39" s="257" t="str">
        <f>'P07'!$G49</f>
        <v/>
      </c>
      <c r="BB39" s="257" t="str">
        <f>'P08'!$G49</f>
        <v/>
      </c>
      <c r="BC39" s="257" t="str">
        <f>'P09'!$G49</f>
        <v/>
      </c>
      <c r="BD39" s="257" t="str">
        <f>'P10'!$G49</f>
        <v/>
      </c>
      <c r="BE39" s="257" t="str">
        <f>'P11'!$G49</f>
        <v/>
      </c>
      <c r="BF39" s="257" t="str">
        <f>'P12'!$G49</f>
        <v/>
      </c>
      <c r="BG39" s="257" t="str">
        <f>'P13'!$G49</f>
        <v/>
      </c>
      <c r="BH39" s="257" t="str">
        <f>'P14'!$G49</f>
        <v/>
      </c>
      <c r="BI39" s="257" t="str">
        <f>'P15'!$G49</f>
        <v/>
      </c>
      <c r="BJ39" s="257" t="str">
        <f>'P16'!$G49</f>
        <v/>
      </c>
      <c r="BK39" s="257" t="str">
        <f>'P17'!$G49</f>
        <v/>
      </c>
      <c r="BL39" s="257" t="str">
        <f>'P18'!$G49</f>
        <v/>
      </c>
      <c r="BM39" s="257" t="str">
        <f>'P19'!$G49</f>
        <v/>
      </c>
      <c r="BN39" s="257" t="str">
        <f>'P20'!$G49</f>
        <v/>
      </c>
      <c r="BO39" s="257"/>
      <c r="BP39" s="257" t="str">
        <f>'P22'!$G49</f>
        <v/>
      </c>
      <c r="BQ39" s="257" t="str">
        <f>'P23'!$G49</f>
        <v/>
      </c>
      <c r="BR39" s="257" t="str">
        <f>'P24'!$G49</f>
        <v/>
      </c>
      <c r="BS39" s="257" t="str">
        <f>'P25'!$G49</f>
        <v/>
      </c>
      <c r="BT39" s="266" t="str">
        <f>'P26'!$G49</f>
        <v/>
      </c>
      <c r="BU39" s="257">
        <f t="shared" si="255"/>
        <v>0</v>
      </c>
      <c r="BV39" s="267" t="str">
        <f t="shared" si="256"/>
        <v>-</v>
      </c>
    </row>
    <row r="40" ht="15.75" customHeight="1">
      <c r="A40" s="268" t="s">
        <v>452</v>
      </c>
      <c r="B40" s="259" t="str">
        <f>Résultats!B51</f>
        <v>7.2</v>
      </c>
      <c r="C40" s="260" t="str">
        <f>Résultats!C51</f>
        <v>A</v>
      </c>
      <c r="D40" s="257" t="str">
        <f>Résultats!E51</f>
        <v/>
      </c>
      <c r="F40" s="261" t="str">
        <f>'P01'!F50</f>
        <v>na</v>
      </c>
      <c r="G40" s="160" t="str">
        <f>'P02'!F50</f>
        <v>na</v>
      </c>
      <c r="H40" s="160" t="str">
        <f>'P03'!F50</f>
        <v>na</v>
      </c>
      <c r="I40" s="160" t="str">
        <f>'P04'!F50</f>
        <v>na</v>
      </c>
      <c r="J40" s="160" t="str">
        <f>'P05'!F50</f>
        <v>na</v>
      </c>
      <c r="K40" s="160" t="str">
        <f>'P06'!F50</f>
        <v>na</v>
      </c>
      <c r="L40" s="160" t="str">
        <f>'P07'!F50</f>
        <v>na</v>
      </c>
      <c r="M40" s="160" t="str">
        <f>'P08'!F50</f>
        <v>na</v>
      </c>
      <c r="N40" s="160" t="str">
        <f>'P09'!F50</f>
        <v>na</v>
      </c>
      <c r="O40" s="160" t="str">
        <f>'P10'!F50</f>
        <v>na</v>
      </c>
      <c r="P40" s="160" t="str">
        <f>'P11'!F50</f>
        <v>na</v>
      </c>
      <c r="Q40" s="160" t="str">
        <f>'P12'!F50</f>
        <v>na</v>
      </c>
      <c r="R40" s="160" t="str">
        <f>'P13'!F50</f>
        <v>na</v>
      </c>
      <c r="S40" s="160" t="str">
        <f>'P14'!F50</f>
        <v>nt</v>
      </c>
      <c r="T40" s="160" t="str">
        <f>'P15'!F50</f>
        <v>nt</v>
      </c>
      <c r="U40" s="160" t="str">
        <f>'P16'!F50</f>
        <v>nt</v>
      </c>
      <c r="V40" s="160" t="str">
        <f>'P17'!F50</f>
        <v>nt</v>
      </c>
      <c r="W40" s="160" t="str">
        <f>'P18'!F50</f>
        <v>nt</v>
      </c>
      <c r="X40" s="160" t="str">
        <f>'P19'!F50</f>
        <v>nt</v>
      </c>
      <c r="Y40" s="160" t="str">
        <f>'P20'!F50</f>
        <v>nt</v>
      </c>
      <c r="Z40" s="160" t="str">
        <f>'P21'!F50</f>
        <v>nt</v>
      </c>
      <c r="AA40" s="160" t="str">
        <f>'P22'!F50</f>
        <v>nt</v>
      </c>
      <c r="AB40" s="160" t="str">
        <f>'P23'!F50</f>
        <v>nt</v>
      </c>
      <c r="AC40" s="160" t="str">
        <f>'P24'!F50</f>
        <v>nt</v>
      </c>
      <c r="AD40" s="160" t="str">
        <f>'P25'!F50</f>
        <v>nt</v>
      </c>
      <c r="AE40" s="262" t="str">
        <f>'P26'!F50</f>
        <v>nt</v>
      </c>
      <c r="AF40" s="257">
        <f t="shared" si="250"/>
        <v>0</v>
      </c>
      <c r="AG40" s="257">
        <f t="shared" si="251"/>
        <v>0</v>
      </c>
      <c r="AH40" s="257">
        <f t="shared" si="252"/>
        <v>13</v>
      </c>
      <c r="AI40" s="257">
        <f t="shared" si="253"/>
        <v>13</v>
      </c>
      <c r="AJ40" s="263" t="str">
        <f t="shared" si="254"/>
        <v>NT</v>
      </c>
      <c r="AL40" s="284" t="s">
        <v>458</v>
      </c>
      <c r="AM40" s="285"/>
      <c r="AN40" s="270">
        <f t="shared" si="262"/>
        <v>2</v>
      </c>
      <c r="AO40" s="270">
        <f t="shared" si="263"/>
        <v>0</v>
      </c>
      <c r="AP40" s="270">
        <f t="shared" si="264"/>
        <v>2</v>
      </c>
      <c r="AQ40" s="286"/>
      <c r="AS40" s="264" t="str">
        <f>Résultats!B51</f>
        <v>7.2</v>
      </c>
      <c r="AT40" s="265" t="str">
        <f>Résultats!C51</f>
        <v>A</v>
      </c>
      <c r="AU40" s="257" t="str">
        <f>'P01'!$G50</f>
        <v/>
      </c>
      <c r="AV40" s="257" t="str">
        <f>'P02'!$G50</f>
        <v/>
      </c>
      <c r="AW40" s="257" t="str">
        <f>'P03'!$G50</f>
        <v/>
      </c>
      <c r="AX40" s="257" t="str">
        <f>'P04'!$G50</f>
        <v/>
      </c>
      <c r="AY40" s="257" t="str">
        <f>'P05'!$G50</f>
        <v/>
      </c>
      <c r="AZ40" s="257" t="str">
        <f>'P06'!$G50</f>
        <v/>
      </c>
      <c r="BA40" s="257" t="str">
        <f>'P07'!$G50</f>
        <v/>
      </c>
      <c r="BB40" s="257" t="str">
        <f>'P08'!$G50</f>
        <v/>
      </c>
      <c r="BC40" s="257" t="str">
        <f>'P09'!$G50</f>
        <v/>
      </c>
      <c r="BD40" s="257" t="str">
        <f>'P10'!$G50</f>
        <v/>
      </c>
      <c r="BE40" s="257" t="str">
        <f>'P11'!$G50</f>
        <v/>
      </c>
      <c r="BF40" s="257" t="str">
        <f>'P12'!$G50</f>
        <v/>
      </c>
      <c r="BG40" s="257" t="str">
        <f>'P13'!$G50</f>
        <v/>
      </c>
      <c r="BH40" s="257" t="str">
        <f>'P14'!$G50</f>
        <v/>
      </c>
      <c r="BI40" s="257" t="str">
        <f>'P15'!$G50</f>
        <v/>
      </c>
      <c r="BJ40" s="257" t="str">
        <f>'P16'!$G50</f>
        <v/>
      </c>
      <c r="BK40" s="257" t="str">
        <f>'P17'!$G50</f>
        <v/>
      </c>
      <c r="BL40" s="257" t="str">
        <f>'P18'!$G50</f>
        <v/>
      </c>
      <c r="BM40" s="257" t="str">
        <f>'P19'!$G50</f>
        <v/>
      </c>
      <c r="BN40" s="257" t="str">
        <f>'P20'!$G50</f>
        <v/>
      </c>
      <c r="BO40" s="257"/>
      <c r="BP40" s="257" t="str">
        <f>'P22'!$G50</f>
        <v/>
      </c>
      <c r="BQ40" s="257" t="str">
        <f>'P23'!$G50</f>
        <v/>
      </c>
      <c r="BR40" s="257" t="str">
        <f>'P24'!$G50</f>
        <v/>
      </c>
      <c r="BS40" s="257" t="str">
        <f>'P25'!$G50</f>
        <v/>
      </c>
      <c r="BT40" s="266" t="str">
        <f>'P26'!$G50</f>
        <v/>
      </c>
      <c r="BU40" s="257">
        <f t="shared" si="255"/>
        <v>0</v>
      </c>
      <c r="BV40" s="267" t="str">
        <f t="shared" si="256"/>
        <v>-</v>
      </c>
    </row>
    <row r="41" ht="15.75" customHeight="1">
      <c r="A41" s="268" t="s">
        <v>452</v>
      </c>
      <c r="B41" s="259" t="str">
        <f>Résultats!B52</f>
        <v>7.3</v>
      </c>
      <c r="C41" s="260" t="str">
        <f>Résultats!C52</f>
        <v>A</v>
      </c>
      <c r="D41" s="257" t="str">
        <f>Résultats!E52</f>
        <v>x</v>
      </c>
      <c r="F41" s="261" t="str">
        <f>'P01'!F51</f>
        <v>c</v>
      </c>
      <c r="G41" s="160" t="str">
        <f>'P02'!F51</f>
        <v>c</v>
      </c>
      <c r="H41" s="160" t="str">
        <f>'P03'!F51</f>
        <v>c</v>
      </c>
      <c r="I41" s="160" t="str">
        <f>'P04'!F51</f>
        <v>c</v>
      </c>
      <c r="J41" s="160" t="str">
        <f>'P05'!F51</f>
        <v>c</v>
      </c>
      <c r="K41" s="160" t="str">
        <f>'P06'!F51</f>
        <v>c</v>
      </c>
      <c r="L41" s="160" t="str">
        <f>'P07'!F51</f>
        <v>c</v>
      </c>
      <c r="M41" s="160" t="str">
        <f>'P08'!F51</f>
        <v>c</v>
      </c>
      <c r="N41" s="160" t="str">
        <f>'P09'!F51</f>
        <v>c</v>
      </c>
      <c r="O41" s="160" t="str">
        <f>'P10'!F51</f>
        <v>c</v>
      </c>
      <c r="P41" s="160" t="str">
        <f>'P11'!F51</f>
        <v>c</v>
      </c>
      <c r="Q41" s="160" t="str">
        <f>'P12'!F51</f>
        <v>c</v>
      </c>
      <c r="R41" s="160" t="str">
        <f>'P13'!F51</f>
        <v>c</v>
      </c>
      <c r="S41" s="160" t="str">
        <f>'P14'!F51</f>
        <v>nt</v>
      </c>
      <c r="T41" s="160" t="str">
        <f>'P15'!F51</f>
        <v>nt</v>
      </c>
      <c r="U41" s="160" t="str">
        <f>'P16'!F51</f>
        <v>nt</v>
      </c>
      <c r="V41" s="160" t="str">
        <f>'P17'!F51</f>
        <v>nt</v>
      </c>
      <c r="W41" s="160" t="str">
        <f>'P18'!F51</f>
        <v>nt</v>
      </c>
      <c r="X41" s="160" t="str">
        <f>'P19'!F51</f>
        <v>nt</v>
      </c>
      <c r="Y41" s="160" t="str">
        <f>'P20'!F51</f>
        <v>nt</v>
      </c>
      <c r="Z41" s="160" t="str">
        <f>'P21'!F51</f>
        <v>nt</v>
      </c>
      <c r="AA41" s="160" t="str">
        <f>'P22'!F51</f>
        <v>nt</v>
      </c>
      <c r="AB41" s="160" t="str">
        <f>'P23'!F51</f>
        <v>nt</v>
      </c>
      <c r="AC41" s="160" t="str">
        <f>'P24'!F51</f>
        <v>nt</v>
      </c>
      <c r="AD41" s="160" t="str">
        <f>'P25'!F51</f>
        <v>nt</v>
      </c>
      <c r="AE41" s="262" t="str">
        <f>'P26'!F51</f>
        <v>nt</v>
      </c>
      <c r="AF41" s="257">
        <f t="shared" si="250"/>
        <v>13</v>
      </c>
      <c r="AG41" s="257">
        <f t="shared" si="251"/>
        <v>0</v>
      </c>
      <c r="AH41" s="257">
        <f t="shared" si="252"/>
        <v>0</v>
      </c>
      <c r="AI41" s="257">
        <f t="shared" si="253"/>
        <v>13</v>
      </c>
      <c r="AJ41" s="263" t="str">
        <f t="shared" si="254"/>
        <v>C</v>
      </c>
      <c r="AL41" s="288"/>
      <c r="AQ41" s="286"/>
      <c r="AS41" s="264" t="str">
        <f>Résultats!B52</f>
        <v>7.3</v>
      </c>
      <c r="AT41" s="265" t="str">
        <f>Résultats!C52</f>
        <v>A</v>
      </c>
      <c r="AU41" s="257" t="str">
        <f>'P01'!$G51</f>
        <v/>
      </c>
      <c r="AV41" s="257" t="str">
        <f>'P02'!$G51</f>
        <v/>
      </c>
      <c r="AW41" s="257" t="str">
        <f>'P03'!$G51</f>
        <v/>
      </c>
      <c r="AX41" s="257" t="str">
        <f>'P04'!$G51</f>
        <v/>
      </c>
      <c r="AY41" s="257" t="str">
        <f>'P05'!$G51</f>
        <v/>
      </c>
      <c r="AZ41" s="257" t="str">
        <f>'P06'!$G51</f>
        <v/>
      </c>
      <c r="BA41" s="257" t="str">
        <f>'P07'!$G51</f>
        <v/>
      </c>
      <c r="BB41" s="257" t="str">
        <f>'P08'!$G51</f>
        <v/>
      </c>
      <c r="BC41" s="257" t="str">
        <f>'P09'!$G51</f>
        <v/>
      </c>
      <c r="BD41" s="257" t="str">
        <f>'P10'!$G51</f>
        <v/>
      </c>
      <c r="BE41" s="257" t="str">
        <f>'P11'!$G51</f>
        <v/>
      </c>
      <c r="BF41" s="257" t="str">
        <f>'P12'!$G51</f>
        <v/>
      </c>
      <c r="BG41" s="257" t="str">
        <f>'P13'!$G51</f>
        <v/>
      </c>
      <c r="BH41" s="257" t="str">
        <f>'P14'!$G51</f>
        <v/>
      </c>
      <c r="BI41" s="257" t="str">
        <f>'P15'!$G51</f>
        <v/>
      </c>
      <c r="BJ41" s="257" t="str">
        <f>'P16'!$G51</f>
        <v/>
      </c>
      <c r="BK41" s="257" t="str">
        <f>'P17'!$G51</f>
        <v/>
      </c>
      <c r="BL41" s="257" t="str">
        <f>'P18'!$G51</f>
        <v/>
      </c>
      <c r="BM41" s="257" t="str">
        <f>'P19'!$G51</f>
        <v/>
      </c>
      <c r="BN41" s="257" t="str">
        <f>'P20'!$G51</f>
        <v/>
      </c>
      <c r="BO41" s="257"/>
      <c r="BP41" s="257" t="str">
        <f>'P22'!$G51</f>
        <v/>
      </c>
      <c r="BQ41" s="257" t="str">
        <f>'P23'!$G51</f>
        <v/>
      </c>
      <c r="BR41" s="257" t="str">
        <f>'P24'!$G51</f>
        <v/>
      </c>
      <c r="BS41" s="257" t="str">
        <f>'P25'!$G51</f>
        <v/>
      </c>
      <c r="BT41" s="266" t="str">
        <f>'P26'!$G51</f>
        <v/>
      </c>
      <c r="BU41" s="257">
        <f t="shared" si="255"/>
        <v>0</v>
      </c>
      <c r="BV41" s="267" t="str">
        <f t="shared" si="256"/>
        <v>-</v>
      </c>
    </row>
    <row r="42" ht="15.75" customHeight="1">
      <c r="A42" s="268" t="s">
        <v>452</v>
      </c>
      <c r="B42" s="259" t="str">
        <f>Résultats!B53</f>
        <v>7.4</v>
      </c>
      <c r="C42" s="260" t="str">
        <f>Résultats!C53</f>
        <v>A</v>
      </c>
      <c r="D42" s="257" t="str">
        <f>Résultats!E53</f>
        <v/>
      </c>
      <c r="F42" s="261" t="str">
        <f>'P01'!F52</f>
        <v>c</v>
      </c>
      <c r="G42" s="160" t="str">
        <f>'P02'!F52</f>
        <v>c</v>
      </c>
      <c r="H42" s="160" t="str">
        <f>'P03'!F52</f>
        <v>c</v>
      </c>
      <c r="I42" s="160" t="str">
        <f>'P04'!F52</f>
        <v>c</v>
      </c>
      <c r="J42" s="160" t="str">
        <f>'P05'!F52</f>
        <v>c</v>
      </c>
      <c r="K42" s="160" t="str">
        <f>'P06'!F52</f>
        <v>c</v>
      </c>
      <c r="L42" s="160" t="str">
        <f>'P07'!F52</f>
        <v>c</v>
      </c>
      <c r="M42" s="160" t="str">
        <f>'P08'!F52</f>
        <v>na</v>
      </c>
      <c r="N42" s="160" t="str">
        <f>'P09'!F52</f>
        <v>na</v>
      </c>
      <c r="O42" s="160" t="str">
        <f>'P10'!F52</f>
        <v>c</v>
      </c>
      <c r="P42" s="160" t="str">
        <f>'P11'!F52</f>
        <v>c</v>
      </c>
      <c r="Q42" s="160" t="str">
        <f>'P12'!F52</f>
        <v>c</v>
      </c>
      <c r="R42" s="160" t="str">
        <f>'P13'!F52</f>
        <v>na</v>
      </c>
      <c r="S42" s="160" t="str">
        <f>'P14'!F52</f>
        <v>nt</v>
      </c>
      <c r="T42" s="160" t="str">
        <f>'P15'!F52</f>
        <v>nt</v>
      </c>
      <c r="U42" s="160" t="str">
        <f>'P16'!F52</f>
        <v>nt</v>
      </c>
      <c r="V42" s="160" t="str">
        <f>'P17'!F52</f>
        <v>nt</v>
      </c>
      <c r="W42" s="160" t="str">
        <f>'P18'!F52</f>
        <v>nt</v>
      </c>
      <c r="X42" s="160" t="str">
        <f>'P19'!F52</f>
        <v>nt</v>
      </c>
      <c r="Y42" s="160" t="str">
        <f>'P20'!F52</f>
        <v>nt</v>
      </c>
      <c r="Z42" s="160" t="str">
        <f>'P21'!F52</f>
        <v>nt</v>
      </c>
      <c r="AA42" s="160" t="str">
        <f>'P22'!F52</f>
        <v>nt</v>
      </c>
      <c r="AB42" s="160" t="str">
        <f>'P23'!F52</f>
        <v>nt</v>
      </c>
      <c r="AC42" s="160" t="str">
        <f>'P24'!F52</f>
        <v>nt</v>
      </c>
      <c r="AD42" s="160" t="str">
        <f>'P25'!F52</f>
        <v>nt</v>
      </c>
      <c r="AE42" s="262" t="str">
        <f>'P26'!F52</f>
        <v>nt</v>
      </c>
      <c r="AF42" s="257">
        <f t="shared" si="250"/>
        <v>10</v>
      </c>
      <c r="AG42" s="257">
        <f t="shared" si="251"/>
        <v>0</v>
      </c>
      <c r="AH42" s="257">
        <f t="shared" si="252"/>
        <v>3</v>
      </c>
      <c r="AI42" s="257">
        <f t="shared" si="253"/>
        <v>13</v>
      </c>
      <c r="AJ42" s="263" t="str">
        <f t="shared" si="254"/>
        <v>C</v>
      </c>
      <c r="AL42" s="43"/>
      <c r="AM42" s="43"/>
      <c r="AN42" s="43"/>
      <c r="AO42" s="43"/>
      <c r="AP42" s="43"/>
      <c r="AQ42" s="274"/>
      <c r="AS42" s="264" t="str">
        <f>Résultats!B53</f>
        <v>7.4</v>
      </c>
      <c r="AT42" s="265" t="str">
        <f>Résultats!C53</f>
        <v>A</v>
      </c>
      <c r="AU42" s="257" t="str">
        <f>'P01'!$G52</f>
        <v/>
      </c>
      <c r="AV42" s="257" t="str">
        <f>'P02'!$G52</f>
        <v/>
      </c>
      <c r="AW42" s="257" t="str">
        <f>'P03'!$G52</f>
        <v/>
      </c>
      <c r="AX42" s="257" t="str">
        <f>'P04'!$G52</f>
        <v/>
      </c>
      <c r="AY42" s="257" t="str">
        <f>'P05'!$G52</f>
        <v/>
      </c>
      <c r="AZ42" s="257" t="str">
        <f>'P06'!$G52</f>
        <v/>
      </c>
      <c r="BA42" s="257" t="str">
        <f>'P07'!$G52</f>
        <v/>
      </c>
      <c r="BB42" s="257" t="str">
        <f>'P08'!$G52</f>
        <v/>
      </c>
      <c r="BC42" s="257" t="str">
        <f>'P09'!$G52</f>
        <v/>
      </c>
      <c r="BD42" s="257" t="str">
        <f>'P10'!$G52</f>
        <v/>
      </c>
      <c r="BE42" s="257" t="str">
        <f>'P11'!$G52</f>
        <v/>
      </c>
      <c r="BF42" s="257" t="str">
        <f>'P12'!$G52</f>
        <v/>
      </c>
      <c r="BG42" s="257" t="str">
        <f>'P13'!$G52</f>
        <v/>
      </c>
      <c r="BH42" s="257" t="str">
        <f>'P14'!$G52</f>
        <v/>
      </c>
      <c r="BI42" s="257" t="str">
        <f>'P15'!$G52</f>
        <v/>
      </c>
      <c r="BJ42" s="257" t="str">
        <f>'P16'!$G52</f>
        <v/>
      </c>
      <c r="BK42" s="257" t="str">
        <f>'P17'!$G52</f>
        <v/>
      </c>
      <c r="BL42" s="257" t="str">
        <f>'P18'!$G52</f>
        <v/>
      </c>
      <c r="BM42" s="257" t="str">
        <f>'P19'!$G52</f>
        <v/>
      </c>
      <c r="BN42" s="257" t="str">
        <f>'P20'!$G52</f>
        <v/>
      </c>
      <c r="BO42" s="257"/>
      <c r="BP42" s="257" t="str">
        <f>'P22'!$G52</f>
        <v/>
      </c>
      <c r="BQ42" s="257" t="str">
        <f>'P23'!$G52</f>
        <v/>
      </c>
      <c r="BR42" s="257" t="str">
        <f>'P24'!$G52</f>
        <v/>
      </c>
      <c r="BS42" s="257" t="str">
        <f>'P25'!$G52</f>
        <v/>
      </c>
      <c r="BT42" s="266" t="str">
        <f>'P26'!$G52</f>
        <v/>
      </c>
      <c r="BU42" s="257">
        <f t="shared" si="255"/>
        <v>0</v>
      </c>
      <c r="BV42" s="267" t="str">
        <f t="shared" si="256"/>
        <v>-</v>
      </c>
    </row>
    <row r="43" ht="15.75" customHeight="1">
      <c r="A43" s="287" t="s">
        <v>452</v>
      </c>
      <c r="B43" s="259" t="str">
        <f>Résultats!B54</f>
        <v>7.5</v>
      </c>
      <c r="C43" s="260" t="str">
        <f>Résultats!C54</f>
        <v>AA</v>
      </c>
      <c r="D43" s="257" t="str">
        <f>Résultats!E54</f>
        <v/>
      </c>
      <c r="F43" s="261" t="str">
        <f>'P01'!F53</f>
        <v>na</v>
      </c>
      <c r="G43" s="160" t="str">
        <f>'P02'!F53</f>
        <v>na</v>
      </c>
      <c r="H43" s="160" t="str">
        <f>'P03'!F53</f>
        <v>na</v>
      </c>
      <c r="I43" s="160" t="str">
        <f>'P04'!F53</f>
        <v>na</v>
      </c>
      <c r="J43" s="160" t="str">
        <f>'P05'!F53</f>
        <v>c</v>
      </c>
      <c r="K43" s="160" t="str">
        <f>'P06'!F53</f>
        <v>na</v>
      </c>
      <c r="L43" s="160" t="str">
        <f>'P07'!F53</f>
        <v>na</v>
      </c>
      <c r="M43" s="160" t="str">
        <f>'P08'!F53</f>
        <v>na</v>
      </c>
      <c r="N43" s="160" t="str">
        <f>'P09'!F53</f>
        <v>na</v>
      </c>
      <c r="O43" s="160" t="str">
        <f>'P10'!F53</f>
        <v>na</v>
      </c>
      <c r="P43" s="160" t="str">
        <f>'P11'!F53</f>
        <v>c</v>
      </c>
      <c r="Q43" s="160" t="str">
        <f>'P12'!F53</f>
        <v>na</v>
      </c>
      <c r="R43" s="160" t="str">
        <f>'P13'!F53</f>
        <v>na</v>
      </c>
      <c r="S43" s="160" t="str">
        <f>'P14'!F53</f>
        <v>nt</v>
      </c>
      <c r="T43" s="160" t="str">
        <f>'P15'!F53</f>
        <v>nt</v>
      </c>
      <c r="U43" s="160" t="str">
        <f>'P16'!F53</f>
        <v>nt</v>
      </c>
      <c r="V43" s="160" t="str">
        <f>'P17'!F53</f>
        <v>nt</v>
      </c>
      <c r="W43" s="160" t="str">
        <f>'P18'!F53</f>
        <v>nt</v>
      </c>
      <c r="X43" s="160" t="str">
        <f>'P19'!F53</f>
        <v>nt</v>
      </c>
      <c r="Y43" s="160" t="str">
        <f>'P20'!F53</f>
        <v>nt</v>
      </c>
      <c r="Z43" s="160" t="str">
        <f>'P21'!F53</f>
        <v>nt</v>
      </c>
      <c r="AA43" s="160" t="str">
        <f>'P22'!F53</f>
        <v>nt</v>
      </c>
      <c r="AB43" s="160" t="str">
        <f>'P23'!F53</f>
        <v>nt</v>
      </c>
      <c r="AC43" s="160" t="str">
        <f>'P24'!F53</f>
        <v>nt</v>
      </c>
      <c r="AD43" s="160" t="str">
        <f>'P25'!F53</f>
        <v>nt</v>
      </c>
      <c r="AE43" s="262" t="str">
        <f>'P26'!F53</f>
        <v>nt</v>
      </c>
      <c r="AF43" s="257">
        <f t="shared" si="250"/>
        <v>2</v>
      </c>
      <c r="AG43" s="257">
        <f t="shared" si="251"/>
        <v>0</v>
      </c>
      <c r="AH43" s="257">
        <f t="shared" si="252"/>
        <v>11</v>
      </c>
      <c r="AI43" s="257">
        <f t="shared" si="253"/>
        <v>13</v>
      </c>
      <c r="AJ43" s="263" t="str">
        <f t="shared" si="254"/>
        <v>C</v>
      </c>
      <c r="AL43" s="43"/>
      <c r="AM43" s="43"/>
      <c r="AN43" s="54"/>
      <c r="AO43" s="54"/>
      <c r="AP43" s="54"/>
      <c r="AQ43" s="274"/>
      <c r="AS43" s="264" t="str">
        <f>Résultats!B54</f>
        <v>7.5</v>
      </c>
      <c r="AT43" s="265" t="str">
        <f>Résultats!C54</f>
        <v>AA</v>
      </c>
      <c r="AU43" s="257" t="str">
        <f>'P01'!$G53</f>
        <v/>
      </c>
      <c r="AV43" s="257" t="str">
        <f>'P02'!$G53</f>
        <v/>
      </c>
      <c r="AW43" s="257" t="str">
        <f>'P03'!$G53</f>
        <v/>
      </c>
      <c r="AX43" s="257" t="str">
        <f>'P04'!$G53</f>
        <v/>
      </c>
      <c r="AY43" s="257" t="str">
        <f>'P05'!$G53</f>
        <v/>
      </c>
      <c r="AZ43" s="257" t="str">
        <f>'P06'!$G53</f>
        <v/>
      </c>
      <c r="BA43" s="257" t="str">
        <f>'P07'!$G53</f>
        <v/>
      </c>
      <c r="BB43" s="257" t="str">
        <f>'P08'!$G53</f>
        <v/>
      </c>
      <c r="BC43" s="257" t="str">
        <f>'P09'!$G53</f>
        <v/>
      </c>
      <c r="BD43" s="257" t="str">
        <f>'P10'!$G53</f>
        <v/>
      </c>
      <c r="BE43" s="257" t="str">
        <f>'P11'!$G53</f>
        <v/>
      </c>
      <c r="BF43" s="257" t="str">
        <f>'P12'!$G53</f>
        <v/>
      </c>
      <c r="BG43" s="257" t="str">
        <f>'P13'!$G53</f>
        <v/>
      </c>
      <c r="BH43" s="257" t="str">
        <f>'P14'!$G53</f>
        <v/>
      </c>
      <c r="BI43" s="257" t="str">
        <f>'P15'!$G53</f>
        <v/>
      </c>
      <c r="BJ43" s="257" t="str">
        <f>'P16'!$G53</f>
        <v/>
      </c>
      <c r="BK43" s="257" t="str">
        <f>'P17'!$G53</f>
        <v/>
      </c>
      <c r="BL43" s="257" t="str">
        <f>'P18'!$G53</f>
        <v/>
      </c>
      <c r="BM43" s="257" t="str">
        <f>'P19'!$G53</f>
        <v/>
      </c>
      <c r="BN43" s="257" t="str">
        <f>'P20'!$G53</f>
        <v/>
      </c>
      <c r="BO43" s="257"/>
      <c r="BP43" s="257" t="str">
        <f>'P22'!$G53</f>
        <v/>
      </c>
      <c r="BQ43" s="257" t="str">
        <f>'P23'!$G53</f>
        <v/>
      </c>
      <c r="BR43" s="257" t="str">
        <f>'P24'!$G53</f>
        <v/>
      </c>
      <c r="BS43" s="257" t="str">
        <f>'P25'!$G53</f>
        <v/>
      </c>
      <c r="BT43" s="266" t="str">
        <f>'P26'!$G53</f>
        <v/>
      </c>
      <c r="BU43" s="257">
        <f t="shared" si="255"/>
        <v>0</v>
      </c>
      <c r="BV43" s="267" t="str">
        <f t="shared" si="256"/>
        <v>-</v>
      </c>
    </row>
    <row r="44" ht="15.75" customHeight="1">
      <c r="A44" s="268" t="s">
        <v>453</v>
      </c>
      <c r="B44" s="259" t="str">
        <f>Résultats!B55</f>
        <v>8.1</v>
      </c>
      <c r="C44" s="260" t="str">
        <f>Résultats!C55</f>
        <v>A</v>
      </c>
      <c r="D44" s="257" t="str">
        <f>Résultats!E55</f>
        <v/>
      </c>
      <c r="F44" s="261" t="str">
        <f>'P01'!F54</f>
        <v>c</v>
      </c>
      <c r="G44" s="160" t="str">
        <f>'P02'!F54</f>
        <v>c</v>
      </c>
      <c r="H44" s="160" t="str">
        <f>'P03'!F54</f>
        <v>c</v>
      </c>
      <c r="I44" s="160" t="str">
        <f>'P04'!F54</f>
        <v>c</v>
      </c>
      <c r="J44" s="160" t="str">
        <f>'P05'!F54</f>
        <v>c</v>
      </c>
      <c r="K44" s="160" t="str">
        <f>'P06'!F54</f>
        <v>c</v>
      </c>
      <c r="L44" s="160" t="str">
        <f>'P07'!F54</f>
        <v>c</v>
      </c>
      <c r="M44" s="160" t="str">
        <f>'P08'!F54</f>
        <v>c</v>
      </c>
      <c r="N44" s="160" t="str">
        <f>'P09'!F54</f>
        <v>c</v>
      </c>
      <c r="O44" s="160" t="str">
        <f>'P10'!F54</f>
        <v>c</v>
      </c>
      <c r="P44" s="160" t="str">
        <f>'P11'!F54</f>
        <v>c</v>
      </c>
      <c r="Q44" s="160" t="str">
        <f>'P12'!F54</f>
        <v>c</v>
      </c>
      <c r="R44" s="160" t="str">
        <f>'P13'!F54</f>
        <v>c</v>
      </c>
      <c r="S44" s="160" t="str">
        <f>'P14'!F54</f>
        <v>nt</v>
      </c>
      <c r="T44" s="160" t="str">
        <f>'P15'!F54</f>
        <v>nt</v>
      </c>
      <c r="U44" s="160" t="str">
        <f>'P16'!F54</f>
        <v>nt</v>
      </c>
      <c r="V44" s="160" t="str">
        <f>'P17'!F54</f>
        <v>nt</v>
      </c>
      <c r="W44" s="160" t="str">
        <f>'P18'!F54</f>
        <v>nt</v>
      </c>
      <c r="X44" s="160" t="str">
        <f>'P19'!F54</f>
        <v>nt</v>
      </c>
      <c r="Y44" s="160" t="str">
        <f>'P20'!F54</f>
        <v>nt</v>
      </c>
      <c r="Z44" s="160" t="str">
        <f>'P21'!F54</f>
        <v>nt</v>
      </c>
      <c r="AA44" s="160" t="str">
        <f>'P22'!F54</f>
        <v>nt</v>
      </c>
      <c r="AB44" s="160" t="str">
        <f>'P23'!F54</f>
        <v>nt</v>
      </c>
      <c r="AC44" s="160" t="str">
        <f>'P24'!F54</f>
        <v>nt</v>
      </c>
      <c r="AD44" s="160" t="str">
        <f>'P25'!F54</f>
        <v>nt</v>
      </c>
      <c r="AE44" s="262" t="str">
        <f>'P26'!F54</f>
        <v>nt</v>
      </c>
      <c r="AF44" s="257">
        <f t="shared" si="250"/>
        <v>13</v>
      </c>
      <c r="AG44" s="257">
        <f t="shared" si="251"/>
        <v>0</v>
      </c>
      <c r="AH44" s="257">
        <f t="shared" si="252"/>
        <v>0</v>
      </c>
      <c r="AI44" s="257">
        <f t="shared" si="253"/>
        <v>13</v>
      </c>
      <c r="AJ44" s="263" t="str">
        <f t="shared" si="254"/>
        <v>C</v>
      </c>
      <c r="AL44" s="43"/>
      <c r="AM44" s="43"/>
      <c r="AN44" s="54"/>
      <c r="AO44" s="54"/>
      <c r="AP44" s="54"/>
      <c r="AQ44" s="289"/>
      <c r="AS44" s="264" t="str">
        <f>Résultats!B55</f>
        <v>8.1</v>
      </c>
      <c r="AT44" s="265" t="str">
        <f>Résultats!C55</f>
        <v>A</v>
      </c>
      <c r="AU44" s="257" t="str">
        <f>'P01'!$G54</f>
        <v/>
      </c>
      <c r="AV44" s="257" t="str">
        <f>'P02'!$G54</f>
        <v/>
      </c>
      <c r="AW44" s="257" t="str">
        <f>'P03'!$G54</f>
        <v/>
      </c>
      <c r="AX44" s="257" t="str">
        <f>'P04'!$G54</f>
        <v/>
      </c>
      <c r="AY44" s="257" t="str">
        <f>'P05'!$G54</f>
        <v/>
      </c>
      <c r="AZ44" s="257" t="str">
        <f>'P06'!$G54</f>
        <v/>
      </c>
      <c r="BA44" s="257" t="str">
        <f>'P07'!$G54</f>
        <v/>
      </c>
      <c r="BB44" s="257" t="str">
        <f>'P08'!$G54</f>
        <v/>
      </c>
      <c r="BC44" s="257" t="str">
        <f>'P09'!$G54</f>
        <v/>
      </c>
      <c r="BD44" s="257" t="str">
        <f>'P10'!$G54</f>
        <v/>
      </c>
      <c r="BE44" s="257" t="str">
        <f>'P11'!$G54</f>
        <v/>
      </c>
      <c r="BF44" s="257" t="str">
        <f>'P12'!$G54</f>
        <v/>
      </c>
      <c r="BG44" s="257" t="str">
        <f>'P13'!$G54</f>
        <v/>
      </c>
      <c r="BH44" s="257" t="str">
        <f>'P14'!$G54</f>
        <v/>
      </c>
      <c r="BI44" s="257" t="str">
        <f>'P15'!$G54</f>
        <v/>
      </c>
      <c r="BJ44" s="257" t="str">
        <f>'P16'!$G54</f>
        <v/>
      </c>
      <c r="BK44" s="257" t="str">
        <f>'P17'!$G54</f>
        <v/>
      </c>
      <c r="BL44" s="257" t="str">
        <f>'P18'!$G54</f>
        <v/>
      </c>
      <c r="BM44" s="257" t="str">
        <f>'P19'!$G54</f>
        <v/>
      </c>
      <c r="BN44" s="257" t="str">
        <f>'P20'!$G54</f>
        <v/>
      </c>
      <c r="BO44" s="257"/>
      <c r="BP44" s="257" t="str">
        <f>'P22'!$G54</f>
        <v/>
      </c>
      <c r="BQ44" s="257" t="str">
        <f>'P23'!$G54</f>
        <v/>
      </c>
      <c r="BR44" s="257" t="str">
        <f>'P24'!$G54</f>
        <v/>
      </c>
      <c r="BS44" s="257" t="str">
        <f>'P25'!$G54</f>
        <v/>
      </c>
      <c r="BT44" s="266" t="str">
        <f>'P26'!$G54</f>
        <v/>
      </c>
      <c r="BU44" s="257">
        <f t="shared" si="255"/>
        <v>0</v>
      </c>
      <c r="BV44" s="267" t="str">
        <f t="shared" si="256"/>
        <v>-</v>
      </c>
    </row>
    <row r="45" ht="15.75" customHeight="1">
      <c r="A45" s="268" t="s">
        <v>453</v>
      </c>
      <c r="B45" s="259" t="str">
        <f>Résultats!B56</f>
        <v>8.2</v>
      </c>
      <c r="C45" s="260" t="str">
        <f>Résultats!C56</f>
        <v>A</v>
      </c>
      <c r="D45" s="257" t="str">
        <f>Résultats!E56</f>
        <v/>
      </c>
      <c r="F45" s="261" t="str">
        <f>'P01'!F55</f>
        <v>na</v>
      </c>
      <c r="G45" s="160" t="str">
        <f>'P02'!F55</f>
        <v>na</v>
      </c>
      <c r="H45" s="160" t="str">
        <f>'P03'!F55</f>
        <v>na</v>
      </c>
      <c r="I45" s="160" t="str">
        <f>'P04'!F55</f>
        <v>na</v>
      </c>
      <c r="J45" s="160" t="str">
        <f>'P05'!F55</f>
        <v>na</v>
      </c>
      <c r="K45" s="160" t="str">
        <f>'P06'!F55</f>
        <v>na</v>
      </c>
      <c r="L45" s="160" t="str">
        <f>'P07'!F55</f>
        <v>na</v>
      </c>
      <c r="M45" s="160" t="str">
        <f>'P08'!F55</f>
        <v>na</v>
      </c>
      <c r="N45" s="160" t="str">
        <f>'P09'!F55</f>
        <v>na</v>
      </c>
      <c r="O45" s="160" t="str">
        <f>'P10'!F55</f>
        <v>na</v>
      </c>
      <c r="P45" s="160" t="str">
        <f>'P11'!F55</f>
        <v>na</v>
      </c>
      <c r="Q45" s="160" t="str">
        <f>'P12'!F55</f>
        <v>na</v>
      </c>
      <c r="R45" s="160" t="str">
        <f>'P13'!F55</f>
        <v>na</v>
      </c>
      <c r="S45" s="160" t="str">
        <f>'P14'!F55</f>
        <v>nt</v>
      </c>
      <c r="T45" s="160" t="str">
        <f>'P15'!F55</f>
        <v>nt</v>
      </c>
      <c r="U45" s="160" t="str">
        <f>'P16'!F55</f>
        <v>nt</v>
      </c>
      <c r="V45" s="160" t="str">
        <f>'P17'!F55</f>
        <v>nt</v>
      </c>
      <c r="W45" s="160" t="str">
        <f>'P18'!F55</f>
        <v>nt</v>
      </c>
      <c r="X45" s="160" t="str">
        <f>'P19'!F55</f>
        <v>nt</v>
      </c>
      <c r="Y45" s="160" t="str">
        <f>'P20'!F55</f>
        <v>nt</v>
      </c>
      <c r="Z45" s="160" t="str">
        <f>'P21'!F55</f>
        <v>nt</v>
      </c>
      <c r="AA45" s="160" t="str">
        <f>'P22'!F55</f>
        <v>nt</v>
      </c>
      <c r="AB45" s="160" t="str">
        <f>'P23'!F55</f>
        <v>nt</v>
      </c>
      <c r="AC45" s="160" t="str">
        <f>'P24'!F55</f>
        <v>nt</v>
      </c>
      <c r="AD45" s="160" t="str">
        <f>'P25'!F55</f>
        <v>nt</v>
      </c>
      <c r="AE45" s="262" t="str">
        <f>'P26'!F55</f>
        <v>nt</v>
      </c>
      <c r="AF45" s="257">
        <f t="shared" si="250"/>
        <v>0</v>
      </c>
      <c r="AG45" s="257">
        <f t="shared" si="251"/>
        <v>0</v>
      </c>
      <c r="AH45" s="257">
        <f t="shared" si="252"/>
        <v>13</v>
      </c>
      <c r="AI45" s="257">
        <f t="shared" si="253"/>
        <v>13</v>
      </c>
      <c r="AJ45" s="263" t="str">
        <f t="shared" si="254"/>
        <v>NT</v>
      </c>
      <c r="AL45" s="43"/>
      <c r="AM45" s="43"/>
      <c r="AN45" s="54"/>
      <c r="AO45" s="54"/>
      <c r="AP45" s="54"/>
      <c r="AQ45" s="278"/>
      <c r="AS45" s="264" t="str">
        <f>Résultats!B56</f>
        <v>8.2</v>
      </c>
      <c r="AT45" s="265" t="str">
        <f>Résultats!C56</f>
        <v>A</v>
      </c>
      <c r="AU45" s="257" t="str">
        <f>'P01'!$G55</f>
        <v/>
      </c>
      <c r="AV45" s="257" t="str">
        <f>'P02'!$G55</f>
        <v/>
      </c>
      <c r="AW45" s="257" t="str">
        <f>'P03'!$G55</f>
        <v/>
      </c>
      <c r="AX45" s="257" t="str">
        <f>'P04'!$G55</f>
        <v/>
      </c>
      <c r="AY45" s="257" t="str">
        <f>'P05'!$G55</f>
        <v/>
      </c>
      <c r="AZ45" s="257" t="str">
        <f>'P06'!$G55</f>
        <v/>
      </c>
      <c r="BA45" s="257" t="str">
        <f>'P07'!$G55</f>
        <v/>
      </c>
      <c r="BB45" s="257" t="str">
        <f>'P08'!$G55</f>
        <v/>
      </c>
      <c r="BC45" s="257" t="str">
        <f>'P09'!$G55</f>
        <v/>
      </c>
      <c r="BD45" s="257" t="str">
        <f>'P10'!$G55</f>
        <v/>
      </c>
      <c r="BE45" s="257" t="str">
        <f>'P11'!$G55</f>
        <v/>
      </c>
      <c r="BF45" s="257" t="str">
        <f>'P12'!$G55</f>
        <v/>
      </c>
      <c r="BG45" s="257" t="str">
        <f>'P13'!$G55</f>
        <v/>
      </c>
      <c r="BH45" s="257" t="str">
        <f>'P14'!$G55</f>
        <v/>
      </c>
      <c r="BI45" s="257" t="str">
        <f>'P15'!$G55</f>
        <v/>
      </c>
      <c r="BJ45" s="257" t="str">
        <f>'P16'!$G55</f>
        <v/>
      </c>
      <c r="BK45" s="257" t="str">
        <f>'P17'!$G55</f>
        <v/>
      </c>
      <c r="BL45" s="257" t="str">
        <f>'P18'!$G55</f>
        <v/>
      </c>
      <c r="BM45" s="257" t="str">
        <f>'P19'!$G55</f>
        <v/>
      </c>
      <c r="BN45" s="257" t="str">
        <f>'P20'!$G55</f>
        <v/>
      </c>
      <c r="BO45" s="257"/>
      <c r="BP45" s="257" t="str">
        <f>'P22'!$G55</f>
        <v/>
      </c>
      <c r="BQ45" s="257" t="str">
        <f>'P23'!$G55</f>
        <v/>
      </c>
      <c r="BR45" s="257" t="str">
        <f>'P24'!$G55</f>
        <v/>
      </c>
      <c r="BS45" s="257" t="str">
        <f>'P25'!$G55</f>
        <v/>
      </c>
      <c r="BT45" s="266" t="str">
        <f>'P26'!$G55</f>
        <v/>
      </c>
      <c r="BU45" s="257">
        <f t="shared" si="255"/>
        <v>0</v>
      </c>
      <c r="BV45" s="267" t="str">
        <f t="shared" si="256"/>
        <v>-</v>
      </c>
    </row>
    <row r="46" ht="15.75" customHeight="1">
      <c r="A46" s="268" t="s">
        <v>453</v>
      </c>
      <c r="B46" s="259" t="str">
        <f>Résultats!B57</f>
        <v>8.3</v>
      </c>
      <c r="C46" s="260" t="str">
        <f>Résultats!C57</f>
        <v>A</v>
      </c>
      <c r="D46" s="257" t="str">
        <f>Résultats!E57</f>
        <v>x</v>
      </c>
      <c r="F46" s="261" t="str">
        <f>'P01'!F56</f>
        <v>c</v>
      </c>
      <c r="G46" s="160" t="str">
        <f>'P02'!F56</f>
        <v>c</v>
      </c>
      <c r="H46" s="160" t="str">
        <f>'P03'!F56</f>
        <v>c</v>
      </c>
      <c r="I46" s="160" t="str">
        <f>'P04'!F56</f>
        <v>c</v>
      </c>
      <c r="J46" s="160" t="str">
        <f>'P05'!F56</f>
        <v>c</v>
      </c>
      <c r="K46" s="160" t="str">
        <f>'P06'!F56</f>
        <v>c</v>
      </c>
      <c r="L46" s="160" t="str">
        <f>'P07'!F56</f>
        <v>c</v>
      </c>
      <c r="M46" s="160" t="str">
        <f>'P08'!F56</f>
        <v>c</v>
      </c>
      <c r="N46" s="160" t="str">
        <f>'P09'!F56</f>
        <v>c</v>
      </c>
      <c r="O46" s="160" t="str">
        <f>'P10'!F56</f>
        <v>c</v>
      </c>
      <c r="P46" s="160" t="str">
        <f>'P11'!F56</f>
        <v>c</v>
      </c>
      <c r="Q46" s="160" t="str">
        <f>'P12'!F56</f>
        <v>c</v>
      </c>
      <c r="R46" s="160" t="str">
        <f>'P13'!F56</f>
        <v>c</v>
      </c>
      <c r="S46" s="160" t="str">
        <f>'P14'!F56</f>
        <v>nt</v>
      </c>
      <c r="T46" s="160" t="str">
        <f>'P15'!F56</f>
        <v>nt</v>
      </c>
      <c r="U46" s="160" t="str">
        <f>'P16'!F56</f>
        <v>nt</v>
      </c>
      <c r="V46" s="160" t="str">
        <f>'P17'!F56</f>
        <v>nt</v>
      </c>
      <c r="W46" s="160" t="str">
        <f>'P18'!F56</f>
        <v>nt</v>
      </c>
      <c r="X46" s="160" t="str">
        <f>'P19'!F56</f>
        <v>nt</v>
      </c>
      <c r="Y46" s="160" t="str">
        <f>'P20'!F56</f>
        <v>nt</v>
      </c>
      <c r="Z46" s="160" t="str">
        <f>'P21'!F56</f>
        <v>nt</v>
      </c>
      <c r="AA46" s="160" t="str">
        <f>'P22'!F56</f>
        <v>nt</v>
      </c>
      <c r="AB46" s="160" t="str">
        <f>'P23'!F56</f>
        <v>nt</v>
      </c>
      <c r="AC46" s="160" t="str">
        <f>'P24'!F56</f>
        <v>nt</v>
      </c>
      <c r="AD46" s="160" t="str">
        <f>'P25'!F56</f>
        <v>nt</v>
      </c>
      <c r="AE46" s="262" t="str">
        <f>'P26'!F56</f>
        <v>nt</v>
      </c>
      <c r="AF46" s="257">
        <f t="shared" si="250"/>
        <v>13</v>
      </c>
      <c r="AG46" s="257">
        <f t="shared" si="251"/>
        <v>0</v>
      </c>
      <c r="AH46" s="257">
        <f t="shared" si="252"/>
        <v>0</v>
      </c>
      <c r="AI46" s="257">
        <f t="shared" si="253"/>
        <v>13</v>
      </c>
      <c r="AJ46" s="263" t="str">
        <f t="shared" si="254"/>
        <v>C</v>
      </c>
      <c r="AL46" s="43"/>
      <c r="AM46" s="43"/>
      <c r="AN46" s="54"/>
      <c r="AO46" s="54"/>
      <c r="AP46" s="54"/>
      <c r="AQ46" s="280"/>
      <c r="AS46" s="264" t="str">
        <f>Résultats!B57</f>
        <v>8.3</v>
      </c>
      <c r="AT46" s="265" t="str">
        <f>Résultats!C57</f>
        <v>A</v>
      </c>
      <c r="AU46" s="257" t="str">
        <f>'P01'!$G56</f>
        <v/>
      </c>
      <c r="AV46" s="257" t="str">
        <f>'P02'!$G56</f>
        <v/>
      </c>
      <c r="AW46" s="257" t="str">
        <f>'P03'!$G56</f>
        <v/>
      </c>
      <c r="AX46" s="257" t="str">
        <f>'P04'!$G56</f>
        <v/>
      </c>
      <c r="AY46" s="257" t="str">
        <f>'P05'!$G56</f>
        <v/>
      </c>
      <c r="AZ46" s="257" t="str">
        <f>'P06'!$G56</f>
        <v/>
      </c>
      <c r="BA46" s="257" t="str">
        <f>'P07'!$G56</f>
        <v/>
      </c>
      <c r="BB46" s="257" t="str">
        <f>'P08'!$G56</f>
        <v/>
      </c>
      <c r="BC46" s="257" t="str">
        <f>'P09'!$G56</f>
        <v/>
      </c>
      <c r="BD46" s="257" t="str">
        <f>'P10'!$G56</f>
        <v/>
      </c>
      <c r="BE46" s="257" t="str">
        <f>'P11'!$G56</f>
        <v/>
      </c>
      <c r="BF46" s="257" t="str">
        <f>'P12'!$G56</f>
        <v/>
      </c>
      <c r="BG46" s="257" t="str">
        <f>'P13'!$G56</f>
        <v/>
      </c>
      <c r="BH46" s="257" t="str">
        <f>'P14'!$G56</f>
        <v/>
      </c>
      <c r="BI46" s="257" t="str">
        <f>'P15'!$G56</f>
        <v/>
      </c>
      <c r="BJ46" s="257" t="str">
        <f>'P16'!$G56</f>
        <v/>
      </c>
      <c r="BK46" s="257" t="str">
        <f>'P17'!$G56</f>
        <v/>
      </c>
      <c r="BL46" s="257" t="str">
        <f>'P18'!$G56</f>
        <v/>
      </c>
      <c r="BM46" s="257" t="str">
        <f>'P19'!$G56</f>
        <v/>
      </c>
      <c r="BN46" s="257" t="str">
        <f>'P20'!$G56</f>
        <v/>
      </c>
      <c r="BO46" s="257"/>
      <c r="BP46" s="257" t="str">
        <f>'P22'!$G56</f>
        <v/>
      </c>
      <c r="BQ46" s="257" t="str">
        <f>'P23'!$G56</f>
        <v/>
      </c>
      <c r="BR46" s="257" t="str">
        <f>'P24'!$G56</f>
        <v/>
      </c>
      <c r="BS46" s="257" t="str">
        <f>'P25'!$G56</f>
        <v/>
      </c>
      <c r="BT46" s="266" t="str">
        <f>'P26'!$G56</f>
        <v/>
      </c>
      <c r="BU46" s="257">
        <f t="shared" si="255"/>
        <v>0</v>
      </c>
      <c r="BV46" s="267" t="str">
        <f t="shared" si="256"/>
        <v>-</v>
      </c>
    </row>
    <row r="47" ht="15.75" customHeight="1">
      <c r="A47" s="268" t="s">
        <v>453</v>
      </c>
      <c r="B47" s="259" t="str">
        <f>Résultats!B58</f>
        <v>8.4</v>
      </c>
      <c r="C47" s="260" t="str">
        <f>Résultats!C58</f>
        <v>A</v>
      </c>
      <c r="D47" s="257" t="str">
        <f>Résultats!E58</f>
        <v>x</v>
      </c>
      <c r="F47" s="261" t="str">
        <f>'P01'!F57</f>
        <v>c</v>
      </c>
      <c r="G47" s="160" t="str">
        <f>'P02'!F57</f>
        <v>c</v>
      </c>
      <c r="H47" s="160" t="str">
        <f>'P03'!F57</f>
        <v>c</v>
      </c>
      <c r="I47" s="160" t="str">
        <f>'P04'!F57</f>
        <v>c</v>
      </c>
      <c r="J47" s="160" t="str">
        <f>'P05'!F57</f>
        <v>c</v>
      </c>
      <c r="K47" s="160" t="str">
        <f>'P06'!F57</f>
        <v>c</v>
      </c>
      <c r="L47" s="160" t="str">
        <f>'P07'!F57</f>
        <v>c</v>
      </c>
      <c r="M47" s="160" t="str">
        <f>'P08'!F57</f>
        <v>c</v>
      </c>
      <c r="N47" s="160" t="str">
        <f>'P09'!F57</f>
        <v>c</v>
      </c>
      <c r="O47" s="160" t="str">
        <f>'P10'!F57</f>
        <v>c</v>
      </c>
      <c r="P47" s="160" t="str">
        <f>'P11'!F57</f>
        <v>c</v>
      </c>
      <c r="Q47" s="160" t="str">
        <f>'P12'!F57</f>
        <v>c</v>
      </c>
      <c r="R47" s="160" t="str">
        <f>'P13'!F57</f>
        <v>c</v>
      </c>
      <c r="S47" s="160" t="str">
        <f>'P14'!F57</f>
        <v>nt</v>
      </c>
      <c r="T47" s="160" t="str">
        <f>'P15'!F57</f>
        <v>nt</v>
      </c>
      <c r="U47" s="160" t="str">
        <f>'P16'!F57</f>
        <v>nt</v>
      </c>
      <c r="V47" s="160" t="str">
        <f>'P17'!F57</f>
        <v>nt</v>
      </c>
      <c r="W47" s="160" t="str">
        <f>'P18'!F57</f>
        <v>nt</v>
      </c>
      <c r="X47" s="160" t="str">
        <f>'P19'!F57</f>
        <v>nt</v>
      </c>
      <c r="Y47" s="160" t="str">
        <f>'P20'!F57</f>
        <v>nt</v>
      </c>
      <c r="Z47" s="160" t="str">
        <f>'P21'!F57</f>
        <v>nt</v>
      </c>
      <c r="AA47" s="160" t="str">
        <f>'P22'!F57</f>
        <v>nt</v>
      </c>
      <c r="AB47" s="160" t="str">
        <f>'P23'!F57</f>
        <v>nt</v>
      </c>
      <c r="AC47" s="160" t="str">
        <f>'P24'!F57</f>
        <v>nt</v>
      </c>
      <c r="AD47" s="160" t="str">
        <f>'P25'!F57</f>
        <v>nt</v>
      </c>
      <c r="AE47" s="262" t="str">
        <f>'P26'!F57</f>
        <v>nt</v>
      </c>
      <c r="AF47" s="257">
        <f t="shared" si="250"/>
        <v>13</v>
      </c>
      <c r="AG47" s="257">
        <f t="shared" si="251"/>
        <v>0</v>
      </c>
      <c r="AH47" s="257">
        <f t="shared" si="252"/>
        <v>0</v>
      </c>
      <c r="AI47" s="257">
        <f t="shared" si="253"/>
        <v>13</v>
      </c>
      <c r="AJ47" s="263" t="str">
        <f t="shared" si="254"/>
        <v>C</v>
      </c>
      <c r="AL47" s="43"/>
      <c r="AM47" s="43"/>
      <c r="AN47" s="54"/>
      <c r="AO47" s="54"/>
      <c r="AP47" s="54"/>
      <c r="AQ47" s="280"/>
      <c r="AS47" s="264" t="str">
        <f>Résultats!B58</f>
        <v>8.4</v>
      </c>
      <c r="AT47" s="265" t="str">
        <f>Résultats!C58</f>
        <v>A</v>
      </c>
      <c r="AU47" s="257" t="str">
        <f>'P01'!$G57</f>
        <v/>
      </c>
      <c r="AV47" s="257" t="str">
        <f>'P02'!$G57</f>
        <v/>
      </c>
      <c r="AW47" s="257" t="str">
        <f>'P03'!$G57</f>
        <v/>
      </c>
      <c r="AX47" s="257" t="str">
        <f>'P04'!$G57</f>
        <v/>
      </c>
      <c r="AY47" s="257" t="str">
        <f>'P05'!$G57</f>
        <v/>
      </c>
      <c r="AZ47" s="257" t="str">
        <f>'P06'!$G57</f>
        <v/>
      </c>
      <c r="BA47" s="257" t="str">
        <f>'P07'!$G57</f>
        <v/>
      </c>
      <c r="BB47" s="257" t="str">
        <f>'P08'!$G57</f>
        <v/>
      </c>
      <c r="BC47" s="257" t="str">
        <f>'P09'!$G57</f>
        <v/>
      </c>
      <c r="BD47" s="257" t="str">
        <f>'P10'!$G57</f>
        <v/>
      </c>
      <c r="BE47" s="257" t="str">
        <f>'P11'!$G57</f>
        <v/>
      </c>
      <c r="BF47" s="257" t="str">
        <f>'P12'!$G57</f>
        <v/>
      </c>
      <c r="BG47" s="257" t="str">
        <f>'P13'!$G57</f>
        <v/>
      </c>
      <c r="BH47" s="257" t="str">
        <f>'P14'!$G57</f>
        <v/>
      </c>
      <c r="BI47" s="257" t="str">
        <f>'P15'!$G57</f>
        <v/>
      </c>
      <c r="BJ47" s="257" t="str">
        <f>'P16'!$G57</f>
        <v/>
      </c>
      <c r="BK47" s="257" t="str">
        <f>'P17'!$G57</f>
        <v/>
      </c>
      <c r="BL47" s="257" t="str">
        <f>'P18'!$G57</f>
        <v/>
      </c>
      <c r="BM47" s="257" t="str">
        <f>'P19'!$G57</f>
        <v/>
      </c>
      <c r="BN47" s="257" t="str">
        <f>'P20'!$G57</f>
        <v/>
      </c>
      <c r="BO47" s="257"/>
      <c r="BP47" s="257" t="str">
        <f>'P22'!$G57</f>
        <v/>
      </c>
      <c r="BQ47" s="257" t="str">
        <f>'P23'!$G57</f>
        <v/>
      </c>
      <c r="BR47" s="257" t="str">
        <f>'P24'!$G57</f>
        <v/>
      </c>
      <c r="BS47" s="257" t="str">
        <f>'P25'!$G57</f>
        <v/>
      </c>
      <c r="BT47" s="266" t="str">
        <f>'P26'!$G57</f>
        <v/>
      </c>
      <c r="BU47" s="257">
        <f t="shared" si="255"/>
        <v>0</v>
      </c>
      <c r="BV47" s="267" t="str">
        <f t="shared" si="256"/>
        <v>-</v>
      </c>
    </row>
    <row r="48" ht="15.75" customHeight="1">
      <c r="A48" s="268" t="s">
        <v>453</v>
      </c>
      <c r="B48" s="259" t="str">
        <f>Résultats!B59</f>
        <v>8.5</v>
      </c>
      <c r="C48" s="260" t="str">
        <f>Résultats!C59</f>
        <v>A</v>
      </c>
      <c r="D48" s="257" t="str">
        <f>Résultats!E59</f>
        <v>x</v>
      </c>
      <c r="F48" s="261" t="str">
        <f>'P01'!F58</f>
        <v>c</v>
      </c>
      <c r="G48" s="160" t="str">
        <f>'P02'!F58</f>
        <v>c</v>
      </c>
      <c r="H48" s="160" t="str">
        <f>'P03'!F58</f>
        <v>c</v>
      </c>
      <c r="I48" s="160" t="str">
        <f>'P04'!F58</f>
        <v>c</v>
      </c>
      <c r="J48" s="160" t="str">
        <f>'P05'!F58</f>
        <v>c</v>
      </c>
      <c r="K48" s="160" t="str">
        <f>'P06'!F58</f>
        <v>c</v>
      </c>
      <c r="L48" s="160" t="str">
        <f>'P07'!F58</f>
        <v>c</v>
      </c>
      <c r="M48" s="160" t="str">
        <f>'P08'!F58</f>
        <v>c</v>
      </c>
      <c r="N48" s="160" t="str">
        <f>'P09'!F58</f>
        <v>c</v>
      </c>
      <c r="O48" s="160" t="str">
        <f>'P10'!F58</f>
        <v>c</v>
      </c>
      <c r="P48" s="160" t="str">
        <f>'P11'!F58</f>
        <v>c</v>
      </c>
      <c r="Q48" s="160" t="str">
        <f>'P12'!F58</f>
        <v>c</v>
      </c>
      <c r="R48" s="160" t="str">
        <f>'P13'!F58</f>
        <v>c</v>
      </c>
      <c r="S48" s="160" t="str">
        <f>'P14'!F58</f>
        <v>nt</v>
      </c>
      <c r="T48" s="160" t="str">
        <f>'P15'!F58</f>
        <v>nt</v>
      </c>
      <c r="U48" s="160" t="str">
        <f>'P16'!F58</f>
        <v>nt</v>
      </c>
      <c r="V48" s="160" t="str">
        <f>'P17'!F58</f>
        <v>nt</v>
      </c>
      <c r="W48" s="160" t="str">
        <f>'P18'!F58</f>
        <v>nt</v>
      </c>
      <c r="X48" s="160" t="str">
        <f>'P19'!F58</f>
        <v>nt</v>
      </c>
      <c r="Y48" s="160" t="str">
        <f>'P20'!F58</f>
        <v>nt</v>
      </c>
      <c r="Z48" s="160" t="str">
        <f>'P21'!F58</f>
        <v>nt</v>
      </c>
      <c r="AA48" s="160" t="str">
        <f>'P22'!F58</f>
        <v>nt</v>
      </c>
      <c r="AB48" s="160" t="str">
        <f>'P23'!F58</f>
        <v>nt</v>
      </c>
      <c r="AC48" s="160" t="str">
        <f>'P24'!F58</f>
        <v>nt</v>
      </c>
      <c r="AD48" s="160" t="str">
        <f>'P25'!F58</f>
        <v>nt</v>
      </c>
      <c r="AE48" s="262" t="str">
        <f>'P26'!F58</f>
        <v>nt</v>
      </c>
      <c r="AF48" s="257">
        <f t="shared" si="250"/>
        <v>13</v>
      </c>
      <c r="AG48" s="257">
        <f t="shared" si="251"/>
        <v>0</v>
      </c>
      <c r="AH48" s="257">
        <f t="shared" si="252"/>
        <v>0</v>
      </c>
      <c r="AI48" s="257">
        <f t="shared" si="253"/>
        <v>13</v>
      </c>
      <c r="AJ48" s="263" t="str">
        <f t="shared" si="254"/>
        <v>C</v>
      </c>
      <c r="AL48" s="43"/>
      <c r="AM48" s="43"/>
      <c r="AN48" s="54"/>
      <c r="AO48" s="54"/>
      <c r="AP48" s="54"/>
      <c r="AQ48" s="280"/>
      <c r="AS48" s="264" t="str">
        <f>Résultats!B59</f>
        <v>8.5</v>
      </c>
      <c r="AT48" s="265" t="str">
        <f>Résultats!C59</f>
        <v>A</v>
      </c>
      <c r="AU48" s="257" t="str">
        <f>'P01'!$G58</f>
        <v/>
      </c>
      <c r="AV48" s="257" t="str">
        <f>'P02'!$G58</f>
        <v/>
      </c>
      <c r="AW48" s="257" t="str">
        <f>'P03'!$G58</f>
        <v/>
      </c>
      <c r="AX48" s="257" t="str">
        <f>'P04'!$G58</f>
        <v/>
      </c>
      <c r="AY48" s="257" t="str">
        <f>'P05'!$G58</f>
        <v/>
      </c>
      <c r="AZ48" s="257" t="str">
        <f>'P06'!$G58</f>
        <v/>
      </c>
      <c r="BA48" s="257" t="str">
        <f>'P07'!$G58</f>
        <v/>
      </c>
      <c r="BB48" s="257" t="str">
        <f>'P08'!$G58</f>
        <v/>
      </c>
      <c r="BC48" s="257" t="str">
        <f>'P09'!$G58</f>
        <v/>
      </c>
      <c r="BD48" s="257" t="str">
        <f>'P10'!$G58</f>
        <v/>
      </c>
      <c r="BE48" s="257" t="str">
        <f>'P11'!$G58</f>
        <v/>
      </c>
      <c r="BF48" s="257" t="str">
        <f>'P12'!$G58</f>
        <v/>
      </c>
      <c r="BG48" s="257" t="str">
        <f>'P13'!$G58</f>
        <v/>
      </c>
      <c r="BH48" s="257" t="str">
        <f>'P14'!$G58</f>
        <v/>
      </c>
      <c r="BI48" s="257" t="str">
        <f>'P15'!$G58</f>
        <v/>
      </c>
      <c r="BJ48" s="257" t="str">
        <f>'P16'!$G58</f>
        <v/>
      </c>
      <c r="BK48" s="257" t="str">
        <f>'P17'!$G58</f>
        <v/>
      </c>
      <c r="BL48" s="257" t="str">
        <f>'P18'!$G58</f>
        <v/>
      </c>
      <c r="BM48" s="257" t="str">
        <f>'P19'!$G58</f>
        <v/>
      </c>
      <c r="BN48" s="257" t="str">
        <f>'P20'!$G58</f>
        <v/>
      </c>
      <c r="BO48" s="257"/>
      <c r="BP48" s="257" t="str">
        <f>'P22'!$G58</f>
        <v/>
      </c>
      <c r="BQ48" s="257" t="str">
        <f>'P23'!$G58</f>
        <v/>
      </c>
      <c r="BR48" s="257" t="str">
        <f>'P24'!$G58</f>
        <v/>
      </c>
      <c r="BS48" s="257" t="str">
        <f>'P25'!$G58</f>
        <v/>
      </c>
      <c r="BT48" s="266" t="str">
        <f>'P26'!$G58</f>
        <v/>
      </c>
      <c r="BU48" s="257">
        <f t="shared" si="255"/>
        <v>0</v>
      </c>
      <c r="BV48" s="267" t="str">
        <f t="shared" si="256"/>
        <v>-</v>
      </c>
    </row>
    <row r="49" ht="15.75" customHeight="1">
      <c r="A49" s="268" t="s">
        <v>453</v>
      </c>
      <c r="B49" s="259" t="str">
        <f>Résultats!B60</f>
        <v>8.6</v>
      </c>
      <c r="C49" s="260" t="str">
        <f>Résultats!C60</f>
        <v>A</v>
      </c>
      <c r="D49" s="257" t="str">
        <f>Résultats!E60</f>
        <v/>
      </c>
      <c r="F49" s="261" t="str">
        <f>'P01'!F59</f>
        <v>c</v>
      </c>
      <c r="G49" s="160" t="str">
        <f>'P02'!F59</f>
        <v>na</v>
      </c>
      <c r="H49" s="160" t="str">
        <f>'P03'!F59</f>
        <v>na</v>
      </c>
      <c r="I49" s="160" t="str">
        <f>'P04'!F59</f>
        <v>na</v>
      </c>
      <c r="J49" s="160" t="str">
        <f>'P05'!F59</f>
        <v>na</v>
      </c>
      <c r="K49" s="160" t="str">
        <f>'P06'!F59</f>
        <v>c</v>
      </c>
      <c r="L49" s="160" t="str">
        <f>'P07'!F59</f>
        <v>c</v>
      </c>
      <c r="M49" s="160" t="str">
        <f>'P08'!F59</f>
        <v>c</v>
      </c>
      <c r="N49" s="160" t="str">
        <f>'P09'!F59</f>
        <v>c</v>
      </c>
      <c r="O49" s="160" t="str">
        <f>'P10'!F59</f>
        <v>c</v>
      </c>
      <c r="P49" s="160" t="str">
        <f>'P11'!F59</f>
        <v>c</v>
      </c>
      <c r="Q49" s="160" t="str">
        <f>'P12'!F59</f>
        <v>c</v>
      </c>
      <c r="R49" s="160" t="str">
        <f>'P13'!F59</f>
        <v>c</v>
      </c>
      <c r="S49" s="160" t="str">
        <f>'P14'!F59</f>
        <v>nt</v>
      </c>
      <c r="T49" s="160" t="str">
        <f>'P15'!F59</f>
        <v>nt</v>
      </c>
      <c r="U49" s="160" t="str">
        <f>'P16'!F59</f>
        <v>nt</v>
      </c>
      <c r="V49" s="160" t="str">
        <f>'P17'!F59</f>
        <v>nt</v>
      </c>
      <c r="W49" s="160" t="str">
        <f>'P18'!F59</f>
        <v>nt</v>
      </c>
      <c r="X49" s="160" t="str">
        <f>'P19'!F59</f>
        <v>nt</v>
      </c>
      <c r="Y49" s="160" t="str">
        <f>'P20'!F59</f>
        <v>nt</v>
      </c>
      <c r="Z49" s="160" t="str">
        <f>'P21'!F59</f>
        <v>nt</v>
      </c>
      <c r="AA49" s="160" t="str">
        <f>'P22'!F59</f>
        <v>nt</v>
      </c>
      <c r="AB49" s="160" t="str">
        <f>'P23'!F59</f>
        <v>nt</v>
      </c>
      <c r="AC49" s="160" t="str">
        <f>'P24'!F59</f>
        <v>nt</v>
      </c>
      <c r="AD49" s="160" t="str">
        <f>'P25'!F59</f>
        <v>nt</v>
      </c>
      <c r="AE49" s="262" t="str">
        <f>'P26'!F59</f>
        <v>nt</v>
      </c>
      <c r="AF49" s="257">
        <f t="shared" si="250"/>
        <v>9</v>
      </c>
      <c r="AG49" s="257">
        <f t="shared" si="251"/>
        <v>0</v>
      </c>
      <c r="AH49" s="257">
        <f t="shared" si="252"/>
        <v>4</v>
      </c>
      <c r="AI49" s="257">
        <f t="shared" si="253"/>
        <v>13</v>
      </c>
      <c r="AJ49" s="263" t="str">
        <f t="shared" si="254"/>
        <v>C</v>
      </c>
      <c r="AL49" s="43"/>
      <c r="AM49" s="43"/>
      <c r="AN49" s="54"/>
      <c r="AO49" s="54"/>
      <c r="AP49" s="54"/>
      <c r="AQ49" s="280"/>
      <c r="AS49" s="264" t="str">
        <f>Résultats!B60</f>
        <v>8.6</v>
      </c>
      <c r="AT49" s="265" t="str">
        <f>Résultats!C60</f>
        <v>A</v>
      </c>
      <c r="AU49" s="257" t="str">
        <f>'P01'!$G59</f>
        <v/>
      </c>
      <c r="AV49" s="257" t="str">
        <f>'P02'!$G59</f>
        <v/>
      </c>
      <c r="AW49" s="257" t="str">
        <f>'P03'!$G59</f>
        <v/>
      </c>
      <c r="AX49" s="257" t="str">
        <f>'P04'!$G59</f>
        <v/>
      </c>
      <c r="AY49" s="257" t="str">
        <f>'P05'!$G59</f>
        <v/>
      </c>
      <c r="AZ49" s="257" t="str">
        <f>'P06'!$G59</f>
        <v/>
      </c>
      <c r="BA49" s="257" t="str">
        <f>'P07'!$G59</f>
        <v/>
      </c>
      <c r="BB49" s="257" t="str">
        <f>'P08'!$G59</f>
        <v/>
      </c>
      <c r="BC49" s="257" t="str">
        <f>'P09'!$G59</f>
        <v/>
      </c>
      <c r="BD49" s="257" t="str">
        <f>'P10'!$G59</f>
        <v/>
      </c>
      <c r="BE49" s="257" t="str">
        <f>'P11'!$G59</f>
        <v/>
      </c>
      <c r="BF49" s="257" t="str">
        <f>'P12'!$G59</f>
        <v/>
      </c>
      <c r="BG49" s="257" t="str">
        <f>'P13'!$G59</f>
        <v/>
      </c>
      <c r="BH49" s="257" t="str">
        <f>'P14'!$G59</f>
        <v/>
      </c>
      <c r="BI49" s="257" t="str">
        <f>'P15'!$G59</f>
        <v/>
      </c>
      <c r="BJ49" s="257" t="str">
        <f>'P16'!$G59</f>
        <v/>
      </c>
      <c r="BK49" s="257" t="str">
        <f>'P17'!$G59</f>
        <v/>
      </c>
      <c r="BL49" s="257" t="str">
        <f>'P18'!$G59</f>
        <v/>
      </c>
      <c r="BM49" s="257" t="str">
        <f>'P19'!$G59</f>
        <v/>
      </c>
      <c r="BN49" s="257" t="str">
        <f>'P20'!$G59</f>
        <v/>
      </c>
      <c r="BO49" s="257"/>
      <c r="BP49" s="257" t="str">
        <f>'P22'!$G59</f>
        <v/>
      </c>
      <c r="BQ49" s="257" t="str">
        <f>'P23'!$G59</f>
        <v/>
      </c>
      <c r="BR49" s="257" t="str">
        <f>'P24'!$G59</f>
        <v/>
      </c>
      <c r="BS49" s="257" t="str">
        <f>'P25'!$G59</f>
        <v/>
      </c>
      <c r="BT49" s="266" t="str">
        <f>'P26'!$G59</f>
        <v/>
      </c>
      <c r="BU49" s="257">
        <f t="shared" si="255"/>
        <v>0</v>
      </c>
      <c r="BV49" s="267" t="str">
        <f t="shared" si="256"/>
        <v>-</v>
      </c>
    </row>
    <row r="50" ht="15.75" customHeight="1">
      <c r="A50" s="268" t="s">
        <v>453</v>
      </c>
      <c r="B50" s="259" t="str">
        <f>Résultats!B61</f>
        <v>8.7</v>
      </c>
      <c r="C50" s="260" t="str">
        <f>Résultats!C61</f>
        <v>AA</v>
      </c>
      <c r="D50" s="257" t="str">
        <f>Résultats!E61</f>
        <v/>
      </c>
      <c r="F50" s="261" t="str">
        <f>'P01'!F60</f>
        <v>na</v>
      </c>
      <c r="G50" s="160" t="str">
        <f>'P02'!F60</f>
        <v>na</v>
      </c>
      <c r="H50" s="160" t="str">
        <f>'P03'!F60</f>
        <v>na</v>
      </c>
      <c r="I50" s="160" t="str">
        <f>'P04'!F60</f>
        <v>na</v>
      </c>
      <c r="J50" s="160" t="str">
        <f>'P05'!F60</f>
        <v>na</v>
      </c>
      <c r="K50" s="160" t="str">
        <f>'P06'!F60</f>
        <v>na</v>
      </c>
      <c r="L50" s="160" t="str">
        <f>'P07'!F60</f>
        <v>na</v>
      </c>
      <c r="M50" s="160" t="str">
        <f>'P08'!F60</f>
        <v>na</v>
      </c>
      <c r="N50" s="160" t="str">
        <f>'P09'!F60</f>
        <v>na</v>
      </c>
      <c r="O50" s="160" t="str">
        <f>'P10'!F60</f>
        <v>na</v>
      </c>
      <c r="P50" s="160" t="str">
        <f>'P11'!F60</f>
        <v>na</v>
      </c>
      <c r="Q50" s="160" t="str">
        <f>'P12'!F60</f>
        <v>na</v>
      </c>
      <c r="R50" s="160" t="str">
        <f>'P13'!F60</f>
        <v>na</v>
      </c>
      <c r="S50" s="160" t="str">
        <f>'P14'!F60</f>
        <v>nt</v>
      </c>
      <c r="T50" s="160" t="str">
        <f>'P15'!F60</f>
        <v>nt</v>
      </c>
      <c r="U50" s="160" t="str">
        <f>'P16'!F60</f>
        <v>nt</v>
      </c>
      <c r="V50" s="160" t="str">
        <f>'P17'!F60</f>
        <v>nt</v>
      </c>
      <c r="W50" s="160" t="str">
        <f>'P18'!F60</f>
        <v>nt</v>
      </c>
      <c r="X50" s="160" t="str">
        <f>'P19'!F60</f>
        <v>nt</v>
      </c>
      <c r="Y50" s="160" t="str">
        <f>'P20'!F60</f>
        <v>nt</v>
      </c>
      <c r="Z50" s="160" t="str">
        <f>'P21'!F60</f>
        <v>nt</v>
      </c>
      <c r="AA50" s="160" t="str">
        <f>'P22'!F60</f>
        <v>nt</v>
      </c>
      <c r="AB50" s="160" t="str">
        <f>'P23'!F60</f>
        <v>nt</v>
      </c>
      <c r="AC50" s="160" t="str">
        <f>'P24'!F60</f>
        <v>nt</v>
      </c>
      <c r="AD50" s="160" t="str">
        <f>'P25'!F60</f>
        <v>nt</v>
      </c>
      <c r="AE50" s="262" t="str">
        <f>'P26'!F60</f>
        <v>nt</v>
      </c>
      <c r="AF50" s="257">
        <f t="shared" si="250"/>
        <v>0</v>
      </c>
      <c r="AG50" s="257">
        <f t="shared" si="251"/>
        <v>0</v>
      </c>
      <c r="AH50" s="257">
        <f t="shared" si="252"/>
        <v>13</v>
      </c>
      <c r="AI50" s="257">
        <f t="shared" si="253"/>
        <v>13</v>
      </c>
      <c r="AJ50" s="263" t="str">
        <f t="shared" si="254"/>
        <v>NT</v>
      </c>
      <c r="AL50" s="43"/>
      <c r="AM50" s="43"/>
      <c r="AN50" s="54"/>
      <c r="AO50" s="54"/>
      <c r="AP50" s="54"/>
      <c r="AQ50" s="280"/>
      <c r="AS50" s="264" t="str">
        <f>Résultats!B61</f>
        <v>8.7</v>
      </c>
      <c r="AT50" s="265" t="str">
        <f>Résultats!C61</f>
        <v>AA</v>
      </c>
      <c r="AU50" s="257" t="str">
        <f>'P01'!$G60</f>
        <v/>
      </c>
      <c r="AV50" s="257" t="str">
        <f>'P02'!$G60</f>
        <v/>
      </c>
      <c r="AW50" s="257" t="str">
        <f>'P03'!$G60</f>
        <v/>
      </c>
      <c r="AX50" s="257" t="str">
        <f>'P04'!$G60</f>
        <v/>
      </c>
      <c r="AY50" s="257" t="str">
        <f>'P05'!$G60</f>
        <v/>
      </c>
      <c r="AZ50" s="257" t="str">
        <f>'P06'!$G60</f>
        <v/>
      </c>
      <c r="BA50" s="257" t="str">
        <f>'P07'!$G60</f>
        <v/>
      </c>
      <c r="BB50" s="257" t="str">
        <f>'P08'!$G60</f>
        <v/>
      </c>
      <c r="BC50" s="257" t="str">
        <f>'P09'!$G60</f>
        <v/>
      </c>
      <c r="BD50" s="257" t="str">
        <f>'P10'!$G60</f>
        <v/>
      </c>
      <c r="BE50" s="257" t="str">
        <f>'P11'!$G60</f>
        <v/>
      </c>
      <c r="BF50" s="257" t="str">
        <f>'P12'!$G60</f>
        <v/>
      </c>
      <c r="BG50" s="257" t="str">
        <f>'P13'!$G60</f>
        <v/>
      </c>
      <c r="BH50" s="257" t="str">
        <f>'P14'!$G60</f>
        <v/>
      </c>
      <c r="BI50" s="257" t="str">
        <f>'P15'!$G60</f>
        <v/>
      </c>
      <c r="BJ50" s="257" t="str">
        <f>'P16'!$G60</f>
        <v/>
      </c>
      <c r="BK50" s="257" t="str">
        <f>'P17'!$G60</f>
        <v/>
      </c>
      <c r="BL50" s="257" t="str">
        <f>'P18'!$G60</f>
        <v/>
      </c>
      <c r="BM50" s="257" t="str">
        <f>'P19'!$G60</f>
        <v/>
      </c>
      <c r="BN50" s="257" t="str">
        <f>'P20'!$G60</f>
        <v/>
      </c>
      <c r="BO50" s="257"/>
      <c r="BP50" s="257" t="str">
        <f>'P22'!$G60</f>
        <v/>
      </c>
      <c r="BQ50" s="257" t="str">
        <f>'P23'!$G60</f>
        <v/>
      </c>
      <c r="BR50" s="257" t="str">
        <f>'P24'!$G60</f>
        <v/>
      </c>
      <c r="BS50" s="257" t="str">
        <f>'P25'!$G60</f>
        <v/>
      </c>
      <c r="BT50" s="266" t="str">
        <f>'P26'!$G60</f>
        <v/>
      </c>
      <c r="BU50" s="257">
        <f t="shared" si="255"/>
        <v>0</v>
      </c>
      <c r="BV50" s="267" t="str">
        <f t="shared" si="256"/>
        <v>-</v>
      </c>
    </row>
    <row r="51" ht="15.75" customHeight="1">
      <c r="A51" s="268" t="s">
        <v>453</v>
      </c>
      <c r="B51" s="259" t="str">
        <f>Résultats!B62</f>
        <v>8.8</v>
      </c>
      <c r="C51" s="260" t="str">
        <f>Résultats!C62</f>
        <v>AA</v>
      </c>
      <c r="D51" s="257" t="str">
        <f>Résultats!E62</f>
        <v/>
      </c>
      <c r="F51" s="261" t="str">
        <f>'P01'!F61</f>
        <v>na</v>
      </c>
      <c r="G51" s="160" t="str">
        <f>'P02'!F61</f>
        <v>na</v>
      </c>
      <c r="H51" s="160" t="str">
        <f>'P03'!F61</f>
        <v>na</v>
      </c>
      <c r="I51" s="160" t="str">
        <f>'P04'!F61</f>
        <v>na</v>
      </c>
      <c r="J51" s="160" t="str">
        <f>'P05'!F61</f>
        <v>na</v>
      </c>
      <c r="K51" s="160" t="str">
        <f>'P06'!F61</f>
        <v>na</v>
      </c>
      <c r="L51" s="160" t="str">
        <f>'P07'!F61</f>
        <v>na</v>
      </c>
      <c r="M51" s="160" t="str">
        <f>'P08'!F61</f>
        <v>na</v>
      </c>
      <c r="N51" s="160" t="str">
        <f>'P09'!F61</f>
        <v>na</v>
      </c>
      <c r="O51" s="160" t="str">
        <f>'P10'!F61</f>
        <v>na</v>
      </c>
      <c r="P51" s="160" t="str">
        <f>'P11'!F61</f>
        <v>na</v>
      </c>
      <c r="Q51" s="160" t="str">
        <f>'P12'!F61</f>
        <v>na</v>
      </c>
      <c r="R51" s="160" t="str">
        <f>'P13'!F61</f>
        <v>na</v>
      </c>
      <c r="S51" s="160" t="str">
        <f>'P14'!F61</f>
        <v>nt</v>
      </c>
      <c r="T51" s="160" t="str">
        <f>'P15'!F61</f>
        <v>nt</v>
      </c>
      <c r="U51" s="160" t="str">
        <f>'P16'!F61</f>
        <v>nt</v>
      </c>
      <c r="V51" s="160" t="str">
        <f>'P17'!F61</f>
        <v>nt</v>
      </c>
      <c r="W51" s="160" t="str">
        <f>'P18'!F61</f>
        <v>nt</v>
      </c>
      <c r="X51" s="160" t="str">
        <f>'P19'!F61</f>
        <v>nt</v>
      </c>
      <c r="Y51" s="160" t="str">
        <f>'P20'!F61</f>
        <v>nt</v>
      </c>
      <c r="Z51" s="160" t="str">
        <f>'P21'!F61</f>
        <v>nt</v>
      </c>
      <c r="AA51" s="160" t="str">
        <f>'P22'!F61</f>
        <v>nt</v>
      </c>
      <c r="AB51" s="160" t="str">
        <f>'P23'!F61</f>
        <v>nt</v>
      </c>
      <c r="AC51" s="160" t="str">
        <f>'P24'!F61</f>
        <v>nt</v>
      </c>
      <c r="AD51" s="160" t="str">
        <f>'P25'!F61</f>
        <v>nt</v>
      </c>
      <c r="AE51" s="262" t="str">
        <f>'P26'!F61</f>
        <v>nt</v>
      </c>
      <c r="AF51" s="257">
        <f t="shared" si="250"/>
        <v>0</v>
      </c>
      <c r="AG51" s="257">
        <f t="shared" si="251"/>
        <v>0</v>
      </c>
      <c r="AH51" s="257">
        <f t="shared" si="252"/>
        <v>13</v>
      </c>
      <c r="AI51" s="257">
        <f t="shared" si="253"/>
        <v>13</v>
      </c>
      <c r="AJ51" s="263" t="str">
        <f t="shared" si="254"/>
        <v>NT</v>
      </c>
      <c r="AL51" s="43"/>
      <c r="AM51" s="43"/>
      <c r="AN51" s="54"/>
      <c r="AO51" s="54"/>
      <c r="AP51" s="54"/>
      <c r="AQ51" s="274"/>
      <c r="AS51" s="264" t="str">
        <f>Résultats!B62</f>
        <v>8.8</v>
      </c>
      <c r="AT51" s="265" t="str">
        <f>Résultats!C62</f>
        <v>AA</v>
      </c>
      <c r="AU51" s="257" t="str">
        <f>'P01'!$G61</f>
        <v/>
      </c>
      <c r="AV51" s="257" t="str">
        <f>'P02'!$G61</f>
        <v/>
      </c>
      <c r="AW51" s="257" t="str">
        <f>'P03'!$G61</f>
        <v/>
      </c>
      <c r="AX51" s="257" t="str">
        <f>'P04'!$G61</f>
        <v/>
      </c>
      <c r="AY51" s="257" t="str">
        <f>'P05'!$G61</f>
        <v/>
      </c>
      <c r="AZ51" s="257" t="str">
        <f>'P06'!$G61</f>
        <v/>
      </c>
      <c r="BA51" s="257" t="str">
        <f>'P07'!$G61</f>
        <v/>
      </c>
      <c r="BB51" s="257" t="str">
        <f>'P08'!$G61</f>
        <v/>
      </c>
      <c r="BC51" s="257" t="str">
        <f>'P09'!$G61</f>
        <v/>
      </c>
      <c r="BD51" s="257" t="str">
        <f>'P10'!$G61</f>
        <v/>
      </c>
      <c r="BE51" s="257" t="str">
        <f>'P11'!$G61</f>
        <v/>
      </c>
      <c r="BF51" s="257" t="str">
        <f>'P12'!$G61</f>
        <v/>
      </c>
      <c r="BG51" s="257" t="str">
        <f>'P13'!$G61</f>
        <v/>
      </c>
      <c r="BH51" s="257" t="str">
        <f>'P14'!$G61</f>
        <v/>
      </c>
      <c r="BI51" s="257" t="str">
        <f>'P15'!$G61</f>
        <v/>
      </c>
      <c r="BJ51" s="257" t="str">
        <f>'P16'!$G61</f>
        <v/>
      </c>
      <c r="BK51" s="257" t="str">
        <f>'P17'!$G61</f>
        <v/>
      </c>
      <c r="BL51" s="257" t="str">
        <f>'P18'!$G61</f>
        <v/>
      </c>
      <c r="BM51" s="257" t="str">
        <f>'P19'!$G61</f>
        <v/>
      </c>
      <c r="BN51" s="257" t="str">
        <f>'P20'!$G61</f>
        <v/>
      </c>
      <c r="BO51" s="257"/>
      <c r="BP51" s="257" t="str">
        <f>'P22'!$G61</f>
        <v/>
      </c>
      <c r="BQ51" s="257" t="str">
        <f>'P23'!$G61</f>
        <v/>
      </c>
      <c r="BR51" s="257" t="str">
        <f>'P24'!$G61</f>
        <v/>
      </c>
      <c r="BS51" s="257" t="str">
        <f>'P25'!$G61</f>
        <v/>
      </c>
      <c r="BT51" s="266" t="str">
        <f>'P26'!$G61</f>
        <v/>
      </c>
      <c r="BU51" s="257">
        <f t="shared" si="255"/>
        <v>0</v>
      </c>
      <c r="BV51" s="267" t="str">
        <f t="shared" si="256"/>
        <v>-</v>
      </c>
    </row>
    <row r="52" ht="15.75" customHeight="1">
      <c r="A52" s="268" t="s">
        <v>453</v>
      </c>
      <c r="B52" s="259" t="str">
        <f>Résultats!B63</f>
        <v>8.9</v>
      </c>
      <c r="C52" s="260" t="str">
        <f>Résultats!C63</f>
        <v>A</v>
      </c>
      <c r="D52" s="257" t="str">
        <f>Résultats!E63</f>
        <v/>
      </c>
      <c r="F52" s="261" t="str">
        <f>'P01'!F62</f>
        <v>c</v>
      </c>
      <c r="G52" s="160" t="str">
        <f>'P02'!F62</f>
        <v>c</v>
      </c>
      <c r="H52" s="160" t="str">
        <f>'P03'!F62</f>
        <v>c</v>
      </c>
      <c r="I52" s="160" t="str">
        <f>'P04'!F62</f>
        <v>c</v>
      </c>
      <c r="J52" s="160" t="str">
        <f>'P05'!F62</f>
        <v>c</v>
      </c>
      <c r="K52" s="160" t="str">
        <f>'P06'!F62</f>
        <v>c</v>
      </c>
      <c r="L52" s="160" t="str">
        <f>'P07'!F62</f>
        <v>c</v>
      </c>
      <c r="M52" s="160" t="str">
        <f>'P08'!F62</f>
        <v>c</v>
      </c>
      <c r="N52" s="160" t="str">
        <f>'P09'!F62</f>
        <v>na</v>
      </c>
      <c r="O52" s="160" t="str">
        <f>'P10'!F62</f>
        <v>c</v>
      </c>
      <c r="P52" s="160" t="str">
        <f>'P11'!F62</f>
        <v>nc</v>
      </c>
      <c r="Q52" s="160" t="str">
        <f>'P12'!F62</f>
        <v>na</v>
      </c>
      <c r="R52" s="160" t="str">
        <f>'P13'!F62</f>
        <v>na</v>
      </c>
      <c r="S52" s="160" t="str">
        <f>'P14'!F62</f>
        <v>nt</v>
      </c>
      <c r="T52" s="160" t="str">
        <f>'P15'!F62</f>
        <v>nt</v>
      </c>
      <c r="U52" s="160" t="str">
        <f>'P16'!F62</f>
        <v>nt</v>
      </c>
      <c r="V52" s="160" t="str">
        <f>'P17'!F62</f>
        <v>nt</v>
      </c>
      <c r="W52" s="160" t="str">
        <f>'P18'!F62</f>
        <v>nt</v>
      </c>
      <c r="X52" s="160" t="str">
        <f>'P19'!F62</f>
        <v>nt</v>
      </c>
      <c r="Y52" s="160" t="str">
        <f>'P20'!F62</f>
        <v>nt</v>
      </c>
      <c r="Z52" s="160" t="str">
        <f>'P21'!F62</f>
        <v>nt</v>
      </c>
      <c r="AA52" s="160" t="str">
        <f>'P22'!F62</f>
        <v>nt</v>
      </c>
      <c r="AB52" s="160" t="str">
        <f>'P23'!F62</f>
        <v>nt</v>
      </c>
      <c r="AC52" s="160" t="str">
        <f>'P24'!F62</f>
        <v>nt</v>
      </c>
      <c r="AD52" s="160" t="str">
        <f>'P25'!F62</f>
        <v>nt</v>
      </c>
      <c r="AE52" s="262" t="str">
        <f>'P26'!F62</f>
        <v>nt</v>
      </c>
      <c r="AF52" s="257">
        <f t="shared" si="250"/>
        <v>9</v>
      </c>
      <c r="AG52" s="257">
        <f t="shared" si="251"/>
        <v>1</v>
      </c>
      <c r="AH52" s="257">
        <f t="shared" si="252"/>
        <v>3</v>
      </c>
      <c r="AI52" s="257">
        <f t="shared" si="253"/>
        <v>13</v>
      </c>
      <c r="AJ52" s="263" t="str">
        <f t="shared" si="254"/>
        <v>NC</v>
      </c>
      <c r="AL52" s="43"/>
      <c r="AM52" s="43"/>
      <c r="AN52" s="54"/>
      <c r="AO52" s="54"/>
      <c r="AP52" s="54"/>
      <c r="AQ52" s="274"/>
      <c r="AS52" s="264" t="str">
        <f>Résultats!B63</f>
        <v>8.9</v>
      </c>
      <c r="AT52" s="265" t="str">
        <f>Résultats!C63</f>
        <v>A</v>
      </c>
      <c r="AU52" s="257" t="str">
        <f>'P01'!$G62</f>
        <v/>
      </c>
      <c r="AV52" s="257" t="str">
        <f>'P02'!$G62</f>
        <v/>
      </c>
      <c r="AW52" s="257" t="str">
        <f>'P03'!$G62</f>
        <v/>
      </c>
      <c r="AX52" s="257" t="str">
        <f>'P04'!$G62</f>
        <v/>
      </c>
      <c r="AY52" s="257" t="str">
        <f>'P05'!$G62</f>
        <v/>
      </c>
      <c r="AZ52" s="257" t="str">
        <f>'P06'!$G62</f>
        <v/>
      </c>
      <c r="BA52" s="257" t="str">
        <f>'P07'!$G62</f>
        <v/>
      </c>
      <c r="BB52" s="257" t="str">
        <f>'P08'!$G62</f>
        <v/>
      </c>
      <c r="BC52" s="257" t="str">
        <f>'P09'!$G62</f>
        <v/>
      </c>
      <c r="BD52" s="257" t="str">
        <f>'P10'!$G62</f>
        <v/>
      </c>
      <c r="BE52" s="257" t="str">
        <f>'P11'!$G62</f>
        <v/>
      </c>
      <c r="BF52" s="257" t="str">
        <f>'P12'!$G62</f>
        <v/>
      </c>
      <c r="BG52" s="257" t="str">
        <f>'P13'!$G62</f>
        <v/>
      </c>
      <c r="BH52" s="257" t="str">
        <f>'P14'!$G62</f>
        <v/>
      </c>
      <c r="BI52" s="257" t="str">
        <f>'P15'!$G62</f>
        <v/>
      </c>
      <c r="BJ52" s="257" t="str">
        <f>'P16'!$G62</f>
        <v/>
      </c>
      <c r="BK52" s="257" t="str">
        <f>'P17'!$G62</f>
        <v/>
      </c>
      <c r="BL52" s="257" t="str">
        <f>'P18'!$G62</f>
        <v/>
      </c>
      <c r="BM52" s="257" t="str">
        <f>'P19'!$G62</f>
        <v/>
      </c>
      <c r="BN52" s="257" t="str">
        <f>'P20'!$G62</f>
        <v/>
      </c>
      <c r="BO52" s="257"/>
      <c r="BP52" s="257" t="str">
        <f>'P22'!$G62</f>
        <v/>
      </c>
      <c r="BQ52" s="257" t="str">
        <f>'P23'!$G62</f>
        <v/>
      </c>
      <c r="BR52" s="257" t="str">
        <f>'P24'!$G62</f>
        <v/>
      </c>
      <c r="BS52" s="257" t="str">
        <f>'P25'!$G62</f>
        <v/>
      </c>
      <c r="BT52" s="266" t="str">
        <f>'P26'!$G62</f>
        <v/>
      </c>
      <c r="BU52" s="257">
        <f t="shared" si="255"/>
        <v>0</v>
      </c>
      <c r="BV52" s="267" t="str">
        <f t="shared" si="256"/>
        <v>-</v>
      </c>
    </row>
    <row r="53" ht="15.75" customHeight="1">
      <c r="A53" s="287" t="s">
        <v>453</v>
      </c>
      <c r="B53" s="259" t="str">
        <f>Résultats!B64</f>
        <v>8.10</v>
      </c>
      <c r="C53" s="260" t="str">
        <f>Résultats!C64</f>
        <v>A</v>
      </c>
      <c r="D53" s="257" t="str">
        <f>Résultats!E64</f>
        <v/>
      </c>
      <c r="F53" s="261" t="str">
        <f>'P01'!F63</f>
        <v>na</v>
      </c>
      <c r="G53" s="160" t="str">
        <f>'P02'!F63</f>
        <v>na</v>
      </c>
      <c r="H53" s="160" t="str">
        <f>'P03'!F63</f>
        <v>na</v>
      </c>
      <c r="I53" s="160" t="str">
        <f>'P04'!F63</f>
        <v>na</v>
      </c>
      <c r="J53" s="160" t="str">
        <f>'P05'!F63</f>
        <v>na</v>
      </c>
      <c r="K53" s="160" t="str">
        <f>'P06'!F63</f>
        <v>na</v>
      </c>
      <c r="L53" s="160" t="str">
        <f>'P07'!F63</f>
        <v>na</v>
      </c>
      <c r="M53" s="160" t="str">
        <f>'P08'!F63</f>
        <v>na</v>
      </c>
      <c r="N53" s="160" t="str">
        <f>'P09'!F63</f>
        <v>na</v>
      </c>
      <c r="O53" s="160" t="str">
        <f>'P10'!F63</f>
        <v>na</v>
      </c>
      <c r="P53" s="160" t="str">
        <f>'P11'!F63</f>
        <v>na</v>
      </c>
      <c r="Q53" s="160" t="str">
        <f>'P12'!F63</f>
        <v>na</v>
      </c>
      <c r="R53" s="160" t="str">
        <f>'P13'!F63</f>
        <v>na</v>
      </c>
      <c r="S53" s="160" t="str">
        <f>'P14'!F63</f>
        <v>nt</v>
      </c>
      <c r="T53" s="160" t="str">
        <f>'P15'!F63</f>
        <v>nt</v>
      </c>
      <c r="U53" s="160" t="str">
        <f>'P16'!F63</f>
        <v>nt</v>
      </c>
      <c r="V53" s="160" t="str">
        <f>'P17'!F63</f>
        <v>nt</v>
      </c>
      <c r="W53" s="160" t="str">
        <f>'P18'!F63</f>
        <v>nt</v>
      </c>
      <c r="X53" s="160" t="str">
        <f>'P19'!F63</f>
        <v>nt</v>
      </c>
      <c r="Y53" s="160" t="str">
        <f>'P20'!F63</f>
        <v>nt</v>
      </c>
      <c r="Z53" s="160" t="str">
        <f>'P21'!F63</f>
        <v>nt</v>
      </c>
      <c r="AA53" s="160" t="str">
        <f>'P22'!F63</f>
        <v>nt</v>
      </c>
      <c r="AB53" s="160" t="str">
        <f>'P23'!F63</f>
        <v>nt</v>
      </c>
      <c r="AC53" s="160" t="str">
        <f>'P24'!F63</f>
        <v>nt</v>
      </c>
      <c r="AD53" s="160" t="str">
        <f>'P25'!F63</f>
        <v>nt</v>
      </c>
      <c r="AE53" s="262" t="str">
        <f>'P26'!F63</f>
        <v>nt</v>
      </c>
      <c r="AF53" s="257">
        <f t="shared" si="250"/>
        <v>0</v>
      </c>
      <c r="AG53" s="257">
        <f t="shared" si="251"/>
        <v>0</v>
      </c>
      <c r="AH53" s="257">
        <f t="shared" si="252"/>
        <v>13</v>
      </c>
      <c r="AI53" s="257">
        <f t="shared" si="253"/>
        <v>13</v>
      </c>
      <c r="AJ53" s="263" t="str">
        <f t="shared" si="254"/>
        <v>NT</v>
      </c>
      <c r="AL53" s="43"/>
      <c r="AM53" s="43"/>
      <c r="AN53" s="54"/>
      <c r="AO53" s="54"/>
      <c r="AP53" s="54"/>
      <c r="AQ53" s="274"/>
      <c r="AS53" s="264" t="str">
        <f>Résultats!B64</f>
        <v>8.10</v>
      </c>
      <c r="AT53" s="265" t="str">
        <f>Résultats!C64</f>
        <v>A</v>
      </c>
      <c r="AU53" s="257" t="str">
        <f>'P01'!$G63</f>
        <v/>
      </c>
      <c r="AV53" s="257" t="str">
        <f>'P02'!$G63</f>
        <v/>
      </c>
      <c r="AW53" s="257" t="str">
        <f>'P03'!$G63</f>
        <v/>
      </c>
      <c r="AX53" s="257" t="str">
        <f>'P04'!$G63</f>
        <v/>
      </c>
      <c r="AY53" s="257" t="str">
        <f>'P05'!$G63</f>
        <v/>
      </c>
      <c r="AZ53" s="257" t="str">
        <f>'P06'!$G63</f>
        <v/>
      </c>
      <c r="BA53" s="257" t="str">
        <f>'P07'!$G63</f>
        <v/>
      </c>
      <c r="BB53" s="257" t="str">
        <f>'P08'!$G63</f>
        <v/>
      </c>
      <c r="BC53" s="257" t="str">
        <f>'P09'!$G63</f>
        <v/>
      </c>
      <c r="BD53" s="257" t="str">
        <f>'P10'!$G63</f>
        <v/>
      </c>
      <c r="BE53" s="257" t="str">
        <f>'P11'!$G63</f>
        <v/>
      </c>
      <c r="BF53" s="257" t="str">
        <f>'P12'!$G63</f>
        <v/>
      </c>
      <c r="BG53" s="257" t="str">
        <f>'P13'!$G63</f>
        <v/>
      </c>
      <c r="BH53" s="257" t="str">
        <f>'P14'!$G63</f>
        <v/>
      </c>
      <c r="BI53" s="257" t="str">
        <f>'P15'!$G63</f>
        <v/>
      </c>
      <c r="BJ53" s="257" t="str">
        <f>'P16'!$G63</f>
        <v/>
      </c>
      <c r="BK53" s="257" t="str">
        <f>'P17'!$G63</f>
        <v/>
      </c>
      <c r="BL53" s="257" t="str">
        <f>'P18'!$G63</f>
        <v/>
      </c>
      <c r="BM53" s="257" t="str">
        <f>'P19'!$G63</f>
        <v/>
      </c>
      <c r="BN53" s="257" t="str">
        <f>'P20'!$G63</f>
        <v/>
      </c>
      <c r="BO53" s="257"/>
      <c r="BP53" s="257" t="str">
        <f>'P22'!$G63</f>
        <v/>
      </c>
      <c r="BQ53" s="257" t="str">
        <f>'P23'!$G63</f>
        <v/>
      </c>
      <c r="BR53" s="257" t="str">
        <f>'P24'!$G63</f>
        <v/>
      </c>
      <c r="BS53" s="257" t="str">
        <f>'P25'!$G63</f>
        <v/>
      </c>
      <c r="BT53" s="266" t="str">
        <f>'P26'!$G63</f>
        <v/>
      </c>
      <c r="BU53" s="257">
        <f t="shared" si="255"/>
        <v>0</v>
      </c>
      <c r="BV53" s="267" t="str">
        <f t="shared" si="256"/>
        <v>-</v>
      </c>
    </row>
    <row r="54" ht="15.75" customHeight="1">
      <c r="A54" s="268" t="s">
        <v>454</v>
      </c>
      <c r="B54" s="259" t="str">
        <f>Résultats!B65</f>
        <v>9.1</v>
      </c>
      <c r="C54" s="260" t="str">
        <f>Résultats!C65</f>
        <v>A</v>
      </c>
      <c r="D54" s="257" t="str">
        <f>Résultats!E65</f>
        <v>x</v>
      </c>
      <c r="F54" s="261" t="str">
        <f>'P01'!F64</f>
        <v>nc</v>
      </c>
      <c r="G54" s="160" t="str">
        <f>'P02'!F64</f>
        <v>c</v>
      </c>
      <c r="H54" s="160" t="str">
        <f>'P03'!F64</f>
        <v>c</v>
      </c>
      <c r="I54" s="160" t="str">
        <f>'P04'!F64</f>
        <v>c</v>
      </c>
      <c r="J54" s="160" t="str">
        <f>'P05'!F64</f>
        <v>c</v>
      </c>
      <c r="K54" s="160" t="str">
        <f>'P06'!F64</f>
        <v>nc</v>
      </c>
      <c r="L54" s="160" t="str">
        <f>'P07'!F64</f>
        <v>c</v>
      </c>
      <c r="M54" s="160" t="str">
        <f>'P08'!F64</f>
        <v>c</v>
      </c>
      <c r="N54" s="160" t="str">
        <f>'P09'!F64</f>
        <v>c</v>
      </c>
      <c r="O54" s="160" t="str">
        <f>'P10'!F64</f>
        <v>c</v>
      </c>
      <c r="P54" s="160" t="str">
        <f>'P11'!F64</f>
        <v>c</v>
      </c>
      <c r="Q54" s="160" t="str">
        <f>'P12'!F64</f>
        <v>c</v>
      </c>
      <c r="R54" s="160" t="str">
        <f>'P13'!F64</f>
        <v>na</v>
      </c>
      <c r="S54" s="160" t="str">
        <f>'P14'!F64</f>
        <v>nt</v>
      </c>
      <c r="T54" s="160" t="str">
        <f>'P15'!F64</f>
        <v>nt</v>
      </c>
      <c r="U54" s="160" t="str">
        <f>'P16'!F64</f>
        <v>nt</v>
      </c>
      <c r="V54" s="160" t="str">
        <f>'P17'!F64</f>
        <v>nt</v>
      </c>
      <c r="W54" s="160" t="str">
        <f>'P18'!F64</f>
        <v>nt</v>
      </c>
      <c r="X54" s="160" t="str">
        <f>'P19'!F64</f>
        <v>nt</v>
      </c>
      <c r="Y54" s="160" t="str">
        <f>'P20'!F64</f>
        <v>nt</v>
      </c>
      <c r="Z54" s="160" t="str">
        <f>'P21'!F64</f>
        <v>nt</v>
      </c>
      <c r="AA54" s="160" t="str">
        <f>'P22'!F64</f>
        <v>nt</v>
      </c>
      <c r="AB54" s="160" t="str">
        <f>'P23'!F64</f>
        <v>nt</v>
      </c>
      <c r="AC54" s="160" t="str">
        <f>'P24'!F64</f>
        <v>nt</v>
      </c>
      <c r="AD54" s="160" t="str">
        <f>'P25'!F64</f>
        <v>nt</v>
      </c>
      <c r="AE54" s="262" t="str">
        <f>'P26'!F64</f>
        <v>nt</v>
      </c>
      <c r="AF54" s="257">
        <f t="shared" si="250"/>
        <v>10</v>
      </c>
      <c r="AG54" s="257">
        <f t="shared" si="251"/>
        <v>2</v>
      </c>
      <c r="AH54" s="257">
        <f t="shared" si="252"/>
        <v>1</v>
      </c>
      <c r="AI54" s="257">
        <f t="shared" si="253"/>
        <v>13</v>
      </c>
      <c r="AJ54" s="263" t="str">
        <f t="shared" si="254"/>
        <v>NC</v>
      </c>
      <c r="AL54" s="43"/>
      <c r="AM54" s="43"/>
      <c r="AN54" s="54"/>
      <c r="AO54" s="54"/>
      <c r="AP54" s="54"/>
      <c r="AQ54" s="274"/>
      <c r="AS54" s="264" t="str">
        <f>Résultats!B65</f>
        <v>9.1</v>
      </c>
      <c r="AT54" s="265" t="str">
        <f>Résultats!C65</f>
        <v>A</v>
      </c>
      <c r="AU54" s="257" t="str">
        <f>'P01'!$G64</f>
        <v/>
      </c>
      <c r="AV54" s="257" t="str">
        <f>'P02'!$G64</f>
        <v/>
      </c>
      <c r="AW54" s="257" t="str">
        <f>'P03'!$G64</f>
        <v/>
      </c>
      <c r="AX54" s="257" t="str">
        <f>'P04'!$G64</f>
        <v/>
      </c>
      <c r="AY54" s="257" t="str">
        <f>'P05'!$G64</f>
        <v/>
      </c>
      <c r="AZ54" s="257" t="str">
        <f>'P06'!$G64</f>
        <v/>
      </c>
      <c r="BA54" s="257" t="str">
        <f>'P07'!$G64</f>
        <v/>
      </c>
      <c r="BB54" s="257" t="str">
        <f>'P08'!$G64</f>
        <v/>
      </c>
      <c r="BC54" s="257" t="str">
        <f>'P09'!$G64</f>
        <v/>
      </c>
      <c r="BD54" s="257" t="str">
        <f>'P10'!$G64</f>
        <v/>
      </c>
      <c r="BE54" s="257" t="str">
        <f>'P11'!$G64</f>
        <v/>
      </c>
      <c r="BF54" s="257" t="str">
        <f>'P12'!$G64</f>
        <v/>
      </c>
      <c r="BG54" s="257" t="str">
        <f>'P13'!$G64</f>
        <v/>
      </c>
      <c r="BH54" s="257" t="str">
        <f>'P14'!$G64</f>
        <v/>
      </c>
      <c r="BI54" s="257" t="str">
        <f>'P15'!$G64</f>
        <v/>
      </c>
      <c r="BJ54" s="257" t="str">
        <f>'P16'!$G64</f>
        <v/>
      </c>
      <c r="BK54" s="257" t="str">
        <f>'P17'!$G64</f>
        <v/>
      </c>
      <c r="BL54" s="257" t="str">
        <f>'P18'!$G64</f>
        <v/>
      </c>
      <c r="BM54" s="257" t="str">
        <f>'P19'!$G64</f>
        <v/>
      </c>
      <c r="BN54" s="257" t="str">
        <f>'P20'!$G64</f>
        <v/>
      </c>
      <c r="BO54" s="257"/>
      <c r="BP54" s="257" t="str">
        <f>'P22'!$G64</f>
        <v/>
      </c>
      <c r="BQ54" s="257" t="str">
        <f>'P23'!$G64</f>
        <v/>
      </c>
      <c r="BR54" s="257" t="str">
        <f>'P24'!$G64</f>
        <v/>
      </c>
      <c r="BS54" s="257" t="str">
        <f>'P25'!$G64</f>
        <v/>
      </c>
      <c r="BT54" s="266" t="str">
        <f>'P26'!$G64</f>
        <v/>
      </c>
      <c r="BU54" s="257">
        <f t="shared" si="255"/>
        <v>0</v>
      </c>
      <c r="BV54" s="267" t="str">
        <f t="shared" si="256"/>
        <v>-</v>
      </c>
    </row>
    <row r="55" ht="15.75" customHeight="1">
      <c r="A55" s="268" t="s">
        <v>454</v>
      </c>
      <c r="B55" s="259" t="str">
        <f>Résultats!B66</f>
        <v>9.2</v>
      </c>
      <c r="C55" s="260" t="str">
        <f>Résultats!C66</f>
        <v>A</v>
      </c>
      <c r="D55" s="257" t="str">
        <f>Résultats!E66</f>
        <v/>
      </c>
      <c r="F55" s="261" t="str">
        <f>'P01'!F65</f>
        <v>c</v>
      </c>
      <c r="G55" s="160" t="str">
        <f>'P02'!F65</f>
        <v>c</v>
      </c>
      <c r="H55" s="160" t="str">
        <f>'P03'!F65</f>
        <v>c</v>
      </c>
      <c r="I55" s="160" t="str">
        <f>'P04'!F65</f>
        <v>c</v>
      </c>
      <c r="J55" s="160" t="str">
        <f>'P05'!F65</f>
        <v>c</v>
      </c>
      <c r="K55" s="160" t="str">
        <f>'P06'!F65</f>
        <v>c</v>
      </c>
      <c r="L55" s="160" t="str">
        <f>'P07'!F65</f>
        <v>c</v>
      </c>
      <c r="M55" s="160" t="str">
        <f>'P08'!F65</f>
        <v>c</v>
      </c>
      <c r="N55" s="160" t="str">
        <f>'P09'!F65</f>
        <v>c</v>
      </c>
      <c r="O55" s="160" t="str">
        <f>'P10'!F65</f>
        <v>c</v>
      </c>
      <c r="P55" s="160" t="str">
        <f>'P11'!F65</f>
        <v>c</v>
      </c>
      <c r="Q55" s="160" t="str">
        <f>'P12'!F65</f>
        <v>c</v>
      </c>
      <c r="R55" s="160" t="str">
        <f>'P13'!F65</f>
        <v>c</v>
      </c>
      <c r="S55" s="160" t="str">
        <f>'P14'!F65</f>
        <v>nt</v>
      </c>
      <c r="T55" s="160" t="str">
        <f>'P15'!F65</f>
        <v>nt</v>
      </c>
      <c r="U55" s="160" t="str">
        <f>'P16'!F65</f>
        <v>nt</v>
      </c>
      <c r="V55" s="160" t="str">
        <f>'P17'!F65</f>
        <v>nt</v>
      </c>
      <c r="W55" s="160" t="str">
        <f>'P18'!F65</f>
        <v>nt</v>
      </c>
      <c r="X55" s="160" t="str">
        <f>'P19'!F65</f>
        <v>nt</v>
      </c>
      <c r="Y55" s="160" t="str">
        <f>'P20'!F65</f>
        <v>nt</v>
      </c>
      <c r="Z55" s="160" t="str">
        <f>'P21'!F65</f>
        <v>nt</v>
      </c>
      <c r="AA55" s="160" t="str">
        <f>'P22'!F65</f>
        <v>nt</v>
      </c>
      <c r="AB55" s="160" t="str">
        <f>'P23'!F65</f>
        <v>nt</v>
      </c>
      <c r="AC55" s="160" t="str">
        <f>'P24'!F65</f>
        <v>nt</v>
      </c>
      <c r="AD55" s="160" t="str">
        <f>'P25'!F65</f>
        <v>nt</v>
      </c>
      <c r="AE55" s="262" t="str">
        <f>'P26'!F65</f>
        <v>nt</v>
      </c>
      <c r="AF55" s="257">
        <f t="shared" si="250"/>
        <v>13</v>
      </c>
      <c r="AG55" s="257">
        <f t="shared" si="251"/>
        <v>0</v>
      </c>
      <c r="AH55" s="257">
        <f t="shared" si="252"/>
        <v>0</v>
      </c>
      <c r="AI55" s="257">
        <f t="shared" si="253"/>
        <v>13</v>
      </c>
      <c r="AJ55" s="263" t="str">
        <f t="shared" si="254"/>
        <v>C</v>
      </c>
      <c r="AL55" s="43"/>
      <c r="AM55" s="43"/>
      <c r="AN55" s="54"/>
      <c r="AO55" s="54"/>
      <c r="AP55" s="54"/>
      <c r="AQ55" s="274"/>
      <c r="AS55" s="264" t="str">
        <f>Résultats!B66</f>
        <v>9.2</v>
      </c>
      <c r="AT55" s="265" t="str">
        <f>Résultats!C66</f>
        <v>A</v>
      </c>
      <c r="AU55" s="257" t="str">
        <f>'P01'!$G65</f>
        <v/>
      </c>
      <c r="AV55" s="257" t="str">
        <f>'P02'!$G65</f>
        <v/>
      </c>
      <c r="AW55" s="257" t="str">
        <f>'P03'!$G65</f>
        <v/>
      </c>
      <c r="AX55" s="257" t="str">
        <f>'P04'!$G65</f>
        <v/>
      </c>
      <c r="AY55" s="257" t="str">
        <f>'P05'!$G65</f>
        <v/>
      </c>
      <c r="AZ55" s="257" t="str">
        <f>'P06'!$G65</f>
        <v/>
      </c>
      <c r="BA55" s="257" t="str">
        <f>'P07'!$G65</f>
        <v/>
      </c>
      <c r="BB55" s="257" t="str">
        <f>'P08'!$G65</f>
        <v/>
      </c>
      <c r="BC55" s="257" t="str">
        <f>'P09'!$G65</f>
        <v/>
      </c>
      <c r="BD55" s="257" t="str">
        <f>'P10'!$G65</f>
        <v/>
      </c>
      <c r="BE55" s="257" t="str">
        <f>'P11'!$G65</f>
        <v/>
      </c>
      <c r="BF55" s="257" t="str">
        <f>'P12'!$G65</f>
        <v/>
      </c>
      <c r="BG55" s="257" t="str">
        <f>'P13'!$G65</f>
        <v/>
      </c>
      <c r="BH55" s="257" t="str">
        <f>'P14'!$G65</f>
        <v/>
      </c>
      <c r="BI55" s="257" t="str">
        <f>'P15'!$G65</f>
        <v/>
      </c>
      <c r="BJ55" s="257" t="str">
        <f>'P16'!$G65</f>
        <v/>
      </c>
      <c r="BK55" s="257" t="str">
        <f>'P17'!$G65</f>
        <v/>
      </c>
      <c r="BL55" s="257" t="str">
        <f>'P18'!$G65</f>
        <v/>
      </c>
      <c r="BM55" s="257" t="str">
        <f>'P19'!$G65</f>
        <v/>
      </c>
      <c r="BN55" s="257" t="str">
        <f>'P20'!$G65</f>
        <v/>
      </c>
      <c r="BO55" s="257"/>
      <c r="BP55" s="257" t="str">
        <f>'P22'!$G65</f>
        <v/>
      </c>
      <c r="BQ55" s="257" t="str">
        <f>'P23'!$G65</f>
        <v/>
      </c>
      <c r="BR55" s="257" t="str">
        <f>'P24'!$G65</f>
        <v/>
      </c>
      <c r="BS55" s="257" t="str">
        <f>'P25'!$G65</f>
        <v/>
      </c>
      <c r="BT55" s="266" t="str">
        <f>'P26'!$G65</f>
        <v/>
      </c>
      <c r="BU55" s="257">
        <f t="shared" si="255"/>
        <v>0</v>
      </c>
      <c r="BV55" s="267" t="str">
        <f t="shared" si="256"/>
        <v>-</v>
      </c>
    </row>
    <row r="56" ht="15.75" customHeight="1">
      <c r="A56" s="268" t="s">
        <v>454</v>
      </c>
      <c r="B56" s="259" t="str">
        <f>Résultats!B67</f>
        <v>9.3</v>
      </c>
      <c r="C56" s="260" t="str">
        <f>Résultats!C67</f>
        <v>A</v>
      </c>
      <c r="D56" s="257" t="str">
        <f>Résultats!E67</f>
        <v/>
      </c>
      <c r="F56" s="261" t="str">
        <f>'P01'!F66</f>
        <v>c</v>
      </c>
      <c r="G56" s="160" t="str">
        <f>'P02'!F66</f>
        <v>c</v>
      </c>
      <c r="H56" s="160" t="str">
        <f>'P03'!F66</f>
        <v>c</v>
      </c>
      <c r="I56" s="160" t="str">
        <f>'P04'!F66</f>
        <v>c</v>
      </c>
      <c r="J56" s="160" t="str">
        <f>'P05'!F66</f>
        <v>c</v>
      </c>
      <c r="K56" s="160" t="str">
        <f>'P06'!F66</f>
        <v>c</v>
      </c>
      <c r="L56" s="160" t="str">
        <f>'P07'!F66</f>
        <v>c</v>
      </c>
      <c r="M56" s="160" t="str">
        <f>'P08'!F66</f>
        <v>c</v>
      </c>
      <c r="N56" s="160" t="str">
        <f>'P09'!F66</f>
        <v>nc</v>
      </c>
      <c r="O56" s="160" t="str">
        <f>'P10'!F66</f>
        <v>c</v>
      </c>
      <c r="P56" s="160" t="str">
        <f>'P11'!F66</f>
        <v>nc</v>
      </c>
      <c r="Q56" s="160" t="str">
        <f>'P12'!F66</f>
        <v>nc</v>
      </c>
      <c r="R56" s="160" t="str">
        <f>'P13'!F66</f>
        <v>na</v>
      </c>
      <c r="S56" s="160" t="str">
        <f>'P14'!F66</f>
        <v>nt</v>
      </c>
      <c r="T56" s="160" t="str">
        <f>'P15'!F66</f>
        <v>nt</v>
      </c>
      <c r="U56" s="160" t="str">
        <f>'P16'!F66</f>
        <v>nt</v>
      </c>
      <c r="V56" s="160" t="str">
        <f>'P17'!F66</f>
        <v>nt</v>
      </c>
      <c r="W56" s="160" t="str">
        <f>'P18'!F66</f>
        <v>nt</v>
      </c>
      <c r="X56" s="160" t="str">
        <f>'P19'!F66</f>
        <v>nt</v>
      </c>
      <c r="Y56" s="160" t="str">
        <f>'P20'!F66</f>
        <v>nt</v>
      </c>
      <c r="Z56" s="160" t="str">
        <f>'P21'!F66</f>
        <v>nt</v>
      </c>
      <c r="AA56" s="160" t="str">
        <f>'P22'!F66</f>
        <v>nt</v>
      </c>
      <c r="AB56" s="160" t="str">
        <f>'P23'!F66</f>
        <v>nt</v>
      </c>
      <c r="AC56" s="160" t="str">
        <f>'P24'!F66</f>
        <v>nt</v>
      </c>
      <c r="AD56" s="160" t="str">
        <f>'P25'!F66</f>
        <v>nt</v>
      </c>
      <c r="AE56" s="262" t="str">
        <f>'P26'!F66</f>
        <v>nt</v>
      </c>
      <c r="AF56" s="257">
        <f t="shared" si="250"/>
        <v>9</v>
      </c>
      <c r="AG56" s="257">
        <f t="shared" si="251"/>
        <v>3</v>
      </c>
      <c r="AH56" s="257">
        <f t="shared" si="252"/>
        <v>1</v>
      </c>
      <c r="AI56" s="257">
        <f t="shared" si="253"/>
        <v>13</v>
      </c>
      <c r="AJ56" s="263" t="str">
        <f t="shared" si="254"/>
        <v>NC</v>
      </c>
      <c r="AL56" s="274"/>
      <c r="AM56" s="274"/>
      <c r="AN56" s="274"/>
      <c r="AO56" s="274"/>
      <c r="AP56" s="274"/>
      <c r="AQ56" s="274"/>
      <c r="AS56" s="264" t="str">
        <f>Résultats!B67</f>
        <v>9.3</v>
      </c>
      <c r="AT56" s="265" t="str">
        <f>Résultats!C67</f>
        <v>A</v>
      </c>
      <c r="AU56" s="257" t="str">
        <f>'P01'!$G66</f>
        <v/>
      </c>
      <c r="AV56" s="257" t="str">
        <f>'P02'!$G66</f>
        <v/>
      </c>
      <c r="AW56" s="257" t="str">
        <f>'P03'!$G66</f>
        <v/>
      </c>
      <c r="AX56" s="257" t="str">
        <f>'P04'!$G66</f>
        <v/>
      </c>
      <c r="AY56" s="257" t="str">
        <f>'P05'!$G66</f>
        <v/>
      </c>
      <c r="AZ56" s="257" t="str">
        <f>'P06'!$G66</f>
        <v/>
      </c>
      <c r="BA56" s="257" t="str">
        <f>'P07'!$G66</f>
        <v/>
      </c>
      <c r="BB56" s="257" t="str">
        <f>'P08'!$G66</f>
        <v/>
      </c>
      <c r="BC56" s="257" t="str">
        <f>'P09'!$G66</f>
        <v/>
      </c>
      <c r="BD56" s="257" t="str">
        <f>'P10'!$G66</f>
        <v/>
      </c>
      <c r="BE56" s="257" t="str">
        <f>'P11'!$G66</f>
        <v/>
      </c>
      <c r="BF56" s="257" t="str">
        <f>'P12'!$G66</f>
        <v/>
      </c>
      <c r="BG56" s="257" t="str">
        <f>'P13'!$G66</f>
        <v/>
      </c>
      <c r="BH56" s="257" t="str">
        <f>'P14'!$G66</f>
        <v/>
      </c>
      <c r="BI56" s="257" t="str">
        <f>'P15'!$G66</f>
        <v/>
      </c>
      <c r="BJ56" s="257" t="str">
        <f>'P16'!$G66</f>
        <v/>
      </c>
      <c r="BK56" s="257" t="str">
        <f>'P17'!$G66</f>
        <v/>
      </c>
      <c r="BL56" s="257" t="str">
        <f>'P18'!$G66</f>
        <v/>
      </c>
      <c r="BM56" s="257" t="str">
        <f>'P19'!$G66</f>
        <v/>
      </c>
      <c r="BN56" s="257" t="str">
        <f>'P20'!$G66</f>
        <v/>
      </c>
      <c r="BO56" s="257"/>
      <c r="BP56" s="257" t="str">
        <f>'P22'!$G66</f>
        <v/>
      </c>
      <c r="BQ56" s="257" t="str">
        <f>'P23'!$G66</f>
        <v/>
      </c>
      <c r="BR56" s="257" t="str">
        <f>'P24'!$G66</f>
        <v/>
      </c>
      <c r="BS56" s="257" t="str">
        <f>'P25'!$G66</f>
        <v/>
      </c>
      <c r="BT56" s="266" t="str">
        <f>'P26'!$G66</f>
        <v/>
      </c>
      <c r="BU56" s="257">
        <f t="shared" si="255"/>
        <v>0</v>
      </c>
      <c r="BV56" s="267" t="str">
        <f t="shared" si="256"/>
        <v>-</v>
      </c>
    </row>
    <row r="57" ht="15.75" customHeight="1">
      <c r="A57" s="287" t="s">
        <v>454</v>
      </c>
      <c r="B57" s="259" t="str">
        <f>Résultats!B68</f>
        <v>9.4</v>
      </c>
      <c r="C57" s="260" t="str">
        <f>Résultats!C68</f>
        <v>A</v>
      </c>
      <c r="D57" s="257" t="str">
        <f>Résultats!E68</f>
        <v/>
      </c>
      <c r="F57" s="261" t="str">
        <f>'P01'!F67</f>
        <v>na</v>
      </c>
      <c r="G57" s="160" t="str">
        <f>'P02'!F67</f>
        <v>na</v>
      </c>
      <c r="H57" s="160" t="str">
        <f>'P03'!F67</f>
        <v>na</v>
      </c>
      <c r="I57" s="160" t="str">
        <f>'P04'!F67</f>
        <v>na</v>
      </c>
      <c r="J57" s="160" t="str">
        <f>'P05'!F67</f>
        <v>na</v>
      </c>
      <c r="K57" s="160" t="str">
        <f>'P06'!F67</f>
        <v>na</v>
      </c>
      <c r="L57" s="160" t="str">
        <f>'P07'!F67</f>
        <v>na</v>
      </c>
      <c r="M57" s="160" t="str">
        <f>'P08'!F67</f>
        <v>na</v>
      </c>
      <c r="N57" s="160" t="str">
        <f>'P09'!F67</f>
        <v>na</v>
      </c>
      <c r="O57" s="160" t="str">
        <f>'P10'!F67</f>
        <v>na</v>
      </c>
      <c r="P57" s="160" t="str">
        <f>'P11'!F67</f>
        <v>na</v>
      </c>
      <c r="Q57" s="160" t="str">
        <f>'P12'!F67</f>
        <v>na</v>
      </c>
      <c r="R57" s="160" t="str">
        <f>'P13'!F67</f>
        <v>na</v>
      </c>
      <c r="S57" s="160" t="str">
        <f>'P14'!F67</f>
        <v>nt</v>
      </c>
      <c r="T57" s="160" t="str">
        <f>'P15'!F67</f>
        <v>nt</v>
      </c>
      <c r="U57" s="160" t="str">
        <f>'P16'!F67</f>
        <v>nt</v>
      </c>
      <c r="V57" s="160" t="str">
        <f>'P17'!F67</f>
        <v>nt</v>
      </c>
      <c r="W57" s="160" t="str">
        <f>'P18'!F67</f>
        <v>nt</v>
      </c>
      <c r="X57" s="160" t="str">
        <f>'P19'!F67</f>
        <v>nt</v>
      </c>
      <c r="Y57" s="160" t="str">
        <f>'P20'!F67</f>
        <v>nt</v>
      </c>
      <c r="Z57" s="160" t="str">
        <f>'P21'!F67</f>
        <v>nt</v>
      </c>
      <c r="AA57" s="160" t="str">
        <f>'P22'!F67</f>
        <v>nt</v>
      </c>
      <c r="AB57" s="160" t="str">
        <f>'P23'!F67</f>
        <v>nt</v>
      </c>
      <c r="AC57" s="160" t="str">
        <f>'P24'!F67</f>
        <v>nt</v>
      </c>
      <c r="AD57" s="160" t="str">
        <f>'P25'!F67</f>
        <v>nt</v>
      </c>
      <c r="AE57" s="262" t="str">
        <f>'P26'!F67</f>
        <v>nt</v>
      </c>
      <c r="AF57" s="257">
        <f t="shared" si="250"/>
        <v>0</v>
      </c>
      <c r="AG57" s="257">
        <f t="shared" si="251"/>
        <v>0</v>
      </c>
      <c r="AH57" s="257">
        <f t="shared" si="252"/>
        <v>13</v>
      </c>
      <c r="AI57" s="257">
        <f t="shared" si="253"/>
        <v>13</v>
      </c>
      <c r="AJ57" s="263" t="str">
        <f t="shared" si="254"/>
        <v>NT</v>
      </c>
      <c r="AS57" s="264" t="str">
        <f>Résultats!B68</f>
        <v>9.4</v>
      </c>
      <c r="AT57" s="265" t="str">
        <f>Résultats!C68</f>
        <v>A</v>
      </c>
      <c r="AU57" s="257" t="str">
        <f>'P01'!$G67</f>
        <v/>
      </c>
      <c r="AV57" s="257" t="str">
        <f>'P02'!$G67</f>
        <v/>
      </c>
      <c r="AW57" s="257" t="str">
        <f>'P03'!$G67</f>
        <v/>
      </c>
      <c r="AX57" s="257" t="str">
        <f>'P04'!$G67</f>
        <v/>
      </c>
      <c r="AY57" s="257" t="str">
        <f>'P05'!$G67</f>
        <v/>
      </c>
      <c r="AZ57" s="257" t="str">
        <f>'P06'!$G67</f>
        <v/>
      </c>
      <c r="BA57" s="257" t="str">
        <f>'P07'!$G67</f>
        <v/>
      </c>
      <c r="BB57" s="257" t="str">
        <f>'P08'!$G67</f>
        <v/>
      </c>
      <c r="BC57" s="257" t="str">
        <f>'P09'!$G67</f>
        <v/>
      </c>
      <c r="BD57" s="257" t="str">
        <f>'P10'!$G67</f>
        <v/>
      </c>
      <c r="BE57" s="257" t="str">
        <f>'P11'!$G67</f>
        <v/>
      </c>
      <c r="BF57" s="257" t="str">
        <f>'P12'!$G67</f>
        <v/>
      </c>
      <c r="BG57" s="257" t="str">
        <f>'P13'!$G67</f>
        <v/>
      </c>
      <c r="BH57" s="257" t="str">
        <f>'P14'!$G67</f>
        <v/>
      </c>
      <c r="BI57" s="257" t="str">
        <f>'P15'!$G67</f>
        <v/>
      </c>
      <c r="BJ57" s="257" t="str">
        <f>'P16'!$G67</f>
        <v/>
      </c>
      <c r="BK57" s="257" t="str">
        <f>'P17'!$G67</f>
        <v/>
      </c>
      <c r="BL57" s="257" t="str">
        <f>'P18'!$G67</f>
        <v/>
      </c>
      <c r="BM57" s="257" t="str">
        <f>'P19'!$G67</f>
        <v/>
      </c>
      <c r="BN57" s="257" t="str">
        <f>'P20'!$G67</f>
        <v/>
      </c>
      <c r="BO57" s="257"/>
      <c r="BP57" s="257" t="str">
        <f>'P22'!$G67</f>
        <v/>
      </c>
      <c r="BQ57" s="257" t="str">
        <f>'P23'!$G67</f>
        <v/>
      </c>
      <c r="BR57" s="257" t="str">
        <f>'P24'!$G67</f>
        <v/>
      </c>
      <c r="BS57" s="257" t="str">
        <f>'P25'!$G67</f>
        <v/>
      </c>
      <c r="BT57" s="266" t="str">
        <f>'P26'!$G67</f>
        <v/>
      </c>
      <c r="BU57" s="257">
        <f t="shared" si="255"/>
        <v>0</v>
      </c>
      <c r="BV57" s="267" t="str">
        <f t="shared" si="256"/>
        <v>-</v>
      </c>
    </row>
    <row r="58" ht="15.75" customHeight="1">
      <c r="A58" s="268" t="s">
        <v>455</v>
      </c>
      <c r="B58" s="259" t="str">
        <f>Résultats!B69</f>
        <v>10.1</v>
      </c>
      <c r="C58" s="260" t="str">
        <f>Résultats!C69</f>
        <v>A</v>
      </c>
      <c r="D58" s="257" t="str">
        <f>Résultats!E69</f>
        <v/>
      </c>
      <c r="F58" s="261" t="str">
        <f>'P01'!F68</f>
        <v>c</v>
      </c>
      <c r="G58" s="160" t="str">
        <f>'P02'!F68</f>
        <v>c</v>
      </c>
      <c r="H58" s="160" t="str">
        <f>'P03'!F68</f>
        <v>c</v>
      </c>
      <c r="I58" s="160" t="str">
        <f>'P04'!F68</f>
        <v>c</v>
      </c>
      <c r="J58" s="160" t="str">
        <f>'P05'!F68</f>
        <v>c</v>
      </c>
      <c r="K58" s="160" t="str">
        <f>'P06'!F68</f>
        <v>c</v>
      </c>
      <c r="L58" s="160" t="str">
        <f>'P07'!F68</f>
        <v>c</v>
      </c>
      <c r="M58" s="160" t="str">
        <f>'P08'!F68</f>
        <v>c</v>
      </c>
      <c r="N58" s="160" t="str">
        <f>'P09'!F68</f>
        <v>c</v>
      </c>
      <c r="O58" s="160" t="str">
        <f>'P10'!F68</f>
        <v>c</v>
      </c>
      <c r="P58" s="160" t="str">
        <f>'P11'!F68</f>
        <v>c</v>
      </c>
      <c r="Q58" s="160" t="str">
        <f>'P12'!F68</f>
        <v>c</v>
      </c>
      <c r="R58" s="160" t="str">
        <f>'P13'!F68</f>
        <v>c</v>
      </c>
      <c r="S58" s="160" t="str">
        <f>'P14'!F68</f>
        <v>nt</v>
      </c>
      <c r="T58" s="160" t="str">
        <f>'P15'!F68</f>
        <v>nt</v>
      </c>
      <c r="U58" s="160" t="str">
        <f>'P16'!F68</f>
        <v>nt</v>
      </c>
      <c r="V58" s="160" t="str">
        <f>'P17'!F68</f>
        <v>nt</v>
      </c>
      <c r="W58" s="160" t="str">
        <f>'P18'!F68</f>
        <v>nt</v>
      </c>
      <c r="X58" s="160" t="str">
        <f>'P19'!F68</f>
        <v>nt</v>
      </c>
      <c r="Y58" s="160" t="str">
        <f>'P20'!F68</f>
        <v>nt</v>
      </c>
      <c r="Z58" s="160" t="str">
        <f>'P21'!F68</f>
        <v>nt</v>
      </c>
      <c r="AA58" s="160" t="str">
        <f>'P22'!F68</f>
        <v>nt</v>
      </c>
      <c r="AB58" s="160" t="str">
        <f>'P23'!F68</f>
        <v>nt</v>
      </c>
      <c r="AC58" s="160" t="str">
        <f>'P24'!F68</f>
        <v>nt</v>
      </c>
      <c r="AD58" s="160" t="str">
        <f>'P25'!F68</f>
        <v>nt</v>
      </c>
      <c r="AE58" s="262" t="str">
        <f>'P26'!F68</f>
        <v>nt</v>
      </c>
      <c r="AF58" s="257">
        <f t="shared" si="250"/>
        <v>13</v>
      </c>
      <c r="AG58" s="257">
        <f t="shared" si="251"/>
        <v>0</v>
      </c>
      <c r="AH58" s="257">
        <f t="shared" si="252"/>
        <v>0</v>
      </c>
      <c r="AI58" s="257">
        <f t="shared" si="253"/>
        <v>13</v>
      </c>
      <c r="AJ58" s="263" t="str">
        <f t="shared" si="254"/>
        <v>C</v>
      </c>
      <c r="AS58" s="264" t="str">
        <f>Résultats!B69</f>
        <v>10.1</v>
      </c>
      <c r="AT58" s="265" t="str">
        <f>Résultats!C69</f>
        <v>A</v>
      </c>
      <c r="AU58" s="257" t="str">
        <f>'P01'!$G68</f>
        <v/>
      </c>
      <c r="AV58" s="257" t="str">
        <f>'P02'!$G68</f>
        <v/>
      </c>
      <c r="AW58" s="257" t="str">
        <f>'P03'!$G68</f>
        <v/>
      </c>
      <c r="AX58" s="257" t="str">
        <f>'P04'!$G68</f>
        <v/>
      </c>
      <c r="AY58" s="257" t="str">
        <f>'P05'!$G68</f>
        <v/>
      </c>
      <c r="AZ58" s="257" t="str">
        <f>'P06'!$G68</f>
        <v/>
      </c>
      <c r="BA58" s="257" t="str">
        <f>'P07'!$G68</f>
        <v/>
      </c>
      <c r="BB58" s="257" t="str">
        <f>'P08'!$G68</f>
        <v/>
      </c>
      <c r="BC58" s="257" t="str">
        <f>'P09'!$G68</f>
        <v/>
      </c>
      <c r="BD58" s="257" t="str">
        <f>'P10'!$G68</f>
        <v/>
      </c>
      <c r="BE58" s="257" t="str">
        <f>'P11'!$G68</f>
        <v/>
      </c>
      <c r="BF58" s="257" t="str">
        <f>'P12'!$G68</f>
        <v/>
      </c>
      <c r="BG58" s="257" t="str">
        <f>'P13'!$G68</f>
        <v/>
      </c>
      <c r="BH58" s="257" t="str">
        <f>'P14'!$G68</f>
        <v/>
      </c>
      <c r="BI58" s="257" t="str">
        <f>'P15'!$G68</f>
        <v/>
      </c>
      <c r="BJ58" s="257" t="str">
        <f>'P16'!$G68</f>
        <v/>
      </c>
      <c r="BK58" s="257" t="str">
        <f>'P17'!$G68</f>
        <v/>
      </c>
      <c r="BL58" s="257" t="str">
        <f>'P18'!$G68</f>
        <v/>
      </c>
      <c r="BM58" s="257" t="str">
        <f>'P19'!$G68</f>
        <v/>
      </c>
      <c r="BN58" s="257" t="str">
        <f>'P20'!$G68</f>
        <v/>
      </c>
      <c r="BO58" s="257"/>
      <c r="BP58" s="257" t="str">
        <f>'P22'!$G68</f>
        <v/>
      </c>
      <c r="BQ58" s="257" t="str">
        <f>'P23'!$G68</f>
        <v/>
      </c>
      <c r="BR58" s="257" t="str">
        <f>'P24'!$G68</f>
        <v/>
      </c>
      <c r="BS58" s="257" t="str">
        <f>'P25'!$G68</f>
        <v/>
      </c>
      <c r="BT58" s="266" t="str">
        <f>'P26'!$G68</f>
        <v/>
      </c>
      <c r="BU58" s="257">
        <f t="shared" si="255"/>
        <v>0</v>
      </c>
      <c r="BV58" s="267" t="str">
        <f t="shared" si="256"/>
        <v>-</v>
      </c>
    </row>
    <row r="59" ht="15.75" customHeight="1">
      <c r="A59" s="268" t="s">
        <v>455</v>
      </c>
      <c r="B59" s="259" t="str">
        <f>Résultats!B70</f>
        <v>10.2</v>
      </c>
      <c r="C59" s="260" t="str">
        <f>Résultats!C70</f>
        <v>A</v>
      </c>
      <c r="D59" s="257" t="str">
        <f>Résultats!E70</f>
        <v/>
      </c>
      <c r="F59" s="261" t="str">
        <f>'P01'!F69</f>
        <v>c</v>
      </c>
      <c r="G59" s="160" t="str">
        <f>'P02'!F69</f>
        <v>c</v>
      </c>
      <c r="H59" s="160" t="str">
        <f>'P03'!F69</f>
        <v>c</v>
      </c>
      <c r="I59" s="160" t="str">
        <f>'P04'!F69</f>
        <v>c</v>
      </c>
      <c r="J59" s="160" t="str">
        <f>'P05'!F69</f>
        <v>c</v>
      </c>
      <c r="K59" s="160" t="str">
        <f>'P06'!F69</f>
        <v>c</v>
      </c>
      <c r="L59" s="160" t="str">
        <f>'P07'!F69</f>
        <v>c</v>
      </c>
      <c r="M59" s="160" t="str">
        <f>'P08'!F69</f>
        <v>c</v>
      </c>
      <c r="N59" s="160" t="str">
        <f>'P09'!F69</f>
        <v>c</v>
      </c>
      <c r="O59" s="160" t="str">
        <f>'P10'!F69</f>
        <v>c</v>
      </c>
      <c r="P59" s="160" t="str">
        <f>'P11'!F69</f>
        <v>c</v>
      </c>
      <c r="Q59" s="160" t="str">
        <f>'P12'!F69</f>
        <v>c</v>
      </c>
      <c r="R59" s="160" t="str">
        <f>'P13'!F69</f>
        <v>c</v>
      </c>
      <c r="S59" s="160" t="str">
        <f>'P14'!F69</f>
        <v>nt</v>
      </c>
      <c r="T59" s="160" t="str">
        <f>'P15'!F69</f>
        <v>nt</v>
      </c>
      <c r="U59" s="160" t="str">
        <f>'P16'!F69</f>
        <v>nt</v>
      </c>
      <c r="V59" s="160" t="str">
        <f>'P17'!F69</f>
        <v>nt</v>
      </c>
      <c r="W59" s="160" t="str">
        <f>'P18'!F69</f>
        <v>nt</v>
      </c>
      <c r="X59" s="160" t="str">
        <f>'P19'!F69</f>
        <v>nt</v>
      </c>
      <c r="Y59" s="160" t="str">
        <f>'P20'!F69</f>
        <v>nt</v>
      </c>
      <c r="Z59" s="160" t="str">
        <f>'P21'!F69</f>
        <v>nt</v>
      </c>
      <c r="AA59" s="160" t="str">
        <f>'P22'!F69</f>
        <v>nt</v>
      </c>
      <c r="AB59" s="160" t="str">
        <f>'P23'!F69</f>
        <v>nt</v>
      </c>
      <c r="AC59" s="160" t="str">
        <f>'P24'!F69</f>
        <v>nt</v>
      </c>
      <c r="AD59" s="160" t="str">
        <f>'P25'!F69</f>
        <v>nt</v>
      </c>
      <c r="AE59" s="262" t="str">
        <f>'P26'!F69</f>
        <v>nt</v>
      </c>
      <c r="AF59" s="257">
        <f t="shared" si="250"/>
        <v>13</v>
      </c>
      <c r="AG59" s="257">
        <f t="shared" si="251"/>
        <v>0</v>
      </c>
      <c r="AH59" s="257">
        <f t="shared" si="252"/>
        <v>0</v>
      </c>
      <c r="AI59" s="257">
        <f t="shared" si="253"/>
        <v>13</v>
      </c>
      <c r="AJ59" s="263" t="str">
        <f t="shared" si="254"/>
        <v>C</v>
      </c>
      <c r="AS59" s="264" t="str">
        <f>Résultats!B70</f>
        <v>10.2</v>
      </c>
      <c r="AT59" s="265" t="str">
        <f>Résultats!C70</f>
        <v>A</v>
      </c>
      <c r="AU59" s="257" t="str">
        <f>'P01'!$G69</f>
        <v/>
      </c>
      <c r="AV59" s="257" t="str">
        <f>'P02'!$G69</f>
        <v/>
      </c>
      <c r="AW59" s="257" t="str">
        <f>'P03'!$G69</f>
        <v/>
      </c>
      <c r="AX59" s="257" t="str">
        <f>'P04'!$G69</f>
        <v/>
      </c>
      <c r="AY59" s="257" t="str">
        <f>'P05'!$G69</f>
        <v/>
      </c>
      <c r="AZ59" s="257" t="str">
        <f>'P06'!$G69</f>
        <v/>
      </c>
      <c r="BA59" s="257" t="str">
        <f>'P07'!$G69</f>
        <v/>
      </c>
      <c r="BB59" s="257" t="str">
        <f>'P08'!$G69</f>
        <v/>
      </c>
      <c r="BC59" s="257" t="str">
        <f>'P09'!$G69</f>
        <v/>
      </c>
      <c r="BD59" s="257" t="str">
        <f>'P10'!$G69</f>
        <v/>
      </c>
      <c r="BE59" s="257" t="str">
        <f>'P11'!$G69</f>
        <v/>
      </c>
      <c r="BF59" s="257" t="str">
        <f>'P12'!$G69</f>
        <v/>
      </c>
      <c r="BG59" s="257" t="str">
        <f>'P13'!$G69</f>
        <v/>
      </c>
      <c r="BH59" s="257" t="str">
        <f>'P14'!$G69</f>
        <v/>
      </c>
      <c r="BI59" s="257" t="str">
        <f>'P15'!$G69</f>
        <v/>
      </c>
      <c r="BJ59" s="257" t="str">
        <f>'P16'!$G69</f>
        <v/>
      </c>
      <c r="BK59" s="257" t="str">
        <f>'P17'!$G69</f>
        <v/>
      </c>
      <c r="BL59" s="257" t="str">
        <f>'P18'!$G69</f>
        <v/>
      </c>
      <c r="BM59" s="257" t="str">
        <f>'P19'!$G69</f>
        <v/>
      </c>
      <c r="BN59" s="257" t="str">
        <f>'P20'!$G69</f>
        <v/>
      </c>
      <c r="BO59" s="257"/>
      <c r="BP59" s="257" t="str">
        <f>'P22'!$G69</f>
        <v/>
      </c>
      <c r="BQ59" s="257" t="str">
        <f>'P23'!$G69</f>
        <v/>
      </c>
      <c r="BR59" s="257" t="str">
        <f>'P24'!$G69</f>
        <v/>
      </c>
      <c r="BS59" s="257" t="str">
        <f>'P25'!$G69</f>
        <v/>
      </c>
      <c r="BT59" s="266" t="str">
        <f>'P26'!$G69</f>
        <v/>
      </c>
      <c r="BU59" s="257">
        <f t="shared" si="255"/>
        <v>0</v>
      </c>
      <c r="BV59" s="267" t="str">
        <f t="shared" si="256"/>
        <v>-</v>
      </c>
    </row>
    <row r="60" ht="15.75" customHeight="1">
      <c r="A60" s="268" t="s">
        <v>455</v>
      </c>
      <c r="B60" s="259" t="str">
        <f>Résultats!B71</f>
        <v>10.3</v>
      </c>
      <c r="C60" s="260" t="str">
        <f>Résultats!C71</f>
        <v>A</v>
      </c>
      <c r="D60" s="257" t="str">
        <f>Résultats!E71</f>
        <v>x</v>
      </c>
      <c r="F60" s="261" t="str">
        <f>'P01'!F70</f>
        <v>c</v>
      </c>
      <c r="G60" s="160" t="str">
        <f>'P02'!F70</f>
        <v>c</v>
      </c>
      <c r="H60" s="160" t="str">
        <f>'P03'!F70</f>
        <v>c</v>
      </c>
      <c r="I60" s="160" t="str">
        <f>'P04'!F70</f>
        <v>c</v>
      </c>
      <c r="J60" s="160" t="str">
        <f>'P05'!F70</f>
        <v>c</v>
      </c>
      <c r="K60" s="160" t="str">
        <f>'P06'!F70</f>
        <v>c</v>
      </c>
      <c r="L60" s="160" t="str">
        <f>'P07'!F70</f>
        <v>c</v>
      </c>
      <c r="M60" s="160" t="str">
        <f>'P08'!F70</f>
        <v>c</v>
      </c>
      <c r="N60" s="160" t="str">
        <f>'P09'!F70</f>
        <v>c</v>
      </c>
      <c r="O60" s="160" t="str">
        <f>'P10'!F70</f>
        <v>c</v>
      </c>
      <c r="P60" s="160" t="str">
        <f>'P11'!F70</f>
        <v>c</v>
      </c>
      <c r="Q60" s="160" t="str">
        <f>'P12'!F70</f>
        <v>c</v>
      </c>
      <c r="R60" s="160" t="str">
        <f>'P13'!F70</f>
        <v>c</v>
      </c>
      <c r="S60" s="160" t="str">
        <f>'P14'!F70</f>
        <v>nt</v>
      </c>
      <c r="T60" s="160" t="str">
        <f>'P15'!F70</f>
        <v>nt</v>
      </c>
      <c r="U60" s="160" t="str">
        <f>'P16'!F70</f>
        <v>nt</v>
      </c>
      <c r="V60" s="160" t="str">
        <f>'P17'!F70</f>
        <v>nt</v>
      </c>
      <c r="W60" s="160" t="str">
        <f>'P18'!F70</f>
        <v>nt</v>
      </c>
      <c r="X60" s="160" t="str">
        <f>'P19'!F70</f>
        <v>nt</v>
      </c>
      <c r="Y60" s="160" t="str">
        <f>'P20'!F70</f>
        <v>nt</v>
      </c>
      <c r="Z60" s="160" t="str">
        <f>'P21'!F70</f>
        <v>nt</v>
      </c>
      <c r="AA60" s="160" t="str">
        <f>'P22'!F70</f>
        <v>nt</v>
      </c>
      <c r="AB60" s="160" t="str">
        <f>'P23'!F70</f>
        <v>nt</v>
      </c>
      <c r="AC60" s="160" t="str">
        <f>'P24'!F70</f>
        <v>nt</v>
      </c>
      <c r="AD60" s="160" t="str">
        <f>'P25'!F70</f>
        <v>nt</v>
      </c>
      <c r="AE60" s="262" t="str">
        <f>'P26'!F70</f>
        <v>nt</v>
      </c>
      <c r="AF60" s="257">
        <f t="shared" si="250"/>
        <v>13</v>
      </c>
      <c r="AG60" s="257">
        <f t="shared" si="251"/>
        <v>0</v>
      </c>
      <c r="AH60" s="257">
        <f t="shared" si="252"/>
        <v>0</v>
      </c>
      <c r="AI60" s="257">
        <f t="shared" si="253"/>
        <v>13</v>
      </c>
      <c r="AJ60" s="263" t="str">
        <f t="shared" si="254"/>
        <v>C</v>
      </c>
      <c r="AS60" s="264" t="str">
        <f>Résultats!B71</f>
        <v>10.3</v>
      </c>
      <c r="AT60" s="265" t="str">
        <f>Résultats!C71</f>
        <v>A</v>
      </c>
      <c r="AU60" s="257" t="str">
        <f>'P01'!$G70</f>
        <v/>
      </c>
      <c r="AV60" s="257" t="str">
        <f>'P02'!$G70</f>
        <v/>
      </c>
      <c r="AW60" s="257" t="str">
        <f>'P03'!$G70</f>
        <v/>
      </c>
      <c r="AX60" s="257" t="str">
        <f>'P04'!$G70</f>
        <v/>
      </c>
      <c r="AY60" s="257" t="str">
        <f>'P05'!$G70</f>
        <v/>
      </c>
      <c r="AZ60" s="257" t="str">
        <f>'P06'!$G70</f>
        <v/>
      </c>
      <c r="BA60" s="257" t="str">
        <f>'P07'!$G70</f>
        <v/>
      </c>
      <c r="BB60" s="257" t="str">
        <f>'P08'!$G70</f>
        <v/>
      </c>
      <c r="BC60" s="257" t="str">
        <f>'P09'!$G70</f>
        <v/>
      </c>
      <c r="BD60" s="257" t="str">
        <f>'P10'!$G70</f>
        <v/>
      </c>
      <c r="BE60" s="257" t="str">
        <f>'P11'!$G70</f>
        <v/>
      </c>
      <c r="BF60" s="257" t="str">
        <f>'P12'!$G70</f>
        <v/>
      </c>
      <c r="BG60" s="257" t="str">
        <f>'P13'!$G70</f>
        <v/>
      </c>
      <c r="BH60" s="257" t="str">
        <f>'P14'!$G70</f>
        <v/>
      </c>
      <c r="BI60" s="257" t="str">
        <f>'P15'!$G70</f>
        <v/>
      </c>
      <c r="BJ60" s="257" t="str">
        <f>'P16'!$G70</f>
        <v/>
      </c>
      <c r="BK60" s="257" t="str">
        <f>'P17'!$G70</f>
        <v/>
      </c>
      <c r="BL60" s="257" t="str">
        <f>'P18'!$G70</f>
        <v/>
      </c>
      <c r="BM60" s="257" t="str">
        <f>'P19'!$G70</f>
        <v/>
      </c>
      <c r="BN60" s="257" t="str">
        <f>'P20'!$G70</f>
        <v/>
      </c>
      <c r="BO60" s="257"/>
      <c r="BP60" s="257" t="str">
        <f>'P22'!$G70</f>
        <v/>
      </c>
      <c r="BQ60" s="257" t="str">
        <f>'P23'!$G70</f>
        <v/>
      </c>
      <c r="BR60" s="257" t="str">
        <f>'P24'!$G70</f>
        <v/>
      </c>
      <c r="BS60" s="257" t="str">
        <f>'P25'!$G70</f>
        <v/>
      </c>
      <c r="BT60" s="266" t="str">
        <f>'P26'!$G70</f>
        <v/>
      </c>
      <c r="BU60" s="257">
        <f t="shared" si="255"/>
        <v>0</v>
      </c>
      <c r="BV60" s="267" t="str">
        <f t="shared" si="256"/>
        <v>-</v>
      </c>
    </row>
    <row r="61" ht="15.75" customHeight="1">
      <c r="A61" s="268" t="s">
        <v>455</v>
      </c>
      <c r="B61" s="259" t="str">
        <f>Résultats!B72</f>
        <v>10.4</v>
      </c>
      <c r="C61" s="260" t="str">
        <f>Résultats!C72</f>
        <v>AA</v>
      </c>
      <c r="D61" s="257" t="str">
        <f>Résultats!E72</f>
        <v/>
      </c>
      <c r="F61" s="261" t="str">
        <f>'P01'!F71</f>
        <v>c</v>
      </c>
      <c r="G61" s="160" t="str">
        <f>'P02'!F71</f>
        <v>c</v>
      </c>
      <c r="H61" s="160" t="str">
        <f>'P03'!F71</f>
        <v>c</v>
      </c>
      <c r="I61" s="160" t="str">
        <f>'P04'!F71</f>
        <v>c</v>
      </c>
      <c r="J61" s="160" t="str">
        <f>'P05'!F71</f>
        <v>c</v>
      </c>
      <c r="K61" s="160" t="str">
        <f>'P06'!F71</f>
        <v>c</v>
      </c>
      <c r="L61" s="160" t="str">
        <f>'P07'!F71</f>
        <v>c</v>
      </c>
      <c r="M61" s="160" t="str">
        <f>'P08'!F71</f>
        <v>c</v>
      </c>
      <c r="N61" s="160" t="str">
        <f>'P09'!F71</f>
        <v>c</v>
      </c>
      <c r="O61" s="160" t="str">
        <f>'P10'!F71</f>
        <v>c</v>
      </c>
      <c r="P61" s="160" t="str">
        <f>'P11'!F71</f>
        <v>c</v>
      </c>
      <c r="Q61" s="160" t="str">
        <f>'P12'!F71</f>
        <v>c</v>
      </c>
      <c r="R61" s="160" t="str">
        <f>'P13'!F71</f>
        <v>c</v>
      </c>
      <c r="S61" s="160" t="str">
        <f>'P14'!F71</f>
        <v>nt</v>
      </c>
      <c r="T61" s="160" t="str">
        <f>'P15'!F71</f>
        <v>nt</v>
      </c>
      <c r="U61" s="160" t="str">
        <f>'P16'!F71</f>
        <v>nt</v>
      </c>
      <c r="V61" s="160" t="str">
        <f>'P17'!F71</f>
        <v>nt</v>
      </c>
      <c r="W61" s="160" t="str">
        <f>'P18'!F71</f>
        <v>nt</v>
      </c>
      <c r="X61" s="160" t="str">
        <f>'P19'!F71</f>
        <v>nt</v>
      </c>
      <c r="Y61" s="160" t="str">
        <f>'P20'!F71</f>
        <v>nt</v>
      </c>
      <c r="Z61" s="160" t="str">
        <f>'P21'!F71</f>
        <v>nt</v>
      </c>
      <c r="AA61" s="160" t="str">
        <f>'P22'!F71</f>
        <v>nt</v>
      </c>
      <c r="AB61" s="160" t="str">
        <f>'P23'!F71</f>
        <v>nt</v>
      </c>
      <c r="AC61" s="160" t="str">
        <f>'P24'!F71</f>
        <v>nt</v>
      </c>
      <c r="AD61" s="160" t="str">
        <f>'P25'!F71</f>
        <v>nt</v>
      </c>
      <c r="AE61" s="262" t="str">
        <f>'P26'!F71</f>
        <v>nt</v>
      </c>
      <c r="AF61" s="257">
        <f t="shared" si="250"/>
        <v>13</v>
      </c>
      <c r="AG61" s="257">
        <f t="shared" si="251"/>
        <v>0</v>
      </c>
      <c r="AH61" s="257">
        <f t="shared" si="252"/>
        <v>0</v>
      </c>
      <c r="AI61" s="257">
        <f t="shared" si="253"/>
        <v>13</v>
      </c>
      <c r="AJ61" s="263" t="str">
        <f t="shared" si="254"/>
        <v>C</v>
      </c>
      <c r="AS61" s="264" t="str">
        <f>Résultats!B72</f>
        <v>10.4</v>
      </c>
      <c r="AT61" s="265" t="str">
        <f>Résultats!C72</f>
        <v>AA</v>
      </c>
      <c r="AU61" s="257" t="str">
        <f>'P01'!$G71</f>
        <v/>
      </c>
      <c r="AV61" s="257" t="str">
        <f>'P02'!$G71</f>
        <v/>
      </c>
      <c r="AW61" s="257" t="str">
        <f>'P03'!$G71</f>
        <v/>
      </c>
      <c r="AX61" s="257" t="str">
        <f>'P04'!$G71</f>
        <v/>
      </c>
      <c r="AY61" s="257" t="str">
        <f>'P05'!$G71</f>
        <v/>
      </c>
      <c r="AZ61" s="257" t="str">
        <f>'P06'!$G71</f>
        <v/>
      </c>
      <c r="BA61" s="257" t="str">
        <f>'P07'!$G71</f>
        <v/>
      </c>
      <c r="BB61" s="257" t="str">
        <f>'P08'!$G71</f>
        <v/>
      </c>
      <c r="BC61" s="257" t="str">
        <f>'P09'!$G71</f>
        <v/>
      </c>
      <c r="BD61" s="257" t="str">
        <f>'P10'!$G71</f>
        <v/>
      </c>
      <c r="BE61" s="257" t="str">
        <f>'P11'!$G71</f>
        <v/>
      </c>
      <c r="BF61" s="257" t="str">
        <f>'P12'!$G71</f>
        <v/>
      </c>
      <c r="BG61" s="257" t="str">
        <f>'P13'!$G71</f>
        <v/>
      </c>
      <c r="BH61" s="257" t="str">
        <f>'P14'!$G71</f>
        <v/>
      </c>
      <c r="BI61" s="257" t="str">
        <f>'P15'!$G71</f>
        <v/>
      </c>
      <c r="BJ61" s="257" t="str">
        <f>'P16'!$G71</f>
        <v/>
      </c>
      <c r="BK61" s="257" t="str">
        <f>'P17'!$G71</f>
        <v/>
      </c>
      <c r="BL61" s="257" t="str">
        <f>'P18'!$G71</f>
        <v/>
      </c>
      <c r="BM61" s="257" t="str">
        <f>'P19'!$G71</f>
        <v/>
      </c>
      <c r="BN61" s="257" t="str">
        <f>'P20'!$G71</f>
        <v/>
      </c>
      <c r="BO61" s="257"/>
      <c r="BP61" s="257" t="str">
        <f>'P22'!$G71</f>
        <v/>
      </c>
      <c r="BQ61" s="257" t="str">
        <f>'P23'!$G71</f>
        <v/>
      </c>
      <c r="BR61" s="257" t="str">
        <f>'P24'!$G71</f>
        <v/>
      </c>
      <c r="BS61" s="257" t="str">
        <f>'P25'!$G71</f>
        <v/>
      </c>
      <c r="BT61" s="266" t="str">
        <f>'P26'!$G71</f>
        <v/>
      </c>
      <c r="BU61" s="257">
        <f t="shared" si="255"/>
        <v>0</v>
      </c>
      <c r="BV61" s="267" t="str">
        <f t="shared" si="256"/>
        <v>-</v>
      </c>
    </row>
    <row r="62" ht="15.75" customHeight="1">
      <c r="A62" s="268" t="s">
        <v>455</v>
      </c>
      <c r="B62" s="259" t="str">
        <f>Résultats!B73</f>
        <v>10.5</v>
      </c>
      <c r="C62" s="260" t="str">
        <f>Résultats!C73</f>
        <v>AA</v>
      </c>
      <c r="D62" s="257" t="str">
        <f>Résultats!E73</f>
        <v/>
      </c>
      <c r="F62" s="261" t="str">
        <f>'P01'!F72</f>
        <v>c</v>
      </c>
      <c r="G62" s="160" t="str">
        <f>'P02'!F72</f>
        <v>c</v>
      </c>
      <c r="H62" s="160" t="str">
        <f>'P03'!F72</f>
        <v>c</v>
      </c>
      <c r="I62" s="160" t="str">
        <f>'P04'!F72</f>
        <v>c</v>
      </c>
      <c r="J62" s="160" t="str">
        <f>'P05'!F72</f>
        <v>c</v>
      </c>
      <c r="K62" s="160" t="str">
        <f>'P06'!F72</f>
        <v>c</v>
      </c>
      <c r="L62" s="160" t="str">
        <f>'P07'!F72</f>
        <v>c</v>
      </c>
      <c r="M62" s="160" t="str">
        <f>'P08'!F72</f>
        <v>c</v>
      </c>
      <c r="N62" s="160" t="str">
        <f>'P09'!F72</f>
        <v>c</v>
      </c>
      <c r="O62" s="160" t="str">
        <f>'P10'!F72</f>
        <v>c</v>
      </c>
      <c r="P62" s="160" t="str">
        <f>'P11'!F72</f>
        <v>c</v>
      </c>
      <c r="Q62" s="160" t="str">
        <f>'P12'!F72</f>
        <v>c</v>
      </c>
      <c r="R62" s="160" t="str">
        <f>'P13'!F72</f>
        <v>c</v>
      </c>
      <c r="S62" s="160" t="str">
        <f>'P14'!F72</f>
        <v>nt</v>
      </c>
      <c r="T62" s="160" t="str">
        <f>'P15'!F72</f>
        <v>nt</v>
      </c>
      <c r="U62" s="160" t="str">
        <f>'P16'!F72</f>
        <v>nt</v>
      </c>
      <c r="V62" s="160" t="str">
        <f>'P17'!F72</f>
        <v>nt</v>
      </c>
      <c r="W62" s="160" t="str">
        <f>'P18'!F72</f>
        <v>nt</v>
      </c>
      <c r="X62" s="160" t="str">
        <f>'P19'!F72</f>
        <v>nt</v>
      </c>
      <c r="Y62" s="160" t="str">
        <f>'P20'!F72</f>
        <v>nt</v>
      </c>
      <c r="Z62" s="160" t="str">
        <f>'P21'!F72</f>
        <v>nt</v>
      </c>
      <c r="AA62" s="160" t="str">
        <f>'P22'!F72</f>
        <v>nt</v>
      </c>
      <c r="AB62" s="160" t="str">
        <f>'P23'!F72</f>
        <v>nt</v>
      </c>
      <c r="AC62" s="160" t="str">
        <f>'P24'!F72</f>
        <v>nt</v>
      </c>
      <c r="AD62" s="160" t="str">
        <f>'P25'!F72</f>
        <v>nt</v>
      </c>
      <c r="AE62" s="262" t="str">
        <f>'P26'!F72</f>
        <v>nt</v>
      </c>
      <c r="AF62" s="257">
        <f t="shared" si="250"/>
        <v>13</v>
      </c>
      <c r="AG62" s="257">
        <f t="shared" si="251"/>
        <v>0</v>
      </c>
      <c r="AH62" s="257">
        <f t="shared" si="252"/>
        <v>0</v>
      </c>
      <c r="AI62" s="257">
        <f t="shared" si="253"/>
        <v>13</v>
      </c>
      <c r="AJ62" s="263" t="str">
        <f t="shared" si="254"/>
        <v>C</v>
      </c>
      <c r="AS62" s="264" t="str">
        <f>Résultats!B73</f>
        <v>10.5</v>
      </c>
      <c r="AT62" s="265" t="str">
        <f>Résultats!C73</f>
        <v>AA</v>
      </c>
      <c r="AU62" s="257" t="str">
        <f>'P01'!$G72</f>
        <v/>
      </c>
      <c r="AV62" s="257" t="str">
        <f>'P02'!$G72</f>
        <v/>
      </c>
      <c r="AW62" s="257" t="str">
        <f>'P03'!$G72</f>
        <v/>
      </c>
      <c r="AX62" s="257" t="str">
        <f>'P04'!$G72</f>
        <v/>
      </c>
      <c r="AY62" s="257" t="str">
        <f>'P05'!$G72</f>
        <v/>
      </c>
      <c r="AZ62" s="257" t="str">
        <f>'P06'!$G72</f>
        <v/>
      </c>
      <c r="BA62" s="257" t="str">
        <f>'P07'!$G72</f>
        <v/>
      </c>
      <c r="BB62" s="257" t="str">
        <f>'P08'!$G72</f>
        <v/>
      </c>
      <c r="BC62" s="257" t="str">
        <f>'P09'!$G72</f>
        <v/>
      </c>
      <c r="BD62" s="257" t="str">
        <f>'P10'!$G72</f>
        <v/>
      </c>
      <c r="BE62" s="257" t="str">
        <f>'P11'!$G72</f>
        <v/>
      </c>
      <c r="BF62" s="257" t="str">
        <f>'P12'!$G72</f>
        <v/>
      </c>
      <c r="BG62" s="257" t="str">
        <f>'P13'!$G72</f>
        <v/>
      </c>
      <c r="BH62" s="257" t="str">
        <f>'P14'!$G72</f>
        <v/>
      </c>
      <c r="BI62" s="257" t="str">
        <f>'P15'!$G72</f>
        <v/>
      </c>
      <c r="BJ62" s="257" t="str">
        <f>'P16'!$G72</f>
        <v/>
      </c>
      <c r="BK62" s="257" t="str">
        <f>'P17'!$G72</f>
        <v/>
      </c>
      <c r="BL62" s="257" t="str">
        <f>'P18'!$G72</f>
        <v/>
      </c>
      <c r="BM62" s="257" t="str">
        <f>'P19'!$G72</f>
        <v/>
      </c>
      <c r="BN62" s="257" t="str">
        <f>'P20'!$G72</f>
        <v/>
      </c>
      <c r="BO62" s="257"/>
      <c r="BP62" s="257" t="str">
        <f>'P22'!$G72</f>
        <v/>
      </c>
      <c r="BQ62" s="257" t="str">
        <f>'P23'!$G72</f>
        <v/>
      </c>
      <c r="BR62" s="257" t="str">
        <f>'P24'!$G72</f>
        <v/>
      </c>
      <c r="BS62" s="257" t="str">
        <f>'P25'!$G72</f>
        <v/>
      </c>
      <c r="BT62" s="266" t="str">
        <f>'P26'!$G72</f>
        <v/>
      </c>
      <c r="BU62" s="257">
        <f t="shared" si="255"/>
        <v>0</v>
      </c>
      <c r="BV62" s="267" t="str">
        <f t="shared" si="256"/>
        <v>-</v>
      </c>
    </row>
    <row r="63" ht="15.75" customHeight="1">
      <c r="A63" s="268" t="s">
        <v>455</v>
      </c>
      <c r="B63" s="259" t="str">
        <f>Résultats!B74</f>
        <v>10.6</v>
      </c>
      <c r="C63" s="260" t="str">
        <f>Résultats!C74</f>
        <v>A</v>
      </c>
      <c r="D63" s="257" t="str">
        <f>Résultats!E74</f>
        <v>x</v>
      </c>
      <c r="F63" s="261" t="str">
        <f>'P01'!F73</f>
        <v>na</v>
      </c>
      <c r="G63" s="160" t="str">
        <f>'P02'!F73</f>
        <v>c</v>
      </c>
      <c r="H63" s="160" t="str">
        <f>'P03'!F73</f>
        <v>na</v>
      </c>
      <c r="I63" s="160" t="str">
        <f>'P04'!F73</f>
        <v>na</v>
      </c>
      <c r="J63" s="160" t="str">
        <f>'P05'!F73</f>
        <v>na</v>
      </c>
      <c r="K63" s="160" t="str">
        <f>'P06'!F73</f>
        <v>na</v>
      </c>
      <c r="L63" s="160" t="str">
        <f>'P07'!F73</f>
        <v>na</v>
      </c>
      <c r="M63" s="160" t="str">
        <f>'P08'!F73</f>
        <v>na</v>
      </c>
      <c r="N63" s="160" t="str">
        <f>'P09'!F73</f>
        <v>na</v>
      </c>
      <c r="O63" s="160" t="str">
        <f>'P10'!F73</f>
        <v>na</v>
      </c>
      <c r="P63" s="160" t="str">
        <f>'P11'!F73</f>
        <v>na</v>
      </c>
      <c r="Q63" s="160" t="str">
        <f>'P12'!F73</f>
        <v>na</v>
      </c>
      <c r="R63" s="160" t="str">
        <f>'P13'!F73</f>
        <v>na</v>
      </c>
      <c r="S63" s="160" t="str">
        <f>'P14'!F73</f>
        <v>nt</v>
      </c>
      <c r="T63" s="160" t="str">
        <f>'P15'!F73</f>
        <v>nt</v>
      </c>
      <c r="U63" s="160" t="str">
        <f>'P16'!F73</f>
        <v>nt</v>
      </c>
      <c r="V63" s="160" t="str">
        <f>'P17'!F73</f>
        <v>nt</v>
      </c>
      <c r="W63" s="160" t="str">
        <f>'P18'!F73</f>
        <v>nt</v>
      </c>
      <c r="X63" s="160" t="str">
        <f>'P19'!F73</f>
        <v>nt</v>
      </c>
      <c r="Y63" s="160" t="str">
        <f>'P20'!F73</f>
        <v>nt</v>
      </c>
      <c r="Z63" s="160" t="str">
        <f>'P21'!F73</f>
        <v>nt</v>
      </c>
      <c r="AA63" s="160" t="str">
        <f>'P22'!F73</f>
        <v>nt</v>
      </c>
      <c r="AB63" s="160" t="str">
        <f>'P23'!F73</f>
        <v>nt</v>
      </c>
      <c r="AC63" s="160" t="str">
        <f>'P24'!F73</f>
        <v>nt</v>
      </c>
      <c r="AD63" s="160" t="str">
        <f>'P25'!F73</f>
        <v>nt</v>
      </c>
      <c r="AE63" s="262" t="str">
        <f>'P26'!F73</f>
        <v>nt</v>
      </c>
      <c r="AF63" s="257">
        <f t="shared" si="250"/>
        <v>1</v>
      </c>
      <c r="AG63" s="257">
        <f t="shared" si="251"/>
        <v>0</v>
      </c>
      <c r="AH63" s="257">
        <f t="shared" si="252"/>
        <v>12</v>
      </c>
      <c r="AI63" s="257">
        <f t="shared" si="253"/>
        <v>13</v>
      </c>
      <c r="AJ63" s="263" t="str">
        <f t="shared" si="254"/>
        <v>C</v>
      </c>
      <c r="AS63" s="264" t="str">
        <f>Résultats!B74</f>
        <v>10.6</v>
      </c>
      <c r="AT63" s="265" t="str">
        <f>Résultats!C74</f>
        <v>A</v>
      </c>
      <c r="AU63" s="257" t="str">
        <f>'P01'!$G73</f>
        <v/>
      </c>
      <c r="AV63" s="257" t="str">
        <f>'P02'!$G73</f>
        <v/>
      </c>
      <c r="AW63" s="257" t="str">
        <f>'P03'!$G73</f>
        <v/>
      </c>
      <c r="AX63" s="257" t="str">
        <f>'P04'!$G73</f>
        <v/>
      </c>
      <c r="AY63" s="257" t="str">
        <f>'P05'!$G73</f>
        <v/>
      </c>
      <c r="AZ63" s="257" t="str">
        <f>'P06'!$G73</f>
        <v/>
      </c>
      <c r="BA63" s="257" t="str">
        <f>'P07'!$G73</f>
        <v/>
      </c>
      <c r="BB63" s="257" t="str">
        <f>'P08'!$G73</f>
        <v/>
      </c>
      <c r="BC63" s="257" t="str">
        <f>'P09'!$G73</f>
        <v/>
      </c>
      <c r="BD63" s="257" t="str">
        <f>'P10'!$G73</f>
        <v/>
      </c>
      <c r="BE63" s="257" t="str">
        <f>'P11'!$G73</f>
        <v/>
      </c>
      <c r="BF63" s="257" t="str">
        <f>'P12'!$G73</f>
        <v/>
      </c>
      <c r="BG63" s="257" t="str">
        <f>'P13'!$G73</f>
        <v/>
      </c>
      <c r="BH63" s="257" t="str">
        <f>'P14'!$G73</f>
        <v/>
      </c>
      <c r="BI63" s="257" t="str">
        <f>'P15'!$G73</f>
        <v/>
      </c>
      <c r="BJ63" s="257" t="str">
        <f>'P16'!$G73</f>
        <v/>
      </c>
      <c r="BK63" s="257" t="str">
        <f>'P17'!$G73</f>
        <v/>
      </c>
      <c r="BL63" s="257" t="str">
        <f>'P18'!$G73</f>
        <v/>
      </c>
      <c r="BM63" s="257" t="str">
        <f>'P19'!$G73</f>
        <v/>
      </c>
      <c r="BN63" s="257" t="str">
        <f>'P20'!$G73</f>
        <v/>
      </c>
      <c r="BO63" s="257"/>
      <c r="BP63" s="257" t="str">
        <f>'P22'!$G73</f>
        <v/>
      </c>
      <c r="BQ63" s="257" t="str">
        <f>'P23'!$G73</f>
        <v/>
      </c>
      <c r="BR63" s="257" t="str">
        <f>'P24'!$G73</f>
        <v/>
      </c>
      <c r="BS63" s="257" t="str">
        <f>'P25'!$G73</f>
        <v/>
      </c>
      <c r="BT63" s="266" t="str">
        <f>'P26'!$G73</f>
        <v/>
      </c>
      <c r="BU63" s="257">
        <f t="shared" si="255"/>
        <v>0</v>
      </c>
      <c r="BV63" s="267" t="str">
        <f t="shared" si="256"/>
        <v>-</v>
      </c>
    </row>
    <row r="64" ht="15.75" customHeight="1">
      <c r="A64" s="268" t="s">
        <v>455</v>
      </c>
      <c r="B64" s="259" t="str">
        <f>Résultats!B75</f>
        <v>10.7</v>
      </c>
      <c r="C64" s="260" t="str">
        <f>Résultats!C75</f>
        <v>A</v>
      </c>
      <c r="D64" s="257" t="str">
        <f>Résultats!E75</f>
        <v>x</v>
      </c>
      <c r="F64" s="261" t="str">
        <f>'P01'!F74</f>
        <v>c</v>
      </c>
      <c r="G64" s="160" t="str">
        <f>'P02'!F74</f>
        <v>c</v>
      </c>
      <c r="H64" s="160" t="str">
        <f>'P03'!F74</f>
        <v>c</v>
      </c>
      <c r="I64" s="160" t="str">
        <f>'P04'!F74</f>
        <v>c</v>
      </c>
      <c r="J64" s="160" t="str">
        <f>'P05'!F74</f>
        <v>c</v>
      </c>
      <c r="K64" s="160" t="str">
        <f>'P06'!F74</f>
        <v>c</v>
      </c>
      <c r="L64" s="160" t="str">
        <f>'P07'!F74</f>
        <v>c</v>
      </c>
      <c r="M64" s="160" t="str">
        <f>'P08'!F74</f>
        <v>c</v>
      </c>
      <c r="N64" s="160" t="str">
        <f>'P09'!F74</f>
        <v>c</v>
      </c>
      <c r="O64" s="160" t="str">
        <f>'P10'!F74</f>
        <v>c</v>
      </c>
      <c r="P64" s="160" t="str">
        <f>'P11'!F74</f>
        <v>c</v>
      </c>
      <c r="Q64" s="160" t="str">
        <f>'P12'!F74</f>
        <v>c</v>
      </c>
      <c r="R64" s="160" t="str">
        <f>'P13'!F74</f>
        <v>c</v>
      </c>
      <c r="S64" s="160" t="str">
        <f>'P14'!F74</f>
        <v>nt</v>
      </c>
      <c r="T64" s="160" t="str">
        <f>'P15'!F74</f>
        <v>nt</v>
      </c>
      <c r="U64" s="160" t="str">
        <f>'P16'!F74</f>
        <v>nt</v>
      </c>
      <c r="V64" s="160" t="str">
        <f>'P17'!F74</f>
        <v>nt</v>
      </c>
      <c r="W64" s="160" t="str">
        <f>'P18'!F74</f>
        <v>nt</v>
      </c>
      <c r="X64" s="160" t="str">
        <f>'P19'!F74</f>
        <v>nt</v>
      </c>
      <c r="Y64" s="160" t="str">
        <f>'P20'!F74</f>
        <v>nt</v>
      </c>
      <c r="Z64" s="160" t="str">
        <f>'P21'!F74</f>
        <v>nt</v>
      </c>
      <c r="AA64" s="160" t="str">
        <f>'P22'!F74</f>
        <v>nt</v>
      </c>
      <c r="AB64" s="160" t="str">
        <f>'P23'!F74</f>
        <v>nt</v>
      </c>
      <c r="AC64" s="160" t="str">
        <f>'P24'!F74</f>
        <v>nt</v>
      </c>
      <c r="AD64" s="160" t="str">
        <f>'P25'!F74</f>
        <v>nt</v>
      </c>
      <c r="AE64" s="262" t="str">
        <f>'P26'!F74</f>
        <v>nt</v>
      </c>
      <c r="AF64" s="257">
        <f t="shared" si="250"/>
        <v>13</v>
      </c>
      <c r="AG64" s="257">
        <f t="shared" si="251"/>
        <v>0</v>
      </c>
      <c r="AH64" s="257">
        <f t="shared" si="252"/>
        <v>0</v>
      </c>
      <c r="AI64" s="257">
        <f t="shared" si="253"/>
        <v>13</v>
      </c>
      <c r="AJ64" s="263" t="str">
        <f t="shared" si="254"/>
        <v>C</v>
      </c>
      <c r="AS64" s="264" t="str">
        <f>Résultats!B75</f>
        <v>10.7</v>
      </c>
      <c r="AT64" s="265" t="str">
        <f>Résultats!C75</f>
        <v>A</v>
      </c>
      <c r="AU64" s="257" t="str">
        <f>'P01'!$G74</f>
        <v/>
      </c>
      <c r="AV64" s="257" t="str">
        <f>'P02'!$G74</f>
        <v/>
      </c>
      <c r="AW64" s="257" t="str">
        <f>'P03'!$G74</f>
        <v/>
      </c>
      <c r="AX64" s="257" t="str">
        <f>'P04'!$G74</f>
        <v/>
      </c>
      <c r="AY64" s="257" t="str">
        <f>'P05'!$G74</f>
        <v/>
      </c>
      <c r="AZ64" s="257" t="str">
        <f>'P06'!$G74</f>
        <v/>
      </c>
      <c r="BA64" s="257" t="str">
        <f>'P07'!$G74</f>
        <v/>
      </c>
      <c r="BB64" s="257" t="str">
        <f>'P08'!$G74</f>
        <v/>
      </c>
      <c r="BC64" s="257" t="str">
        <f>'P09'!$G74</f>
        <v/>
      </c>
      <c r="BD64" s="257" t="str">
        <f>'P10'!$G74</f>
        <v/>
      </c>
      <c r="BE64" s="257" t="str">
        <f>'P11'!$G74</f>
        <v/>
      </c>
      <c r="BF64" s="257" t="str">
        <f>'P12'!$G74</f>
        <v/>
      </c>
      <c r="BG64" s="257" t="str">
        <f>'P13'!$G74</f>
        <v/>
      </c>
      <c r="BH64" s="257" t="str">
        <f>'P14'!$G74</f>
        <v/>
      </c>
      <c r="BI64" s="257" t="str">
        <f>'P15'!$G74</f>
        <v/>
      </c>
      <c r="BJ64" s="257" t="str">
        <f>'P16'!$G74</f>
        <v/>
      </c>
      <c r="BK64" s="257" t="str">
        <f>'P17'!$G74</f>
        <v/>
      </c>
      <c r="BL64" s="257" t="str">
        <f>'P18'!$G74</f>
        <v/>
      </c>
      <c r="BM64" s="257" t="str">
        <f>'P19'!$G74</f>
        <v/>
      </c>
      <c r="BN64" s="257" t="str">
        <f>'P20'!$G74</f>
        <v/>
      </c>
      <c r="BO64" s="257"/>
      <c r="BP64" s="257" t="str">
        <f>'P22'!$G74</f>
        <v/>
      </c>
      <c r="BQ64" s="257" t="str">
        <f>'P23'!$G74</f>
        <v/>
      </c>
      <c r="BR64" s="257" t="str">
        <f>'P24'!$G74</f>
        <v/>
      </c>
      <c r="BS64" s="257" t="str">
        <f>'P25'!$G74</f>
        <v/>
      </c>
      <c r="BT64" s="266" t="str">
        <f>'P26'!$G74</f>
        <v/>
      </c>
      <c r="BU64" s="257">
        <f t="shared" si="255"/>
        <v>0</v>
      </c>
      <c r="BV64" s="267" t="str">
        <f t="shared" si="256"/>
        <v>-</v>
      </c>
    </row>
    <row r="65" ht="15.75" customHeight="1">
      <c r="A65" s="268" t="s">
        <v>455</v>
      </c>
      <c r="B65" s="259" t="str">
        <f>Résultats!B76</f>
        <v>10.8</v>
      </c>
      <c r="C65" s="260" t="str">
        <f>Résultats!C76</f>
        <v>A</v>
      </c>
      <c r="D65" s="257" t="str">
        <f>Résultats!E76</f>
        <v/>
      </c>
      <c r="F65" s="261" t="str">
        <f>'P01'!F75</f>
        <v>c</v>
      </c>
      <c r="G65" s="160" t="str">
        <f>'P02'!F75</f>
        <v>c</v>
      </c>
      <c r="H65" s="160" t="str">
        <f>'P03'!F75</f>
        <v>c</v>
      </c>
      <c r="I65" s="160" t="str">
        <f>'P04'!F75</f>
        <v>c</v>
      </c>
      <c r="J65" s="160" t="str">
        <f>'P05'!F75</f>
        <v>c</v>
      </c>
      <c r="K65" s="160" t="str">
        <f>'P06'!F75</f>
        <v>c</v>
      </c>
      <c r="L65" s="160" t="str">
        <f>'P07'!F75</f>
        <v>c</v>
      </c>
      <c r="M65" s="160" t="str">
        <f>'P08'!F75</f>
        <v>c</v>
      </c>
      <c r="N65" s="160" t="str">
        <f>'P09'!F75</f>
        <v>nc</v>
      </c>
      <c r="O65" s="160" t="str">
        <f>'P10'!F75</f>
        <v>c</v>
      </c>
      <c r="P65" s="160" t="str">
        <f>'P11'!F75</f>
        <v>nc</v>
      </c>
      <c r="Q65" s="160" t="str">
        <f>'P12'!F75</f>
        <v>c</v>
      </c>
      <c r="R65" s="160" t="str">
        <f>'P13'!F75</f>
        <v>c</v>
      </c>
      <c r="S65" s="160" t="str">
        <f>'P14'!F75</f>
        <v>nt</v>
      </c>
      <c r="T65" s="160" t="str">
        <f>'P15'!F75</f>
        <v>nt</v>
      </c>
      <c r="U65" s="160" t="str">
        <f>'P16'!F75</f>
        <v>nt</v>
      </c>
      <c r="V65" s="160" t="str">
        <f>'P17'!F75</f>
        <v>nt</v>
      </c>
      <c r="W65" s="160" t="str">
        <f>'P18'!F75</f>
        <v>nt</v>
      </c>
      <c r="X65" s="160" t="str">
        <f>'P19'!F75</f>
        <v>nt</v>
      </c>
      <c r="Y65" s="160" t="str">
        <f>'P20'!F75</f>
        <v>nt</v>
      </c>
      <c r="Z65" s="160" t="str">
        <f>'P21'!F75</f>
        <v>nt</v>
      </c>
      <c r="AA65" s="160" t="str">
        <f>'P22'!F75</f>
        <v>nt</v>
      </c>
      <c r="AB65" s="160" t="str">
        <f>'P23'!F75</f>
        <v>nt</v>
      </c>
      <c r="AC65" s="160" t="str">
        <f>'P24'!F75</f>
        <v>nt</v>
      </c>
      <c r="AD65" s="160" t="str">
        <f>'P25'!F75</f>
        <v>nt</v>
      </c>
      <c r="AE65" s="262" t="str">
        <f>'P26'!F75</f>
        <v>nt</v>
      </c>
      <c r="AF65" s="257">
        <f t="shared" si="250"/>
        <v>11</v>
      </c>
      <c r="AG65" s="257">
        <f t="shared" si="251"/>
        <v>2</v>
      </c>
      <c r="AH65" s="257">
        <f t="shared" si="252"/>
        <v>0</v>
      </c>
      <c r="AI65" s="257">
        <f t="shared" si="253"/>
        <v>13</v>
      </c>
      <c r="AJ65" s="263" t="str">
        <f t="shared" si="254"/>
        <v>NC</v>
      </c>
      <c r="AS65" s="264" t="str">
        <f>Résultats!B76</f>
        <v>10.8</v>
      </c>
      <c r="AT65" s="265" t="str">
        <f>Résultats!C76</f>
        <v>A</v>
      </c>
      <c r="AU65" s="257" t="str">
        <f>'P01'!$G75</f>
        <v/>
      </c>
      <c r="AV65" s="257" t="str">
        <f>'P02'!$G75</f>
        <v/>
      </c>
      <c r="AW65" s="257" t="str">
        <f>'P03'!$G75</f>
        <v/>
      </c>
      <c r="AX65" s="257" t="str">
        <f>'P04'!$G75</f>
        <v/>
      </c>
      <c r="AY65" s="257" t="str">
        <f>'P05'!$G75</f>
        <v/>
      </c>
      <c r="AZ65" s="257" t="str">
        <f>'P06'!$G75</f>
        <v/>
      </c>
      <c r="BA65" s="257" t="str">
        <f>'P07'!$G75</f>
        <v/>
      </c>
      <c r="BB65" s="257" t="str">
        <f>'P08'!$G75</f>
        <v/>
      </c>
      <c r="BC65" s="257" t="str">
        <f>'P09'!$G75</f>
        <v/>
      </c>
      <c r="BD65" s="257" t="str">
        <f>'P10'!$G75</f>
        <v/>
      </c>
      <c r="BE65" s="257" t="str">
        <f>'P11'!$G75</f>
        <v/>
      </c>
      <c r="BF65" s="257" t="str">
        <f>'P12'!$G75</f>
        <v/>
      </c>
      <c r="BG65" s="257" t="str">
        <f>'P13'!$G75</f>
        <v/>
      </c>
      <c r="BH65" s="257" t="str">
        <f>'P14'!$G75</f>
        <v/>
      </c>
      <c r="BI65" s="257" t="str">
        <f>'P15'!$G75</f>
        <v/>
      </c>
      <c r="BJ65" s="257" t="str">
        <f>'P16'!$G75</f>
        <v/>
      </c>
      <c r="BK65" s="257" t="str">
        <f>'P17'!$G75</f>
        <v/>
      </c>
      <c r="BL65" s="257" t="str">
        <f>'P18'!$G75</f>
        <v/>
      </c>
      <c r="BM65" s="257" t="str">
        <f>'P19'!$G75</f>
        <v/>
      </c>
      <c r="BN65" s="257" t="str">
        <f>'P20'!$G75</f>
        <v/>
      </c>
      <c r="BO65" s="257"/>
      <c r="BP65" s="257" t="str">
        <f>'P22'!$G75</f>
        <v/>
      </c>
      <c r="BQ65" s="257" t="str">
        <f>'P23'!$G75</f>
        <v/>
      </c>
      <c r="BR65" s="257" t="str">
        <f>'P24'!$G75</f>
        <v/>
      </c>
      <c r="BS65" s="257" t="str">
        <f>'P25'!$G75</f>
        <v/>
      </c>
      <c r="BT65" s="266" t="str">
        <f>'P26'!$G75</f>
        <v/>
      </c>
      <c r="BU65" s="257">
        <f t="shared" si="255"/>
        <v>0</v>
      </c>
      <c r="BV65" s="267" t="str">
        <f t="shared" si="256"/>
        <v>-</v>
      </c>
    </row>
    <row r="66" ht="15.75" customHeight="1">
      <c r="A66" s="268" t="s">
        <v>455</v>
      </c>
      <c r="B66" s="259" t="str">
        <f>Résultats!B77</f>
        <v>10.9</v>
      </c>
      <c r="C66" s="260" t="str">
        <f>Résultats!C77</f>
        <v>A</v>
      </c>
      <c r="D66" s="257" t="str">
        <f>Résultats!E77</f>
        <v/>
      </c>
      <c r="F66" s="261" t="str">
        <f>'P01'!F76</f>
        <v>c</v>
      </c>
      <c r="G66" s="160" t="str">
        <f>'P02'!F76</f>
        <v>c</v>
      </c>
      <c r="H66" s="160" t="str">
        <f>'P03'!F76</f>
        <v>c</v>
      </c>
      <c r="I66" s="160" t="str">
        <f>'P04'!F76</f>
        <v>c</v>
      </c>
      <c r="J66" s="160" t="str">
        <f>'P05'!F76</f>
        <v>c</v>
      </c>
      <c r="K66" s="160" t="str">
        <f>'P06'!F76</f>
        <v>c</v>
      </c>
      <c r="L66" s="160" t="str">
        <f>'P07'!F76</f>
        <v>c</v>
      </c>
      <c r="M66" s="160" t="str">
        <f>'P08'!F76</f>
        <v>c</v>
      </c>
      <c r="N66" s="160" t="str">
        <f>'P09'!F76</f>
        <v>c</v>
      </c>
      <c r="O66" s="160" t="str">
        <f>'P10'!F76</f>
        <v>c</v>
      </c>
      <c r="P66" s="160" t="str">
        <f>'P11'!F76</f>
        <v>c</v>
      </c>
      <c r="Q66" s="160" t="str">
        <f>'P12'!F76</f>
        <v>c</v>
      </c>
      <c r="R66" s="160" t="str">
        <f>'P13'!F76</f>
        <v>c</v>
      </c>
      <c r="S66" s="160" t="str">
        <f>'P14'!F76</f>
        <v>nt</v>
      </c>
      <c r="T66" s="160" t="str">
        <f>'P15'!F76</f>
        <v>nt</v>
      </c>
      <c r="U66" s="160" t="str">
        <f>'P16'!F76</f>
        <v>nt</v>
      </c>
      <c r="V66" s="160" t="str">
        <f>'P17'!F76</f>
        <v>nt</v>
      </c>
      <c r="W66" s="160" t="str">
        <f>'P18'!F76</f>
        <v>nt</v>
      </c>
      <c r="X66" s="160" t="str">
        <f>'P19'!F76</f>
        <v>nt</v>
      </c>
      <c r="Y66" s="160" t="str">
        <f>'P20'!F76</f>
        <v>nt</v>
      </c>
      <c r="Z66" s="160" t="str">
        <f>'P21'!F76</f>
        <v>nt</v>
      </c>
      <c r="AA66" s="160" t="str">
        <f>'P22'!F76</f>
        <v>nt</v>
      </c>
      <c r="AB66" s="160" t="str">
        <f>'P23'!F76</f>
        <v>nt</v>
      </c>
      <c r="AC66" s="160" t="str">
        <f>'P24'!F76</f>
        <v>nt</v>
      </c>
      <c r="AD66" s="160" t="str">
        <f>'P25'!F76</f>
        <v>nt</v>
      </c>
      <c r="AE66" s="262" t="str">
        <f>'P26'!F76</f>
        <v>nt</v>
      </c>
      <c r="AF66" s="257">
        <f t="shared" ref="AF66:AF107" si="265">COUNTIF($F66:$AE66,"c")</f>
        <v>13</v>
      </c>
      <c r="AG66" s="257">
        <f t="shared" ref="AG66:AG107" si="266">COUNTIF($F66:$AE66,"nc")</f>
        <v>0</v>
      </c>
      <c r="AH66" s="257">
        <f t="shared" ref="AH66:AH107" si="267">COUNTIF($F66:$AE66,"na")</f>
        <v>0</v>
      </c>
      <c r="AI66" s="257">
        <f t="shared" ref="AI66:AI107" si="268">COUNTIF($F66:$AE66,"nt")</f>
        <v>13</v>
      </c>
      <c r="AJ66" s="263" t="str">
        <f t="shared" ref="AJ66:AJ107" si="269">IF(AG66&gt;0,"NC",IF(AF66&gt;0,"C",IF(AI66&gt;0,"NT","NA")))</f>
        <v>C</v>
      </c>
      <c r="AS66" s="264" t="str">
        <f>Résultats!B77</f>
        <v>10.9</v>
      </c>
      <c r="AT66" s="265" t="str">
        <f>Résultats!C77</f>
        <v>A</v>
      </c>
      <c r="AU66" s="257" t="str">
        <f>'P01'!$G76</f>
        <v/>
      </c>
      <c r="AV66" s="257" t="str">
        <f>'P02'!$G76</f>
        <v/>
      </c>
      <c r="AW66" s="257" t="str">
        <f>'P03'!$G76</f>
        <v/>
      </c>
      <c r="AX66" s="257" t="str">
        <f>'P04'!$G76</f>
        <v/>
      </c>
      <c r="AY66" s="257" t="str">
        <f>'P05'!$G76</f>
        <v/>
      </c>
      <c r="AZ66" s="257" t="str">
        <f>'P06'!$G76</f>
        <v/>
      </c>
      <c r="BA66" s="257" t="str">
        <f>'P07'!$G76</f>
        <v/>
      </c>
      <c r="BB66" s="257" t="str">
        <f>'P08'!$G76</f>
        <v/>
      </c>
      <c r="BC66" s="257" t="str">
        <f>'P09'!$G76</f>
        <v/>
      </c>
      <c r="BD66" s="257" t="str">
        <f>'P10'!$G76</f>
        <v/>
      </c>
      <c r="BE66" s="257" t="str">
        <f>'P11'!$G76</f>
        <v/>
      </c>
      <c r="BF66" s="257" t="str">
        <f>'P12'!$G76</f>
        <v/>
      </c>
      <c r="BG66" s="257" t="str">
        <f>'P13'!$G76</f>
        <v/>
      </c>
      <c r="BH66" s="257" t="str">
        <f>'P14'!$G76</f>
        <v/>
      </c>
      <c r="BI66" s="257" t="str">
        <f>'P15'!$G76</f>
        <v/>
      </c>
      <c r="BJ66" s="257" t="str">
        <f>'P16'!$G76</f>
        <v/>
      </c>
      <c r="BK66" s="257" t="str">
        <f>'P17'!$G76</f>
        <v/>
      </c>
      <c r="BL66" s="257" t="str">
        <f>'P18'!$G76</f>
        <v/>
      </c>
      <c r="BM66" s="257" t="str">
        <f>'P19'!$G76</f>
        <v/>
      </c>
      <c r="BN66" s="257" t="str">
        <f>'P20'!$G76</f>
        <v/>
      </c>
      <c r="BO66" s="257"/>
      <c r="BP66" s="257" t="str">
        <f>'P22'!$G76</f>
        <v/>
      </c>
      <c r="BQ66" s="257" t="str">
        <f>'P23'!$G76</f>
        <v/>
      </c>
      <c r="BR66" s="257" t="str">
        <f>'P24'!$G76</f>
        <v/>
      </c>
      <c r="BS66" s="257" t="str">
        <f>'P25'!$G76</f>
        <v/>
      </c>
      <c r="BT66" s="266" t="str">
        <f>'P26'!$G76</f>
        <v/>
      </c>
      <c r="BU66" s="257">
        <f t="shared" ref="BU66:BU107" si="270">COUNTIF(AU66:BS66,"D")</f>
        <v>0</v>
      </c>
      <c r="BV66" s="267" t="str">
        <f t="shared" ref="BV66:BV107" si="271">IF(BU66&gt;0,"D","-")</f>
        <v>-</v>
      </c>
    </row>
    <row r="67" ht="15.75" customHeight="1">
      <c r="A67" s="268" t="s">
        <v>455</v>
      </c>
      <c r="B67" s="259" t="str">
        <f>Résultats!B78</f>
        <v>10.10</v>
      </c>
      <c r="C67" s="260" t="str">
        <f>Résultats!C78</f>
        <v>A</v>
      </c>
      <c r="D67" s="257" t="str">
        <f>Résultats!E78</f>
        <v/>
      </c>
      <c r="F67" s="261" t="str">
        <f>'P01'!F77</f>
        <v>c</v>
      </c>
      <c r="G67" s="160" t="str">
        <f>'P02'!F77</f>
        <v>c</v>
      </c>
      <c r="H67" s="160" t="str">
        <f>'P03'!F77</f>
        <v>c</v>
      </c>
      <c r="I67" s="160" t="str">
        <f>'P04'!F77</f>
        <v>c</v>
      </c>
      <c r="J67" s="160" t="str">
        <f>'P05'!F77</f>
        <v>c</v>
      </c>
      <c r="K67" s="160" t="str">
        <f>'P06'!F77</f>
        <v>c</v>
      </c>
      <c r="L67" s="160" t="str">
        <f>'P07'!F77</f>
        <v>c</v>
      </c>
      <c r="M67" s="160" t="str">
        <f>'P08'!F77</f>
        <v>c</v>
      </c>
      <c r="N67" s="160" t="str">
        <f>'P09'!F77</f>
        <v>c</v>
      </c>
      <c r="O67" s="160" t="str">
        <f>'P10'!F77</f>
        <v>c</v>
      </c>
      <c r="P67" s="160" t="str">
        <f>'P11'!F77</f>
        <v>c</v>
      </c>
      <c r="Q67" s="160" t="str">
        <f>'P12'!F77</f>
        <v>c</v>
      </c>
      <c r="R67" s="160" t="str">
        <f>'P13'!F77</f>
        <v>c</v>
      </c>
      <c r="S67" s="160" t="str">
        <f>'P14'!F77</f>
        <v>nt</v>
      </c>
      <c r="T67" s="160" t="str">
        <f>'P15'!F77</f>
        <v>nt</v>
      </c>
      <c r="U67" s="160" t="str">
        <f>'P16'!F77</f>
        <v>nt</v>
      </c>
      <c r="V67" s="160" t="str">
        <f>'P17'!F77</f>
        <v>nt</v>
      </c>
      <c r="W67" s="160" t="str">
        <f>'P18'!F77</f>
        <v>nt</v>
      </c>
      <c r="X67" s="160" t="str">
        <f>'P19'!F77</f>
        <v>nt</v>
      </c>
      <c r="Y67" s="160" t="str">
        <f>'P20'!F77</f>
        <v>nt</v>
      </c>
      <c r="Z67" s="160" t="str">
        <f>'P21'!F77</f>
        <v>nt</v>
      </c>
      <c r="AA67" s="160" t="str">
        <f>'P22'!F77</f>
        <v>nt</v>
      </c>
      <c r="AB67" s="160" t="str">
        <f>'P23'!F77</f>
        <v>nt</v>
      </c>
      <c r="AC67" s="160" t="str">
        <f>'P24'!F77</f>
        <v>nt</v>
      </c>
      <c r="AD67" s="160" t="str">
        <f>'P25'!F77</f>
        <v>nt</v>
      </c>
      <c r="AE67" s="262" t="str">
        <f>'P26'!F77</f>
        <v>nt</v>
      </c>
      <c r="AF67" s="257">
        <f t="shared" si="265"/>
        <v>13</v>
      </c>
      <c r="AG67" s="257">
        <f t="shared" si="266"/>
        <v>0</v>
      </c>
      <c r="AH67" s="257">
        <f t="shared" si="267"/>
        <v>0</v>
      </c>
      <c r="AI67" s="257">
        <f t="shared" si="268"/>
        <v>13</v>
      </c>
      <c r="AJ67" s="263" t="str">
        <f t="shared" si="269"/>
        <v>C</v>
      </c>
      <c r="AS67" s="264" t="str">
        <f>Résultats!B78</f>
        <v>10.10</v>
      </c>
      <c r="AT67" s="265" t="str">
        <f>Résultats!C78</f>
        <v>A</v>
      </c>
      <c r="AU67" s="257" t="str">
        <f>'P01'!$G77</f>
        <v/>
      </c>
      <c r="AV67" s="257" t="str">
        <f>'P02'!$G77</f>
        <v/>
      </c>
      <c r="AW67" s="257" t="str">
        <f>'P03'!$G77</f>
        <v/>
      </c>
      <c r="AX67" s="257" t="str">
        <f>'P04'!$G77</f>
        <v/>
      </c>
      <c r="AY67" s="257" t="str">
        <f>'P05'!$G77</f>
        <v/>
      </c>
      <c r="AZ67" s="257" t="str">
        <f>'P06'!$G77</f>
        <v/>
      </c>
      <c r="BA67" s="257" t="str">
        <f>'P07'!$G77</f>
        <v/>
      </c>
      <c r="BB67" s="257" t="str">
        <f>'P08'!$G77</f>
        <v/>
      </c>
      <c r="BC67" s="257" t="str">
        <f>'P09'!$G77</f>
        <v/>
      </c>
      <c r="BD67" s="257" t="str">
        <f>'P10'!$G77</f>
        <v/>
      </c>
      <c r="BE67" s="257" t="str">
        <f>'P11'!$G77</f>
        <v/>
      </c>
      <c r="BF67" s="257" t="str">
        <f>'P12'!$G77</f>
        <v/>
      </c>
      <c r="BG67" s="257" t="str">
        <f>'P13'!$G77</f>
        <v/>
      </c>
      <c r="BH67" s="257" t="str">
        <f>'P14'!$G77</f>
        <v/>
      </c>
      <c r="BI67" s="257" t="str">
        <f>'P15'!$G77</f>
        <v/>
      </c>
      <c r="BJ67" s="257" t="str">
        <f>'P16'!$G77</f>
        <v/>
      </c>
      <c r="BK67" s="257" t="str">
        <f>'P17'!$G77</f>
        <v/>
      </c>
      <c r="BL67" s="257" t="str">
        <f>'P18'!$G77</f>
        <v/>
      </c>
      <c r="BM67" s="257" t="str">
        <f>'P19'!$G77</f>
        <v/>
      </c>
      <c r="BN67" s="257" t="str">
        <f>'P20'!$G77</f>
        <v/>
      </c>
      <c r="BO67" s="257"/>
      <c r="BP67" s="257" t="str">
        <f>'P22'!$G77</f>
        <v/>
      </c>
      <c r="BQ67" s="257" t="str">
        <f>'P23'!$G77</f>
        <v/>
      </c>
      <c r="BR67" s="257" t="str">
        <f>'P24'!$G77</f>
        <v/>
      </c>
      <c r="BS67" s="257" t="str">
        <f>'P25'!$G77</f>
        <v/>
      </c>
      <c r="BT67" s="266" t="str">
        <f>'P26'!$G77</f>
        <v/>
      </c>
      <c r="BU67" s="257">
        <f t="shared" si="270"/>
        <v>0</v>
      </c>
      <c r="BV67" s="267" t="str">
        <f t="shared" si="271"/>
        <v>-</v>
      </c>
    </row>
    <row r="68" ht="15.75" customHeight="1">
      <c r="A68" s="268" t="s">
        <v>455</v>
      </c>
      <c r="B68" s="259" t="str">
        <f>Résultats!B79</f>
        <v>10.11</v>
      </c>
      <c r="C68" s="260" t="str">
        <f>Résultats!C79</f>
        <v>AA</v>
      </c>
      <c r="D68" s="257" t="str">
        <f>Résultats!E79</f>
        <v/>
      </c>
      <c r="F68" s="261" t="str">
        <f>'P01'!F78</f>
        <v>c</v>
      </c>
      <c r="G68" s="160" t="str">
        <f>'P02'!F78</f>
        <v>c</v>
      </c>
      <c r="H68" s="160" t="str">
        <f>'P03'!F78</f>
        <v>c</v>
      </c>
      <c r="I68" s="160" t="str">
        <f>'P04'!F78</f>
        <v>c</v>
      </c>
      <c r="J68" s="160" t="str">
        <f>'P05'!F78</f>
        <v>c</v>
      </c>
      <c r="K68" s="160" t="str">
        <f>'P06'!F78</f>
        <v>c</v>
      </c>
      <c r="L68" s="160" t="str">
        <f>'P07'!F78</f>
        <v>c</v>
      </c>
      <c r="M68" s="160" t="str">
        <f>'P08'!F78</f>
        <v>c</v>
      </c>
      <c r="N68" s="160" t="str">
        <f>'P09'!F78</f>
        <v>c</v>
      </c>
      <c r="O68" s="160" t="str">
        <f>'P10'!F78</f>
        <v>c</v>
      </c>
      <c r="P68" s="160" t="str">
        <f>'P11'!F78</f>
        <v>c</v>
      </c>
      <c r="Q68" s="160" t="str">
        <f>'P12'!F78</f>
        <v>c</v>
      </c>
      <c r="R68" s="160" t="str">
        <f>'P13'!F78</f>
        <v>c</v>
      </c>
      <c r="S68" s="160" t="str">
        <f>'P14'!F78</f>
        <v>nt</v>
      </c>
      <c r="T68" s="160" t="str">
        <f>'P15'!F78</f>
        <v>nt</v>
      </c>
      <c r="U68" s="160" t="str">
        <f>'P16'!F78</f>
        <v>nt</v>
      </c>
      <c r="V68" s="160" t="str">
        <f>'P17'!F78</f>
        <v>nt</v>
      </c>
      <c r="W68" s="160" t="str">
        <f>'P18'!F78</f>
        <v>nt</v>
      </c>
      <c r="X68" s="160" t="str">
        <f>'P19'!F78</f>
        <v>nt</v>
      </c>
      <c r="Y68" s="160" t="str">
        <f>'P20'!F78</f>
        <v>nt</v>
      </c>
      <c r="Z68" s="160" t="str">
        <f>'P21'!F78</f>
        <v>nt</v>
      </c>
      <c r="AA68" s="160" t="str">
        <f>'P22'!F78</f>
        <v>nt</v>
      </c>
      <c r="AB68" s="160" t="str">
        <f>'P23'!F78</f>
        <v>nt</v>
      </c>
      <c r="AC68" s="160" t="str">
        <f>'P24'!F78</f>
        <v>nt</v>
      </c>
      <c r="AD68" s="160" t="str">
        <f>'P25'!F78</f>
        <v>nt</v>
      </c>
      <c r="AE68" s="262" t="str">
        <f>'P26'!F78</f>
        <v>nt</v>
      </c>
      <c r="AF68" s="257">
        <f t="shared" si="265"/>
        <v>13</v>
      </c>
      <c r="AG68" s="257">
        <f t="shared" si="266"/>
        <v>0</v>
      </c>
      <c r="AH68" s="257">
        <f t="shared" si="267"/>
        <v>0</v>
      </c>
      <c r="AI68" s="257">
        <f t="shared" si="268"/>
        <v>13</v>
      </c>
      <c r="AJ68" s="263" t="str">
        <f t="shared" si="269"/>
        <v>C</v>
      </c>
      <c r="AS68" s="264" t="str">
        <f>Résultats!B79</f>
        <v>10.11</v>
      </c>
      <c r="AT68" s="265" t="str">
        <f>Résultats!C79</f>
        <v>AA</v>
      </c>
      <c r="AU68" s="257" t="str">
        <f>'P01'!$G78</f>
        <v/>
      </c>
      <c r="AV68" s="257" t="str">
        <f>'P02'!$G78</f>
        <v/>
      </c>
      <c r="AW68" s="257" t="str">
        <f>'P03'!$G78</f>
        <v/>
      </c>
      <c r="AX68" s="257" t="str">
        <f>'P04'!$G78</f>
        <v/>
      </c>
      <c r="AY68" s="257" t="str">
        <f>'P05'!$G78</f>
        <v/>
      </c>
      <c r="AZ68" s="257" t="str">
        <f>'P06'!$G78</f>
        <v/>
      </c>
      <c r="BA68" s="257" t="str">
        <f>'P07'!$G78</f>
        <v/>
      </c>
      <c r="BB68" s="257" t="str">
        <f>'P08'!$G78</f>
        <v/>
      </c>
      <c r="BC68" s="257" t="str">
        <f>'P09'!$G78</f>
        <v/>
      </c>
      <c r="BD68" s="257" t="str">
        <f>'P10'!$G78</f>
        <v/>
      </c>
      <c r="BE68" s="257" t="str">
        <f>'P11'!$G78</f>
        <v/>
      </c>
      <c r="BF68" s="257" t="str">
        <f>'P12'!$G78</f>
        <v/>
      </c>
      <c r="BG68" s="257" t="str">
        <f>'P13'!$G78</f>
        <v/>
      </c>
      <c r="BH68" s="257" t="str">
        <f>'P14'!$G78</f>
        <v/>
      </c>
      <c r="BI68" s="257" t="str">
        <f>'P15'!$G78</f>
        <v/>
      </c>
      <c r="BJ68" s="257" t="str">
        <f>'P16'!$G78</f>
        <v/>
      </c>
      <c r="BK68" s="257" t="str">
        <f>'P17'!$G78</f>
        <v/>
      </c>
      <c r="BL68" s="257" t="str">
        <f>'P18'!$G78</f>
        <v/>
      </c>
      <c r="BM68" s="257" t="str">
        <f>'P19'!$G78</f>
        <v/>
      </c>
      <c r="BN68" s="257" t="str">
        <f>'P20'!$G78</f>
        <v/>
      </c>
      <c r="BO68" s="257"/>
      <c r="BP68" s="257" t="str">
        <f>'P22'!$G78</f>
        <v/>
      </c>
      <c r="BQ68" s="257" t="str">
        <f>'P23'!$G78</f>
        <v/>
      </c>
      <c r="BR68" s="257" t="str">
        <f>'P24'!$G78</f>
        <v/>
      </c>
      <c r="BS68" s="257" t="str">
        <f>'P25'!$G78</f>
        <v/>
      </c>
      <c r="BT68" s="266" t="str">
        <f>'P26'!$G78</f>
        <v/>
      </c>
      <c r="BU68" s="257">
        <f t="shared" si="270"/>
        <v>0</v>
      </c>
      <c r="BV68" s="267" t="str">
        <f t="shared" si="271"/>
        <v>-</v>
      </c>
    </row>
    <row r="69" ht="15.75" customHeight="1">
      <c r="A69" s="268" t="s">
        <v>455</v>
      </c>
      <c r="B69" s="259" t="str">
        <f>Résultats!B80</f>
        <v>10.12</v>
      </c>
      <c r="C69" s="260" t="str">
        <f>Résultats!C80</f>
        <v>AA</v>
      </c>
      <c r="D69" s="257" t="str">
        <f>Résultats!E80</f>
        <v/>
      </c>
      <c r="F69" s="261" t="str">
        <f>'P01'!F79</f>
        <v>c</v>
      </c>
      <c r="G69" s="160" t="str">
        <f>'P02'!F79</f>
        <v>c</v>
      </c>
      <c r="H69" s="160" t="str">
        <f>'P03'!F79</f>
        <v>c</v>
      </c>
      <c r="I69" s="160" t="str">
        <f>'P04'!F79</f>
        <v>c</v>
      </c>
      <c r="J69" s="160" t="str">
        <f>'P05'!F79</f>
        <v>c</v>
      </c>
      <c r="K69" s="160" t="str">
        <f>'P06'!F79</f>
        <v>c</v>
      </c>
      <c r="L69" s="160" t="str">
        <f>'P07'!F79</f>
        <v>c</v>
      </c>
      <c r="M69" s="160" t="str">
        <f>'P08'!F79</f>
        <v>c</v>
      </c>
      <c r="N69" s="160" t="str">
        <f>'P09'!F79</f>
        <v>c</v>
      </c>
      <c r="O69" s="160" t="str">
        <f>'P10'!F79</f>
        <v>c</v>
      </c>
      <c r="P69" s="160" t="str">
        <f>'P11'!F79</f>
        <v>c</v>
      </c>
      <c r="Q69" s="160" t="str">
        <f>'P12'!F79</f>
        <v>c</v>
      </c>
      <c r="R69" s="160" t="str">
        <f>'P13'!F79</f>
        <v>c</v>
      </c>
      <c r="S69" s="160" t="str">
        <f>'P14'!F79</f>
        <v>nt</v>
      </c>
      <c r="T69" s="160" t="str">
        <f>'P15'!F79</f>
        <v>nt</v>
      </c>
      <c r="U69" s="160" t="str">
        <f>'P16'!F79</f>
        <v>nt</v>
      </c>
      <c r="V69" s="160" t="str">
        <f>'P17'!F79</f>
        <v>nt</v>
      </c>
      <c r="W69" s="160" t="str">
        <f>'P18'!F79</f>
        <v>nt</v>
      </c>
      <c r="X69" s="160" t="str">
        <f>'P19'!F79</f>
        <v>nt</v>
      </c>
      <c r="Y69" s="160" t="str">
        <f>'P20'!F79</f>
        <v>nt</v>
      </c>
      <c r="Z69" s="160" t="str">
        <f>'P21'!F79</f>
        <v>nt</v>
      </c>
      <c r="AA69" s="160" t="str">
        <f>'P22'!F79</f>
        <v>nt</v>
      </c>
      <c r="AB69" s="160" t="str">
        <f>'P23'!F79</f>
        <v>nt</v>
      </c>
      <c r="AC69" s="160" t="str">
        <f>'P24'!F79</f>
        <v>nt</v>
      </c>
      <c r="AD69" s="160" t="str">
        <f>'P25'!F79</f>
        <v>nt</v>
      </c>
      <c r="AE69" s="262" t="str">
        <f>'P26'!F79</f>
        <v>nt</v>
      </c>
      <c r="AF69" s="257">
        <f t="shared" si="265"/>
        <v>13</v>
      </c>
      <c r="AG69" s="257">
        <f t="shared" si="266"/>
        <v>0</v>
      </c>
      <c r="AH69" s="257">
        <f t="shared" si="267"/>
        <v>0</v>
      </c>
      <c r="AI69" s="257">
        <f t="shared" si="268"/>
        <v>13</v>
      </c>
      <c r="AJ69" s="263" t="str">
        <f t="shared" si="269"/>
        <v>C</v>
      </c>
      <c r="AS69" s="264" t="str">
        <f>Résultats!B80</f>
        <v>10.12</v>
      </c>
      <c r="AT69" s="265" t="str">
        <f>Résultats!C80</f>
        <v>AA</v>
      </c>
      <c r="AU69" s="257" t="str">
        <f>'P01'!$G79</f>
        <v/>
      </c>
      <c r="AV69" s="257" t="str">
        <f>'P02'!$G79</f>
        <v/>
      </c>
      <c r="AW69" s="257" t="str">
        <f>'P03'!$G79</f>
        <v/>
      </c>
      <c r="AX69" s="257" t="str">
        <f>'P04'!$G79</f>
        <v/>
      </c>
      <c r="AY69" s="257" t="str">
        <f>'P05'!$G79</f>
        <v/>
      </c>
      <c r="AZ69" s="257" t="str">
        <f>'P06'!$G79</f>
        <v/>
      </c>
      <c r="BA69" s="257" t="str">
        <f>'P07'!$G79</f>
        <v/>
      </c>
      <c r="BB69" s="257" t="str">
        <f>'P08'!$G79</f>
        <v/>
      </c>
      <c r="BC69" s="257" t="str">
        <f>'P09'!$G79</f>
        <v/>
      </c>
      <c r="BD69" s="257" t="str">
        <f>'P10'!$G79</f>
        <v/>
      </c>
      <c r="BE69" s="257" t="str">
        <f>'P11'!$G79</f>
        <v/>
      </c>
      <c r="BF69" s="257" t="str">
        <f>'P12'!$G79</f>
        <v/>
      </c>
      <c r="BG69" s="257" t="str">
        <f>'P13'!$G79</f>
        <v/>
      </c>
      <c r="BH69" s="257" t="str">
        <f>'P14'!$G79</f>
        <v/>
      </c>
      <c r="BI69" s="257" t="str">
        <f>'P15'!$G79</f>
        <v/>
      </c>
      <c r="BJ69" s="257" t="str">
        <f>'P16'!$G79</f>
        <v/>
      </c>
      <c r="BK69" s="257" t="str">
        <f>'P17'!$G79</f>
        <v/>
      </c>
      <c r="BL69" s="257" t="str">
        <f>'P18'!$G79</f>
        <v/>
      </c>
      <c r="BM69" s="257" t="str">
        <f>'P19'!$G79</f>
        <v/>
      </c>
      <c r="BN69" s="257" t="str">
        <f>'P20'!$G79</f>
        <v/>
      </c>
      <c r="BO69" s="257"/>
      <c r="BP69" s="257" t="str">
        <f>'P22'!$G79</f>
        <v/>
      </c>
      <c r="BQ69" s="257" t="str">
        <f>'P23'!$G79</f>
        <v/>
      </c>
      <c r="BR69" s="257" t="str">
        <f>'P24'!$G79</f>
        <v/>
      </c>
      <c r="BS69" s="257" t="str">
        <f>'P25'!$G79</f>
        <v/>
      </c>
      <c r="BT69" s="266" t="str">
        <f>'P26'!$G79</f>
        <v/>
      </c>
      <c r="BU69" s="257">
        <f t="shared" si="270"/>
        <v>0</v>
      </c>
      <c r="BV69" s="267" t="str">
        <f t="shared" si="271"/>
        <v>-</v>
      </c>
    </row>
    <row r="70" ht="15.75" customHeight="1">
      <c r="A70" s="268" t="s">
        <v>455</v>
      </c>
      <c r="B70" s="259" t="str">
        <f>Résultats!B81</f>
        <v>10.13</v>
      </c>
      <c r="C70" s="260" t="str">
        <f>Résultats!C81</f>
        <v>AA</v>
      </c>
      <c r="D70" s="257" t="str">
        <f>Résultats!E81</f>
        <v/>
      </c>
      <c r="F70" s="261" t="str">
        <f>'P01'!F80</f>
        <v>c</v>
      </c>
      <c r="G70" s="160" t="str">
        <f>'P02'!F80</f>
        <v>c</v>
      </c>
      <c r="H70" s="160" t="str">
        <f>'P03'!F80</f>
        <v>c</v>
      </c>
      <c r="I70" s="160" t="str">
        <f>'P04'!F80</f>
        <v>c</v>
      </c>
      <c r="J70" s="160" t="str">
        <f>'P05'!F80</f>
        <v>c</v>
      </c>
      <c r="K70" s="160" t="str">
        <f>'P06'!F80</f>
        <v>c</v>
      </c>
      <c r="L70" s="160" t="str">
        <f>'P07'!F80</f>
        <v>c</v>
      </c>
      <c r="M70" s="160" t="str">
        <f>'P08'!F80</f>
        <v>c</v>
      </c>
      <c r="N70" s="160" t="str">
        <f>'P09'!F80</f>
        <v>c</v>
      </c>
      <c r="O70" s="160" t="str">
        <f>'P10'!F80</f>
        <v>c</v>
      </c>
      <c r="P70" s="160" t="str">
        <f>'P11'!F80</f>
        <v>c</v>
      </c>
      <c r="Q70" s="160" t="str">
        <f>'P12'!F80</f>
        <v>c</v>
      </c>
      <c r="R70" s="160" t="str">
        <f>'P13'!F80</f>
        <v>c</v>
      </c>
      <c r="S70" s="160" t="str">
        <f>'P14'!F80</f>
        <v>nt</v>
      </c>
      <c r="T70" s="160" t="str">
        <f>'P15'!F80</f>
        <v>nt</v>
      </c>
      <c r="U70" s="160" t="str">
        <f>'P16'!F80</f>
        <v>nt</v>
      </c>
      <c r="V70" s="160" t="str">
        <f>'P17'!F80</f>
        <v>nt</v>
      </c>
      <c r="W70" s="160" t="str">
        <f>'P18'!F80</f>
        <v>nt</v>
      </c>
      <c r="X70" s="160" t="str">
        <f>'P19'!F80</f>
        <v>nt</v>
      </c>
      <c r="Y70" s="160" t="str">
        <f>'P20'!F80</f>
        <v>nt</v>
      </c>
      <c r="Z70" s="160" t="str">
        <f>'P21'!F80</f>
        <v>nt</v>
      </c>
      <c r="AA70" s="160" t="str">
        <f>'P22'!F80</f>
        <v>nt</v>
      </c>
      <c r="AB70" s="160" t="str">
        <f>'P23'!F80</f>
        <v>nt</v>
      </c>
      <c r="AC70" s="160" t="str">
        <f>'P24'!F80</f>
        <v>nt</v>
      </c>
      <c r="AD70" s="160" t="str">
        <f>'P25'!F80</f>
        <v>nt</v>
      </c>
      <c r="AE70" s="262" t="str">
        <f>'P26'!F80</f>
        <v>nt</v>
      </c>
      <c r="AF70" s="257">
        <f t="shared" si="265"/>
        <v>13</v>
      </c>
      <c r="AG70" s="257">
        <f t="shared" si="266"/>
        <v>0</v>
      </c>
      <c r="AH70" s="257">
        <f t="shared" si="267"/>
        <v>0</v>
      </c>
      <c r="AI70" s="257">
        <f t="shared" si="268"/>
        <v>13</v>
      </c>
      <c r="AJ70" s="263" t="str">
        <f t="shared" si="269"/>
        <v>C</v>
      </c>
      <c r="AS70" s="264" t="str">
        <f>Résultats!B81</f>
        <v>10.13</v>
      </c>
      <c r="AT70" s="265" t="str">
        <f>Résultats!C81</f>
        <v>AA</v>
      </c>
      <c r="AU70" s="257" t="str">
        <f>'P01'!$G80</f>
        <v/>
      </c>
      <c r="AV70" s="257" t="str">
        <f>'P02'!$G80</f>
        <v/>
      </c>
      <c r="AW70" s="257" t="str">
        <f>'P03'!$G80</f>
        <v/>
      </c>
      <c r="AX70" s="257" t="str">
        <f>'P04'!$G80</f>
        <v/>
      </c>
      <c r="AY70" s="257" t="str">
        <f>'P05'!$G80</f>
        <v/>
      </c>
      <c r="AZ70" s="257" t="str">
        <f>'P06'!$G80</f>
        <v/>
      </c>
      <c r="BA70" s="257" t="str">
        <f>'P07'!$G80</f>
        <v/>
      </c>
      <c r="BB70" s="257" t="str">
        <f>'P08'!$G80</f>
        <v/>
      </c>
      <c r="BC70" s="257" t="str">
        <f>'P09'!$G80</f>
        <v/>
      </c>
      <c r="BD70" s="257" t="str">
        <f>'P10'!$G80</f>
        <v/>
      </c>
      <c r="BE70" s="257" t="str">
        <f>'P11'!$G80</f>
        <v/>
      </c>
      <c r="BF70" s="257" t="str">
        <f>'P12'!$G80</f>
        <v/>
      </c>
      <c r="BG70" s="257" t="str">
        <f>'P13'!$G80</f>
        <v/>
      </c>
      <c r="BH70" s="257" t="str">
        <f>'P14'!$G80</f>
        <v/>
      </c>
      <c r="BI70" s="257" t="str">
        <f>'P15'!$G80</f>
        <v/>
      </c>
      <c r="BJ70" s="257" t="str">
        <f>'P16'!$G80</f>
        <v/>
      </c>
      <c r="BK70" s="257" t="str">
        <f>'P17'!$G80</f>
        <v/>
      </c>
      <c r="BL70" s="257" t="str">
        <f>'P18'!$G80</f>
        <v/>
      </c>
      <c r="BM70" s="257" t="str">
        <f>'P19'!$G80</f>
        <v/>
      </c>
      <c r="BN70" s="257" t="str">
        <f>'P20'!$G80</f>
        <v/>
      </c>
      <c r="BO70" s="257"/>
      <c r="BP70" s="257" t="str">
        <f>'P22'!$G80</f>
        <v/>
      </c>
      <c r="BQ70" s="257" t="str">
        <f>'P23'!$G80</f>
        <v/>
      </c>
      <c r="BR70" s="257" t="str">
        <f>'P24'!$G80</f>
        <v/>
      </c>
      <c r="BS70" s="257" t="str">
        <f>'P25'!$G80</f>
        <v/>
      </c>
      <c r="BT70" s="266" t="str">
        <f>'P26'!$G80</f>
        <v/>
      </c>
      <c r="BU70" s="257">
        <f t="shared" si="270"/>
        <v>0</v>
      </c>
      <c r="BV70" s="267" t="str">
        <f t="shared" si="271"/>
        <v>-</v>
      </c>
    </row>
    <row r="71" ht="15.75" customHeight="1">
      <c r="A71" s="287" t="s">
        <v>455</v>
      </c>
      <c r="B71" s="259" t="str">
        <f>Résultats!B82</f>
        <v>10.14</v>
      </c>
      <c r="C71" s="260" t="str">
        <f>Résultats!C82</f>
        <v>A</v>
      </c>
      <c r="D71" s="257" t="str">
        <f>Résultats!E82</f>
        <v/>
      </c>
      <c r="F71" s="261" t="str">
        <f>'P01'!F81</f>
        <v>c</v>
      </c>
      <c r="G71" s="160" t="str">
        <f>'P02'!F81</f>
        <v>c</v>
      </c>
      <c r="H71" s="160" t="str">
        <f>'P03'!F81</f>
        <v>c</v>
      </c>
      <c r="I71" s="160" t="str">
        <f>'P04'!F81</f>
        <v>c</v>
      </c>
      <c r="J71" s="160" t="str">
        <f>'P05'!F81</f>
        <v>c</v>
      </c>
      <c r="K71" s="160" t="str">
        <f>'P06'!F81</f>
        <v>c</v>
      </c>
      <c r="L71" s="160" t="str">
        <f>'P07'!F81</f>
        <v>c</v>
      </c>
      <c r="M71" s="160" t="str">
        <f>'P08'!F81</f>
        <v>na</v>
      </c>
      <c r="N71" s="160" t="str">
        <f>'P09'!F81</f>
        <v>c</v>
      </c>
      <c r="O71" s="160" t="str">
        <f>'P10'!F81</f>
        <v>c</v>
      </c>
      <c r="P71" s="160" t="str">
        <f>'P11'!F81</f>
        <v>c</v>
      </c>
      <c r="Q71" s="160" t="str">
        <f>'P12'!F81</f>
        <v>c</v>
      </c>
      <c r="R71" s="160" t="str">
        <f>'P13'!F81</f>
        <v>c</v>
      </c>
      <c r="S71" s="160" t="str">
        <f>'P14'!F81</f>
        <v>nt</v>
      </c>
      <c r="T71" s="160" t="str">
        <f>'P15'!F81</f>
        <v>nt</v>
      </c>
      <c r="U71" s="160" t="str">
        <f>'P16'!F81</f>
        <v>nt</v>
      </c>
      <c r="V71" s="160" t="str">
        <f>'P17'!F81</f>
        <v>nt</v>
      </c>
      <c r="W71" s="160" t="str">
        <f>'P18'!F81</f>
        <v>nt</v>
      </c>
      <c r="X71" s="160" t="str">
        <f>'P19'!F81</f>
        <v>nt</v>
      </c>
      <c r="Y71" s="160" t="str">
        <f>'P20'!F81</f>
        <v>nt</v>
      </c>
      <c r="Z71" s="160" t="str">
        <f>'P21'!F81</f>
        <v>nt</v>
      </c>
      <c r="AA71" s="160" t="str">
        <f>'P22'!F81</f>
        <v>nt</v>
      </c>
      <c r="AB71" s="160" t="str">
        <f>'P23'!F81</f>
        <v>nt</v>
      </c>
      <c r="AC71" s="160" t="str">
        <f>'P24'!F81</f>
        <v>nt</v>
      </c>
      <c r="AD71" s="160" t="str">
        <f>'P25'!F81</f>
        <v>nt</v>
      </c>
      <c r="AE71" s="262" t="str">
        <f>'P26'!F81</f>
        <v>nt</v>
      </c>
      <c r="AF71" s="257">
        <f t="shared" si="265"/>
        <v>12</v>
      </c>
      <c r="AG71" s="257">
        <f t="shared" si="266"/>
        <v>0</v>
      </c>
      <c r="AH71" s="257">
        <f t="shared" si="267"/>
        <v>1</v>
      </c>
      <c r="AI71" s="257">
        <f t="shared" si="268"/>
        <v>13</v>
      </c>
      <c r="AJ71" s="263" t="str">
        <f t="shared" si="269"/>
        <v>C</v>
      </c>
      <c r="AS71" s="264" t="str">
        <f>Résultats!B82</f>
        <v>10.14</v>
      </c>
      <c r="AT71" s="265" t="str">
        <f>Résultats!C82</f>
        <v>A</v>
      </c>
      <c r="AU71" s="257" t="str">
        <f>'P01'!$G81</f>
        <v/>
      </c>
      <c r="AV71" s="257" t="str">
        <f>'P02'!$G81</f>
        <v/>
      </c>
      <c r="AW71" s="257" t="str">
        <f>'P03'!$G81</f>
        <v/>
      </c>
      <c r="AX71" s="257" t="str">
        <f>'P04'!$G81</f>
        <v/>
      </c>
      <c r="AY71" s="257" t="str">
        <f>'P05'!$G81</f>
        <v/>
      </c>
      <c r="AZ71" s="257" t="str">
        <f>'P06'!$G81</f>
        <v/>
      </c>
      <c r="BA71" s="257" t="str">
        <f>'P07'!$G81</f>
        <v/>
      </c>
      <c r="BB71" s="257" t="str">
        <f>'P08'!$G81</f>
        <v/>
      </c>
      <c r="BC71" s="257" t="str">
        <f>'P09'!$G81</f>
        <v/>
      </c>
      <c r="BD71" s="257" t="str">
        <f>'P10'!$G81</f>
        <v/>
      </c>
      <c r="BE71" s="257" t="str">
        <f>'P11'!$G81</f>
        <v/>
      </c>
      <c r="BF71" s="257" t="str">
        <f>'P12'!$G81</f>
        <v/>
      </c>
      <c r="BG71" s="257" t="str">
        <f>'P13'!$G81</f>
        <v/>
      </c>
      <c r="BH71" s="257" t="str">
        <f>'P14'!$G81</f>
        <v/>
      </c>
      <c r="BI71" s="257" t="str">
        <f>'P15'!$G81</f>
        <v/>
      </c>
      <c r="BJ71" s="257" t="str">
        <f>'P16'!$G81</f>
        <v/>
      </c>
      <c r="BK71" s="257" t="str">
        <f>'P17'!$G81</f>
        <v/>
      </c>
      <c r="BL71" s="257" t="str">
        <f>'P18'!$G81</f>
        <v/>
      </c>
      <c r="BM71" s="257" t="str">
        <f>'P19'!$G81</f>
        <v/>
      </c>
      <c r="BN71" s="257" t="str">
        <f>'P20'!$G81</f>
        <v/>
      </c>
      <c r="BO71" s="257"/>
      <c r="BP71" s="257" t="str">
        <f>'P22'!$G81</f>
        <v/>
      </c>
      <c r="BQ71" s="257" t="str">
        <f>'P23'!$G81</f>
        <v/>
      </c>
      <c r="BR71" s="257" t="str">
        <f>'P24'!$G81</f>
        <v/>
      </c>
      <c r="BS71" s="257" t="str">
        <f>'P25'!$G81</f>
        <v/>
      </c>
      <c r="BT71" s="266" t="str">
        <f>'P26'!$G81</f>
        <v/>
      </c>
      <c r="BU71" s="257">
        <f t="shared" si="270"/>
        <v>0</v>
      </c>
      <c r="BV71" s="267" t="str">
        <f t="shared" si="271"/>
        <v>-</v>
      </c>
    </row>
    <row r="72" ht="15.75" customHeight="1">
      <c r="A72" s="268" t="s">
        <v>456</v>
      </c>
      <c r="B72" s="259" t="str">
        <f>Résultats!B83</f>
        <v>11.1</v>
      </c>
      <c r="C72" s="260" t="str">
        <f>Résultats!C83</f>
        <v>A</v>
      </c>
      <c r="D72" s="257" t="str">
        <f>Résultats!E83</f>
        <v>x</v>
      </c>
      <c r="F72" s="261" t="str">
        <f>'P01'!F82</f>
        <v>c</v>
      </c>
      <c r="G72" s="160" t="str">
        <f>'P02'!F82</f>
        <v>na</v>
      </c>
      <c r="H72" s="160" t="str">
        <f>'P03'!F82</f>
        <v>na</v>
      </c>
      <c r="I72" s="160" t="str">
        <f>'P04'!F82</f>
        <v>na</v>
      </c>
      <c r="J72" s="160" t="str">
        <f>'P05'!F82</f>
        <v>c</v>
      </c>
      <c r="K72" s="160" t="str">
        <f>'P06'!F82</f>
        <v>c</v>
      </c>
      <c r="L72" s="160" t="str">
        <f>'P07'!F82</f>
        <v>na</v>
      </c>
      <c r="M72" s="160" t="str">
        <f>'P08'!F82</f>
        <v>na</v>
      </c>
      <c r="N72" s="160" t="str">
        <f>'P09'!F82</f>
        <v>c</v>
      </c>
      <c r="O72" s="160" t="str">
        <f>'P10'!F82</f>
        <v>na</v>
      </c>
      <c r="P72" s="160" t="str">
        <f>'P11'!F82</f>
        <v>c</v>
      </c>
      <c r="Q72" s="160" t="str">
        <f>'P12'!F82</f>
        <v>na</v>
      </c>
      <c r="R72" s="160" t="str">
        <f>'P13'!F82</f>
        <v>c</v>
      </c>
      <c r="S72" s="160" t="str">
        <f>'P14'!F82</f>
        <v>nt</v>
      </c>
      <c r="T72" s="160" t="str">
        <f>'P15'!F82</f>
        <v>nt</v>
      </c>
      <c r="U72" s="160" t="str">
        <f>'P16'!F82</f>
        <v>nt</v>
      </c>
      <c r="V72" s="160" t="str">
        <f>'P17'!F82</f>
        <v>nt</v>
      </c>
      <c r="W72" s="160" t="str">
        <f>'P18'!F82</f>
        <v>nt</v>
      </c>
      <c r="X72" s="160" t="str">
        <f>'P19'!F82</f>
        <v>nt</v>
      </c>
      <c r="Y72" s="160" t="str">
        <f>'P20'!F82</f>
        <v>nt</v>
      </c>
      <c r="Z72" s="160" t="str">
        <f>'P21'!F82</f>
        <v>nt</v>
      </c>
      <c r="AA72" s="160" t="str">
        <f>'P22'!F82</f>
        <v>nt</v>
      </c>
      <c r="AB72" s="160" t="str">
        <f>'P23'!F82</f>
        <v>nt</v>
      </c>
      <c r="AC72" s="160" t="str">
        <f>'P24'!F82</f>
        <v>nt</v>
      </c>
      <c r="AD72" s="160" t="str">
        <f>'P25'!F82</f>
        <v>nt</v>
      </c>
      <c r="AE72" s="262" t="str">
        <f>'P26'!F82</f>
        <v>nt</v>
      </c>
      <c r="AF72" s="257">
        <f t="shared" si="265"/>
        <v>6</v>
      </c>
      <c r="AG72" s="257">
        <f t="shared" si="266"/>
        <v>0</v>
      </c>
      <c r="AH72" s="257">
        <f t="shared" si="267"/>
        <v>7</v>
      </c>
      <c r="AI72" s="257">
        <f t="shared" si="268"/>
        <v>13</v>
      </c>
      <c r="AJ72" s="263" t="str">
        <f t="shared" si="269"/>
        <v>C</v>
      </c>
      <c r="AS72" s="264" t="str">
        <f>Résultats!B83</f>
        <v>11.1</v>
      </c>
      <c r="AT72" s="265" t="str">
        <f>Résultats!C83</f>
        <v>A</v>
      </c>
      <c r="AU72" s="257" t="str">
        <f>'P01'!$G82</f>
        <v/>
      </c>
      <c r="AV72" s="257" t="str">
        <f>'P02'!$G82</f>
        <v/>
      </c>
      <c r="AW72" s="257" t="str">
        <f>'P03'!$G82</f>
        <v/>
      </c>
      <c r="AX72" s="257" t="str">
        <f>'P04'!$G82</f>
        <v/>
      </c>
      <c r="AY72" s="257" t="str">
        <f>'P05'!$G82</f>
        <v/>
      </c>
      <c r="AZ72" s="257" t="str">
        <f>'P06'!$G82</f>
        <v/>
      </c>
      <c r="BA72" s="257" t="str">
        <f>'P07'!$G82</f>
        <v/>
      </c>
      <c r="BB72" s="257" t="str">
        <f>'P08'!$G82</f>
        <v/>
      </c>
      <c r="BC72" s="257" t="str">
        <f>'P09'!$G82</f>
        <v/>
      </c>
      <c r="BD72" s="257" t="str">
        <f>'P10'!$G82</f>
        <v/>
      </c>
      <c r="BE72" s="257" t="str">
        <f>'P11'!$G82</f>
        <v/>
      </c>
      <c r="BF72" s="257" t="str">
        <f>'P12'!$G82</f>
        <v/>
      </c>
      <c r="BG72" s="257" t="str">
        <f>'P13'!$G82</f>
        <v/>
      </c>
      <c r="BH72" s="257" t="str">
        <f>'P14'!$G82</f>
        <v/>
      </c>
      <c r="BI72" s="257" t="str">
        <f>'P15'!$G82</f>
        <v/>
      </c>
      <c r="BJ72" s="257" t="str">
        <f>'P16'!$G82</f>
        <v/>
      </c>
      <c r="BK72" s="257" t="str">
        <f>'P17'!$G82</f>
        <v/>
      </c>
      <c r="BL72" s="257" t="str">
        <f>'P18'!$G82</f>
        <v/>
      </c>
      <c r="BM72" s="257" t="str">
        <f>'P19'!$G82</f>
        <v/>
      </c>
      <c r="BN72" s="257" t="str">
        <f>'P20'!$G82</f>
        <v/>
      </c>
      <c r="BO72" s="257"/>
      <c r="BP72" s="257" t="str">
        <f>'P22'!$G82</f>
        <v/>
      </c>
      <c r="BQ72" s="257" t="str">
        <f>'P23'!$G82</f>
        <v/>
      </c>
      <c r="BR72" s="257" t="str">
        <f>'P24'!$G82</f>
        <v/>
      </c>
      <c r="BS72" s="257" t="str">
        <f>'P25'!$G82</f>
        <v/>
      </c>
      <c r="BT72" s="266" t="str">
        <f>'P26'!$G82</f>
        <v/>
      </c>
      <c r="BU72" s="257">
        <f t="shared" si="270"/>
        <v>0</v>
      </c>
      <c r="BV72" s="267" t="str">
        <f t="shared" si="271"/>
        <v>-</v>
      </c>
    </row>
    <row r="73" ht="15.75" customHeight="1">
      <c r="A73" s="268" t="s">
        <v>456</v>
      </c>
      <c r="B73" s="259" t="str">
        <f>Résultats!B84</f>
        <v>11.2</v>
      </c>
      <c r="C73" s="260" t="str">
        <f>Résultats!C84</f>
        <v>A</v>
      </c>
      <c r="D73" s="257" t="str">
        <f>Résultats!E84</f>
        <v>x</v>
      </c>
      <c r="F73" s="261" t="str">
        <f>'P01'!F83</f>
        <v>c</v>
      </c>
      <c r="G73" s="160" t="str">
        <f>'P02'!F83</f>
        <v>na</v>
      </c>
      <c r="H73" s="160" t="str">
        <f>'P03'!F83</f>
        <v>na</v>
      </c>
      <c r="I73" s="160" t="str">
        <f>'P04'!F83</f>
        <v>na</v>
      </c>
      <c r="J73" s="160" t="str">
        <f>'P05'!F83</f>
        <v>c</v>
      </c>
      <c r="K73" s="160" t="str">
        <f>'P06'!F83</f>
        <v>c</v>
      </c>
      <c r="L73" s="160" t="str">
        <f>'P07'!F83</f>
        <v>na</v>
      </c>
      <c r="M73" s="160" t="str">
        <f>'P08'!F83</f>
        <v>na</v>
      </c>
      <c r="N73" s="160" t="str">
        <f>'P09'!F83</f>
        <v>c</v>
      </c>
      <c r="O73" s="160" t="str">
        <f>'P10'!F83</f>
        <v>na</v>
      </c>
      <c r="P73" s="160" t="str">
        <f>'P11'!F83</f>
        <v>c</v>
      </c>
      <c r="Q73" s="160" t="str">
        <f>'P12'!F83</f>
        <v>na</v>
      </c>
      <c r="R73" s="160" t="str">
        <f>'P13'!F83</f>
        <v>c</v>
      </c>
      <c r="S73" s="160" t="str">
        <f>'P14'!F83</f>
        <v>nt</v>
      </c>
      <c r="T73" s="160" t="str">
        <f>'P15'!F83</f>
        <v>nt</v>
      </c>
      <c r="U73" s="160" t="str">
        <f>'P16'!F83</f>
        <v>nt</v>
      </c>
      <c r="V73" s="160" t="str">
        <f>'P17'!F83</f>
        <v>nt</v>
      </c>
      <c r="W73" s="160" t="str">
        <f>'P18'!F83</f>
        <v>nt</v>
      </c>
      <c r="X73" s="160" t="str">
        <f>'P19'!F83</f>
        <v>nt</v>
      </c>
      <c r="Y73" s="160" t="str">
        <f>'P20'!F83</f>
        <v>nt</v>
      </c>
      <c r="Z73" s="160" t="str">
        <f>'P21'!F83</f>
        <v>nt</v>
      </c>
      <c r="AA73" s="160" t="str">
        <f>'P22'!F83</f>
        <v>nt</v>
      </c>
      <c r="AB73" s="160" t="str">
        <f>'P23'!F83</f>
        <v>nt</v>
      </c>
      <c r="AC73" s="160" t="str">
        <f>'P24'!F83</f>
        <v>nt</v>
      </c>
      <c r="AD73" s="160" t="str">
        <f>'P25'!F83</f>
        <v>nt</v>
      </c>
      <c r="AE73" s="262" t="str">
        <f>'P26'!F83</f>
        <v>nt</v>
      </c>
      <c r="AF73" s="257">
        <f t="shared" si="265"/>
        <v>6</v>
      </c>
      <c r="AG73" s="257">
        <f t="shared" si="266"/>
        <v>0</v>
      </c>
      <c r="AH73" s="257">
        <f t="shared" si="267"/>
        <v>7</v>
      </c>
      <c r="AI73" s="257">
        <f t="shared" si="268"/>
        <v>13</v>
      </c>
      <c r="AJ73" s="263" t="str">
        <f t="shared" si="269"/>
        <v>C</v>
      </c>
      <c r="AS73" s="264" t="str">
        <f>Résultats!B84</f>
        <v>11.2</v>
      </c>
      <c r="AT73" s="265" t="str">
        <f>Résultats!C84</f>
        <v>A</v>
      </c>
      <c r="AU73" s="257" t="str">
        <f>'P01'!$G83</f>
        <v/>
      </c>
      <c r="AV73" s="257" t="str">
        <f>'P02'!$G83</f>
        <v/>
      </c>
      <c r="AW73" s="257" t="str">
        <f>'P03'!$G83</f>
        <v/>
      </c>
      <c r="AX73" s="257" t="str">
        <f>'P04'!$G83</f>
        <v/>
      </c>
      <c r="AY73" s="257" t="str">
        <f>'P05'!$G83</f>
        <v/>
      </c>
      <c r="AZ73" s="257" t="str">
        <f>'P06'!$G83</f>
        <v/>
      </c>
      <c r="BA73" s="257" t="str">
        <f>'P07'!$G83</f>
        <v/>
      </c>
      <c r="BB73" s="257" t="str">
        <f>'P08'!$G83</f>
        <v/>
      </c>
      <c r="BC73" s="257" t="str">
        <f>'P09'!$G83</f>
        <v/>
      </c>
      <c r="BD73" s="257" t="str">
        <f>'P10'!$G83</f>
        <v/>
      </c>
      <c r="BE73" s="257" t="str">
        <f>'P11'!$G83</f>
        <v/>
      </c>
      <c r="BF73" s="257" t="str">
        <f>'P12'!$G83</f>
        <v/>
      </c>
      <c r="BG73" s="257" t="str">
        <f>'P13'!$G83</f>
        <v/>
      </c>
      <c r="BH73" s="257" t="str">
        <f>'P14'!$G83</f>
        <v/>
      </c>
      <c r="BI73" s="257" t="str">
        <f>'P15'!$G83</f>
        <v/>
      </c>
      <c r="BJ73" s="257" t="str">
        <f>'P16'!$G83</f>
        <v/>
      </c>
      <c r="BK73" s="257" t="str">
        <f>'P17'!$G83</f>
        <v/>
      </c>
      <c r="BL73" s="257" t="str">
        <f>'P18'!$G83</f>
        <v/>
      </c>
      <c r="BM73" s="257" t="str">
        <f>'P19'!$G83</f>
        <v/>
      </c>
      <c r="BN73" s="257" t="str">
        <f>'P20'!$G83</f>
        <v/>
      </c>
      <c r="BO73" s="257"/>
      <c r="BP73" s="257" t="str">
        <f>'P22'!$G83</f>
        <v/>
      </c>
      <c r="BQ73" s="257" t="str">
        <f>'P23'!$G83</f>
        <v/>
      </c>
      <c r="BR73" s="257" t="str">
        <f>'P24'!$G83</f>
        <v/>
      </c>
      <c r="BS73" s="257" t="str">
        <f>'P25'!$G83</f>
        <v/>
      </c>
      <c r="BT73" s="266" t="str">
        <f>'P26'!$G83</f>
        <v/>
      </c>
      <c r="BU73" s="257">
        <f t="shared" si="270"/>
        <v>0</v>
      </c>
      <c r="BV73" s="267" t="str">
        <f t="shared" si="271"/>
        <v>-</v>
      </c>
    </row>
    <row r="74" ht="15.75" customHeight="1">
      <c r="A74" s="268" t="s">
        <v>456</v>
      </c>
      <c r="B74" s="259" t="str">
        <f>Résultats!B85</f>
        <v>11.3</v>
      </c>
      <c r="C74" s="260" t="str">
        <f>Résultats!C85</f>
        <v>AA</v>
      </c>
      <c r="D74" s="257" t="str">
        <f>Résultats!E85</f>
        <v/>
      </c>
      <c r="F74" s="261" t="str">
        <f>'P01'!F84</f>
        <v>na</v>
      </c>
      <c r="G74" s="160" t="str">
        <f>'P02'!F84</f>
        <v>na</v>
      </c>
      <c r="H74" s="160" t="str">
        <f>'P03'!F84</f>
        <v>na</v>
      </c>
      <c r="I74" s="160" t="str">
        <f>'P04'!F84</f>
        <v>na</v>
      </c>
      <c r="J74" s="160" t="str">
        <f>'P05'!F84</f>
        <v>na</v>
      </c>
      <c r="K74" s="160" t="str">
        <f>'P06'!F84</f>
        <v>na</v>
      </c>
      <c r="L74" s="160" t="str">
        <f>'P07'!F84</f>
        <v>na</v>
      </c>
      <c r="M74" s="160" t="str">
        <f>'P08'!F84</f>
        <v>na</v>
      </c>
      <c r="N74" s="160" t="str">
        <f>'P09'!F84</f>
        <v>na</v>
      </c>
      <c r="O74" s="160" t="str">
        <f>'P10'!F84</f>
        <v>na</v>
      </c>
      <c r="P74" s="160" t="str">
        <f>'P11'!F84</f>
        <v>na</v>
      </c>
      <c r="Q74" s="160" t="str">
        <f>'P12'!F84</f>
        <v>na</v>
      </c>
      <c r="R74" s="160" t="str">
        <f>'P13'!F84</f>
        <v>na</v>
      </c>
      <c r="S74" s="160" t="str">
        <f>'P14'!F84</f>
        <v>nt</v>
      </c>
      <c r="T74" s="160" t="str">
        <f>'P15'!F84</f>
        <v>nt</v>
      </c>
      <c r="U74" s="160" t="str">
        <f>'P16'!F84</f>
        <v>nt</v>
      </c>
      <c r="V74" s="160" t="str">
        <f>'P17'!F84</f>
        <v>nt</v>
      </c>
      <c r="W74" s="160" t="str">
        <f>'P18'!F84</f>
        <v>nt</v>
      </c>
      <c r="X74" s="160" t="str">
        <f>'P19'!F84</f>
        <v>nt</v>
      </c>
      <c r="Y74" s="160" t="str">
        <f>'P20'!F84</f>
        <v>nt</v>
      </c>
      <c r="Z74" s="160" t="str">
        <f>'P21'!F84</f>
        <v>nt</v>
      </c>
      <c r="AA74" s="160" t="str">
        <f>'P22'!F84</f>
        <v>nt</v>
      </c>
      <c r="AB74" s="160" t="str">
        <f>'P23'!F84</f>
        <v>nt</v>
      </c>
      <c r="AC74" s="160" t="str">
        <f>'P24'!F84</f>
        <v>nt</v>
      </c>
      <c r="AD74" s="160" t="str">
        <f>'P25'!F84</f>
        <v>nt</v>
      </c>
      <c r="AE74" s="262" t="str">
        <f>'P26'!F84</f>
        <v>nt</v>
      </c>
      <c r="AF74" s="257">
        <f t="shared" si="265"/>
        <v>0</v>
      </c>
      <c r="AG74" s="257">
        <f t="shared" si="266"/>
        <v>0</v>
      </c>
      <c r="AH74" s="257">
        <f t="shared" si="267"/>
        <v>13</v>
      </c>
      <c r="AI74" s="257">
        <f t="shared" si="268"/>
        <v>13</v>
      </c>
      <c r="AJ74" s="263" t="str">
        <f t="shared" si="269"/>
        <v>NT</v>
      </c>
      <c r="AS74" s="264" t="str">
        <f>Résultats!B85</f>
        <v>11.3</v>
      </c>
      <c r="AT74" s="265" t="str">
        <f>Résultats!C85</f>
        <v>AA</v>
      </c>
      <c r="AU74" s="257" t="str">
        <f>'P01'!$G84</f>
        <v/>
      </c>
      <c r="AV74" s="257" t="str">
        <f>'P02'!$G84</f>
        <v/>
      </c>
      <c r="AW74" s="257" t="str">
        <f>'P03'!$G84</f>
        <v/>
      </c>
      <c r="AX74" s="257" t="str">
        <f>'P04'!$G84</f>
        <v/>
      </c>
      <c r="AY74" s="257" t="str">
        <f>'P05'!$G84</f>
        <v/>
      </c>
      <c r="AZ74" s="257" t="str">
        <f>'P06'!$G84</f>
        <v/>
      </c>
      <c r="BA74" s="257" t="str">
        <f>'P07'!$G84</f>
        <v/>
      </c>
      <c r="BB74" s="257" t="str">
        <f>'P08'!$G84</f>
        <v/>
      </c>
      <c r="BC74" s="257" t="str">
        <f>'P09'!$G84</f>
        <v/>
      </c>
      <c r="BD74" s="257" t="str">
        <f>'P10'!$G84</f>
        <v/>
      </c>
      <c r="BE74" s="257" t="str">
        <f>'P11'!$G84</f>
        <v/>
      </c>
      <c r="BF74" s="257" t="str">
        <f>'P12'!$G84</f>
        <v/>
      </c>
      <c r="BG74" s="257" t="str">
        <f>'P13'!$G84</f>
        <v/>
      </c>
      <c r="BH74" s="257" t="str">
        <f>'P14'!$G84</f>
        <v/>
      </c>
      <c r="BI74" s="257" t="str">
        <f>'P15'!$G84</f>
        <v/>
      </c>
      <c r="BJ74" s="257" t="str">
        <f>'P16'!$G84</f>
        <v/>
      </c>
      <c r="BK74" s="257" t="str">
        <f>'P17'!$G84</f>
        <v/>
      </c>
      <c r="BL74" s="257" t="str">
        <f>'P18'!$G84</f>
        <v/>
      </c>
      <c r="BM74" s="257" t="str">
        <f>'P19'!$G84</f>
        <v/>
      </c>
      <c r="BN74" s="257" t="str">
        <f>'P20'!$G84</f>
        <v/>
      </c>
      <c r="BO74" s="257"/>
      <c r="BP74" s="257" t="str">
        <f>'P22'!$G84</f>
        <v/>
      </c>
      <c r="BQ74" s="257" t="str">
        <f>'P23'!$G84</f>
        <v/>
      </c>
      <c r="BR74" s="257" t="str">
        <f>'P24'!$G84</f>
        <v/>
      </c>
      <c r="BS74" s="257" t="str">
        <f>'P25'!$G84</f>
        <v/>
      </c>
      <c r="BT74" s="266" t="str">
        <f>'P26'!$G84</f>
        <v/>
      </c>
      <c r="BU74" s="257">
        <f t="shared" si="270"/>
        <v>0</v>
      </c>
      <c r="BV74" s="267" t="str">
        <f t="shared" si="271"/>
        <v>-</v>
      </c>
    </row>
    <row r="75" ht="15.75" customHeight="1">
      <c r="A75" s="268" t="s">
        <v>456</v>
      </c>
      <c r="B75" s="259" t="str">
        <f>Résultats!B86</f>
        <v>11.4</v>
      </c>
      <c r="C75" s="260" t="str">
        <f>Résultats!C86</f>
        <v>AA</v>
      </c>
      <c r="D75" s="257" t="str">
        <f>Résultats!E86</f>
        <v/>
      </c>
      <c r="F75" s="261" t="str">
        <f>'P01'!F85</f>
        <v>c</v>
      </c>
      <c r="G75" s="160" t="str">
        <f>'P02'!F85</f>
        <v>na</v>
      </c>
      <c r="H75" s="160" t="str">
        <f>'P03'!F85</f>
        <v>na</v>
      </c>
      <c r="I75" s="160" t="str">
        <f>'P04'!F85</f>
        <v>na</v>
      </c>
      <c r="J75" s="160" t="str">
        <f>'P05'!F85</f>
        <v>c</v>
      </c>
      <c r="K75" s="160" t="str">
        <f>'P06'!F85</f>
        <v>c</v>
      </c>
      <c r="L75" s="160" t="str">
        <f>'P07'!F85</f>
        <v>na</v>
      </c>
      <c r="M75" s="160" t="str">
        <f>'P08'!F85</f>
        <v>na</v>
      </c>
      <c r="N75" s="160" t="str">
        <f>'P09'!F85</f>
        <v>c</v>
      </c>
      <c r="O75" s="160" t="str">
        <f>'P10'!F85</f>
        <v>na</v>
      </c>
      <c r="P75" s="160" t="str">
        <f>'P11'!F85</f>
        <v>c</v>
      </c>
      <c r="Q75" s="160" t="str">
        <f>'P12'!F85</f>
        <v>na</v>
      </c>
      <c r="R75" s="160" t="str">
        <f>'P13'!F85</f>
        <v>c</v>
      </c>
      <c r="S75" s="160" t="str">
        <f>'P14'!F85</f>
        <v>nt</v>
      </c>
      <c r="T75" s="160" t="str">
        <f>'P15'!F85</f>
        <v>nt</v>
      </c>
      <c r="U75" s="160" t="str">
        <f>'P16'!F85</f>
        <v>nt</v>
      </c>
      <c r="V75" s="160" t="str">
        <f>'P17'!F85</f>
        <v>nt</v>
      </c>
      <c r="W75" s="160" t="str">
        <f>'P18'!F85</f>
        <v>nt</v>
      </c>
      <c r="X75" s="160" t="str">
        <f>'P19'!F85</f>
        <v>nt</v>
      </c>
      <c r="Y75" s="160" t="str">
        <f>'P20'!F85</f>
        <v>nt</v>
      </c>
      <c r="Z75" s="160" t="str">
        <f>'P21'!F85</f>
        <v>nt</v>
      </c>
      <c r="AA75" s="160" t="str">
        <f>'P22'!F85</f>
        <v>nt</v>
      </c>
      <c r="AB75" s="160" t="str">
        <f>'P23'!F85</f>
        <v>nt</v>
      </c>
      <c r="AC75" s="160" t="str">
        <f>'P24'!F85</f>
        <v>nt</v>
      </c>
      <c r="AD75" s="160" t="str">
        <f>'P25'!F85</f>
        <v>nt</v>
      </c>
      <c r="AE75" s="262" t="str">
        <f>'P26'!F85</f>
        <v>nt</v>
      </c>
      <c r="AF75" s="257">
        <f t="shared" si="265"/>
        <v>6</v>
      </c>
      <c r="AG75" s="257">
        <f t="shared" si="266"/>
        <v>0</v>
      </c>
      <c r="AH75" s="257">
        <f t="shared" si="267"/>
        <v>7</v>
      </c>
      <c r="AI75" s="257">
        <f t="shared" si="268"/>
        <v>13</v>
      </c>
      <c r="AJ75" s="263" t="str">
        <f t="shared" si="269"/>
        <v>C</v>
      </c>
      <c r="AS75" s="264" t="str">
        <f>Résultats!B86</f>
        <v>11.4</v>
      </c>
      <c r="AT75" s="265" t="str">
        <f>Résultats!C86</f>
        <v>AA</v>
      </c>
      <c r="AU75" s="257" t="str">
        <f>'P01'!$G85</f>
        <v/>
      </c>
      <c r="AV75" s="257" t="str">
        <f>'P02'!$G85</f>
        <v/>
      </c>
      <c r="AW75" s="257" t="str">
        <f>'P03'!$G85</f>
        <v/>
      </c>
      <c r="AX75" s="257" t="str">
        <f>'P04'!$G85</f>
        <v/>
      </c>
      <c r="AY75" s="257" t="str">
        <f>'P05'!$G85</f>
        <v/>
      </c>
      <c r="AZ75" s="257" t="str">
        <f>'P06'!$G85</f>
        <v/>
      </c>
      <c r="BA75" s="257" t="str">
        <f>'P07'!$G85</f>
        <v/>
      </c>
      <c r="BB75" s="257" t="str">
        <f>'P08'!$G85</f>
        <v/>
      </c>
      <c r="BC75" s="257" t="str">
        <f>'P09'!$G85</f>
        <v/>
      </c>
      <c r="BD75" s="257" t="str">
        <f>'P10'!$G85</f>
        <v/>
      </c>
      <c r="BE75" s="257" t="str">
        <f>'P11'!$G85</f>
        <v/>
      </c>
      <c r="BF75" s="257" t="str">
        <f>'P12'!$G85</f>
        <v/>
      </c>
      <c r="BG75" s="257" t="str">
        <f>'P13'!$G85</f>
        <v/>
      </c>
      <c r="BH75" s="257" t="str">
        <f>'P14'!$G85</f>
        <v/>
      </c>
      <c r="BI75" s="257" t="str">
        <f>'P15'!$G85</f>
        <v/>
      </c>
      <c r="BJ75" s="257" t="str">
        <f>'P16'!$G85</f>
        <v/>
      </c>
      <c r="BK75" s="257" t="str">
        <f>'P17'!$G85</f>
        <v/>
      </c>
      <c r="BL75" s="257" t="str">
        <f>'P18'!$G85</f>
        <v/>
      </c>
      <c r="BM75" s="257" t="str">
        <f>'P19'!$G85</f>
        <v/>
      </c>
      <c r="BN75" s="257" t="str">
        <f>'P20'!$G85</f>
        <v/>
      </c>
      <c r="BO75" s="257"/>
      <c r="BP75" s="257" t="str">
        <f>'P22'!$G85</f>
        <v/>
      </c>
      <c r="BQ75" s="257" t="str">
        <f>'P23'!$G85</f>
        <v/>
      </c>
      <c r="BR75" s="257" t="str">
        <f>'P24'!$G85</f>
        <v/>
      </c>
      <c r="BS75" s="257" t="str">
        <f>'P25'!$G85</f>
        <v/>
      </c>
      <c r="BT75" s="266" t="str">
        <f>'P26'!$G85</f>
        <v/>
      </c>
      <c r="BU75" s="257">
        <f t="shared" si="270"/>
        <v>0</v>
      </c>
      <c r="BV75" s="267" t="str">
        <f t="shared" si="271"/>
        <v>-</v>
      </c>
    </row>
    <row r="76" ht="15.75" customHeight="1">
      <c r="A76" s="268" t="s">
        <v>456</v>
      </c>
      <c r="B76" s="259" t="str">
        <f>Résultats!B87</f>
        <v>11.5</v>
      </c>
      <c r="C76" s="260" t="str">
        <f>Résultats!C87</f>
        <v>A</v>
      </c>
      <c r="D76" s="257" t="str">
        <f>Résultats!E87</f>
        <v>x</v>
      </c>
      <c r="F76" s="261" t="str">
        <f>'P01'!F86</f>
        <v>na</v>
      </c>
      <c r="G76" s="160" t="str">
        <f>'P02'!F86</f>
        <v>na</v>
      </c>
      <c r="H76" s="160" t="str">
        <f>'P03'!F86</f>
        <v>na</v>
      </c>
      <c r="I76" s="160" t="str">
        <f>'P04'!F86</f>
        <v>na</v>
      </c>
      <c r="J76" s="160" t="str">
        <f>'P05'!F86</f>
        <v>na</v>
      </c>
      <c r="K76" s="160" t="str">
        <f>'P06'!F86</f>
        <v>na</v>
      </c>
      <c r="L76" s="160" t="str">
        <f>'P07'!F86</f>
        <v>na</v>
      </c>
      <c r="M76" s="160" t="str">
        <f>'P08'!F86</f>
        <v>na</v>
      </c>
      <c r="N76" s="160" t="str">
        <f>'P09'!F86</f>
        <v>nc</v>
      </c>
      <c r="O76" s="160" t="str">
        <f>'P10'!F86</f>
        <v>na</v>
      </c>
      <c r="P76" s="160" t="str">
        <f>'P11'!F86</f>
        <v>nc</v>
      </c>
      <c r="Q76" s="160" t="str">
        <f>'P12'!F86</f>
        <v>na</v>
      </c>
      <c r="R76" s="160" t="str">
        <f>'P13'!F86</f>
        <v>na</v>
      </c>
      <c r="S76" s="160" t="str">
        <f>'P14'!F86</f>
        <v>nt</v>
      </c>
      <c r="T76" s="160" t="str">
        <f>'P15'!F86</f>
        <v>nt</v>
      </c>
      <c r="U76" s="160" t="str">
        <f>'P16'!F86</f>
        <v>nt</v>
      </c>
      <c r="V76" s="160" t="str">
        <f>'P17'!F86</f>
        <v>nt</v>
      </c>
      <c r="W76" s="160" t="str">
        <f>'P18'!F86</f>
        <v>nt</v>
      </c>
      <c r="X76" s="160" t="str">
        <f>'P19'!F86</f>
        <v>nt</v>
      </c>
      <c r="Y76" s="160" t="str">
        <f>'P20'!F86</f>
        <v>nt</v>
      </c>
      <c r="Z76" s="160" t="str">
        <f>'P21'!F86</f>
        <v>nt</v>
      </c>
      <c r="AA76" s="160" t="str">
        <f>'P22'!F86</f>
        <v>nt</v>
      </c>
      <c r="AB76" s="160" t="str">
        <f>'P23'!F86</f>
        <v>nt</v>
      </c>
      <c r="AC76" s="160" t="str">
        <f>'P24'!F86</f>
        <v>nt</v>
      </c>
      <c r="AD76" s="160" t="str">
        <f>'P25'!F86</f>
        <v>nt</v>
      </c>
      <c r="AE76" s="262" t="str">
        <f>'P26'!F86</f>
        <v>nt</v>
      </c>
      <c r="AF76" s="257">
        <f t="shared" si="265"/>
        <v>0</v>
      </c>
      <c r="AG76" s="257">
        <f t="shared" si="266"/>
        <v>2</v>
      </c>
      <c r="AH76" s="257">
        <f t="shared" si="267"/>
        <v>11</v>
      </c>
      <c r="AI76" s="257">
        <f t="shared" si="268"/>
        <v>13</v>
      </c>
      <c r="AJ76" s="263" t="str">
        <f t="shared" si="269"/>
        <v>NC</v>
      </c>
      <c r="AS76" s="264" t="str">
        <f>Résultats!B87</f>
        <v>11.5</v>
      </c>
      <c r="AT76" s="265" t="str">
        <f>Résultats!C87</f>
        <v>A</v>
      </c>
      <c r="AU76" s="257" t="str">
        <f>'P01'!$G86</f>
        <v/>
      </c>
      <c r="AV76" s="257" t="str">
        <f>'P02'!$G86</f>
        <v/>
      </c>
      <c r="AW76" s="257" t="str">
        <f>'P03'!$G86</f>
        <v/>
      </c>
      <c r="AX76" s="257" t="str">
        <f>'P04'!$G86</f>
        <v/>
      </c>
      <c r="AY76" s="257" t="str">
        <f>'P05'!$G86</f>
        <v/>
      </c>
      <c r="AZ76" s="257" t="str">
        <f>'P06'!$G86</f>
        <v/>
      </c>
      <c r="BA76" s="257" t="str">
        <f>'P07'!$G86</f>
        <v/>
      </c>
      <c r="BB76" s="257" t="str">
        <f>'P08'!$G86</f>
        <v/>
      </c>
      <c r="BC76" s="257" t="str">
        <f>'P09'!$G86</f>
        <v/>
      </c>
      <c r="BD76" s="257" t="str">
        <f>'P10'!$G86</f>
        <v/>
      </c>
      <c r="BE76" s="257" t="str">
        <f>'P11'!$G86</f>
        <v/>
      </c>
      <c r="BF76" s="257" t="str">
        <f>'P12'!$G86</f>
        <v/>
      </c>
      <c r="BG76" s="257" t="str">
        <f>'P13'!$G86</f>
        <v/>
      </c>
      <c r="BH76" s="257" t="str">
        <f>'P14'!$G86</f>
        <v/>
      </c>
      <c r="BI76" s="257" t="str">
        <f>'P15'!$G86</f>
        <v/>
      </c>
      <c r="BJ76" s="257" t="str">
        <f>'P16'!$G86</f>
        <v/>
      </c>
      <c r="BK76" s="257" t="str">
        <f>'P17'!$G86</f>
        <v/>
      </c>
      <c r="BL76" s="257" t="str">
        <f>'P18'!$G86</f>
        <v/>
      </c>
      <c r="BM76" s="257" t="str">
        <f>'P19'!$G86</f>
        <v/>
      </c>
      <c r="BN76" s="257" t="str">
        <f>'P20'!$G86</f>
        <v/>
      </c>
      <c r="BO76" s="257"/>
      <c r="BP76" s="257" t="str">
        <f>'P22'!$G86</f>
        <v/>
      </c>
      <c r="BQ76" s="257" t="str">
        <f>'P23'!$G86</f>
        <v/>
      </c>
      <c r="BR76" s="257" t="str">
        <f>'P24'!$G86</f>
        <v/>
      </c>
      <c r="BS76" s="257" t="str">
        <f>'P25'!$G86</f>
        <v/>
      </c>
      <c r="BT76" s="266" t="str">
        <f>'P26'!$G86</f>
        <v/>
      </c>
      <c r="BU76" s="257">
        <f t="shared" si="270"/>
        <v>0</v>
      </c>
      <c r="BV76" s="267" t="str">
        <f t="shared" si="271"/>
        <v>-</v>
      </c>
    </row>
    <row r="77" ht="15.75" customHeight="1">
      <c r="A77" s="268" t="s">
        <v>456</v>
      </c>
      <c r="B77" s="259" t="str">
        <f>Résultats!B88</f>
        <v>11.6</v>
      </c>
      <c r="C77" s="260" t="str">
        <f>Résultats!C88</f>
        <v>A</v>
      </c>
      <c r="D77" s="257" t="str">
        <f>Résultats!E88</f>
        <v>x</v>
      </c>
      <c r="F77" s="261" t="str">
        <f>'P01'!F87</f>
        <v>na</v>
      </c>
      <c r="G77" s="160" t="str">
        <f>'P02'!F87</f>
        <v>na</v>
      </c>
      <c r="H77" s="160" t="str">
        <f>'P03'!F87</f>
        <v>na</v>
      </c>
      <c r="I77" s="160" t="str">
        <f>'P04'!F87</f>
        <v>na</v>
      </c>
      <c r="J77" s="160" t="str">
        <f>'P05'!F87</f>
        <v>na</v>
      </c>
      <c r="K77" s="160" t="str">
        <f>'P06'!F87</f>
        <v>na</v>
      </c>
      <c r="L77" s="160" t="str">
        <f>'P07'!F87</f>
        <v>na</v>
      </c>
      <c r="M77" s="160" t="str">
        <f>'P08'!F87</f>
        <v>na</v>
      </c>
      <c r="N77" s="160" t="str">
        <f>'P09'!F87</f>
        <v>na</v>
      </c>
      <c r="O77" s="160" t="str">
        <f>'P10'!F87</f>
        <v>na</v>
      </c>
      <c r="P77" s="160" t="str">
        <f>'P11'!F87</f>
        <v>na</v>
      </c>
      <c r="Q77" s="160" t="str">
        <f>'P12'!F87</f>
        <v>na</v>
      </c>
      <c r="R77" s="160" t="str">
        <f>'P13'!F87</f>
        <v>na</v>
      </c>
      <c r="S77" s="160" t="str">
        <f>'P14'!F87</f>
        <v>nt</v>
      </c>
      <c r="T77" s="160" t="str">
        <f>'P15'!F87</f>
        <v>nt</v>
      </c>
      <c r="U77" s="160" t="str">
        <f>'P16'!F87</f>
        <v>nt</v>
      </c>
      <c r="V77" s="160" t="str">
        <f>'P17'!F87</f>
        <v>nt</v>
      </c>
      <c r="W77" s="160" t="str">
        <f>'P18'!F87</f>
        <v>nt</v>
      </c>
      <c r="X77" s="160" t="str">
        <f>'P19'!F87</f>
        <v>nt</v>
      </c>
      <c r="Y77" s="160" t="str">
        <f>'P20'!F87</f>
        <v>nt</v>
      </c>
      <c r="Z77" s="160" t="str">
        <f>'P21'!F87</f>
        <v>nt</v>
      </c>
      <c r="AA77" s="160" t="str">
        <f>'P22'!F87</f>
        <v>nt</v>
      </c>
      <c r="AB77" s="160" t="str">
        <f>'P23'!F87</f>
        <v>nt</v>
      </c>
      <c r="AC77" s="160" t="str">
        <f>'P24'!F87</f>
        <v>nt</v>
      </c>
      <c r="AD77" s="160" t="str">
        <f>'P25'!F87</f>
        <v>nt</v>
      </c>
      <c r="AE77" s="262" t="str">
        <f>'P26'!F87</f>
        <v>nt</v>
      </c>
      <c r="AF77" s="257">
        <f t="shared" si="265"/>
        <v>0</v>
      </c>
      <c r="AG77" s="257">
        <f t="shared" si="266"/>
        <v>0</v>
      </c>
      <c r="AH77" s="257">
        <f t="shared" si="267"/>
        <v>13</v>
      </c>
      <c r="AI77" s="257">
        <f t="shared" si="268"/>
        <v>13</v>
      </c>
      <c r="AJ77" s="263" t="str">
        <f t="shared" si="269"/>
        <v>NT</v>
      </c>
      <c r="AS77" s="264" t="str">
        <f>Résultats!B88</f>
        <v>11.6</v>
      </c>
      <c r="AT77" s="265" t="str">
        <f>Résultats!C88</f>
        <v>A</v>
      </c>
      <c r="AU77" s="257" t="str">
        <f>'P01'!$G87</f>
        <v/>
      </c>
      <c r="AV77" s="257" t="str">
        <f>'P02'!$G87</f>
        <v/>
      </c>
      <c r="AW77" s="257" t="str">
        <f>'P03'!$G87</f>
        <v/>
      </c>
      <c r="AX77" s="257" t="str">
        <f>'P04'!$G87</f>
        <v/>
      </c>
      <c r="AY77" s="257" t="str">
        <f>'P05'!$G87</f>
        <v/>
      </c>
      <c r="AZ77" s="257" t="str">
        <f>'P06'!$G87</f>
        <v/>
      </c>
      <c r="BA77" s="257" t="str">
        <f>'P07'!$G87</f>
        <v/>
      </c>
      <c r="BB77" s="257" t="str">
        <f>'P08'!$G87</f>
        <v/>
      </c>
      <c r="BC77" s="257" t="str">
        <f>'P09'!$G87</f>
        <v/>
      </c>
      <c r="BD77" s="257" t="str">
        <f>'P10'!$G87</f>
        <v/>
      </c>
      <c r="BE77" s="257" t="str">
        <f>'P11'!$G87</f>
        <v/>
      </c>
      <c r="BF77" s="257" t="str">
        <f>'P12'!$G87</f>
        <v/>
      </c>
      <c r="BG77" s="257" t="str">
        <f>'P13'!$G87</f>
        <v/>
      </c>
      <c r="BH77" s="257" t="str">
        <f>'P14'!$G87</f>
        <v/>
      </c>
      <c r="BI77" s="257" t="str">
        <f>'P15'!$G87</f>
        <v/>
      </c>
      <c r="BJ77" s="257" t="str">
        <f>'P16'!$G87</f>
        <v/>
      </c>
      <c r="BK77" s="257" t="str">
        <f>'P17'!$G87</f>
        <v/>
      </c>
      <c r="BL77" s="257" t="str">
        <f>'P18'!$G87</f>
        <v/>
      </c>
      <c r="BM77" s="257" t="str">
        <f>'P19'!$G87</f>
        <v/>
      </c>
      <c r="BN77" s="257" t="str">
        <f>'P20'!$G87</f>
        <v/>
      </c>
      <c r="BO77" s="257"/>
      <c r="BP77" s="257" t="str">
        <f>'P22'!$G87</f>
        <v/>
      </c>
      <c r="BQ77" s="257" t="str">
        <f>'P23'!$G87</f>
        <v/>
      </c>
      <c r="BR77" s="257" t="str">
        <f>'P24'!$G87</f>
        <v/>
      </c>
      <c r="BS77" s="257" t="str">
        <f>'P25'!$G87</f>
        <v/>
      </c>
      <c r="BT77" s="266" t="str">
        <f>'P26'!$G87</f>
        <v/>
      </c>
      <c r="BU77" s="257">
        <f t="shared" si="270"/>
        <v>0</v>
      </c>
      <c r="BV77" s="267" t="str">
        <f t="shared" si="271"/>
        <v>-</v>
      </c>
    </row>
    <row r="78" ht="15.75" customHeight="1">
      <c r="A78" s="268" t="s">
        <v>456</v>
      </c>
      <c r="B78" s="259" t="str">
        <f>Résultats!B89</f>
        <v>11.7</v>
      </c>
      <c r="C78" s="260" t="str">
        <f>Résultats!C89</f>
        <v>A</v>
      </c>
      <c r="D78" s="257" t="str">
        <f>Résultats!E89</f>
        <v/>
      </c>
      <c r="F78" s="261" t="str">
        <f>'P01'!F88</f>
        <v>na</v>
      </c>
      <c r="G78" s="160" t="str">
        <f>'P02'!F88</f>
        <v>na</v>
      </c>
      <c r="H78" s="160" t="str">
        <f>'P03'!F88</f>
        <v>na</v>
      </c>
      <c r="I78" s="160" t="str">
        <f>'P04'!F88</f>
        <v>na</v>
      </c>
      <c r="J78" s="160" t="str">
        <f>'P05'!F88</f>
        <v>na</v>
      </c>
      <c r="K78" s="160" t="str">
        <f>'P06'!F88</f>
        <v>na</v>
      </c>
      <c r="L78" s="160" t="str">
        <f>'P07'!F88</f>
        <v>na</v>
      </c>
      <c r="M78" s="160" t="str">
        <f>'P08'!F88</f>
        <v>na</v>
      </c>
      <c r="N78" s="160" t="str">
        <f>'P09'!F88</f>
        <v>na</v>
      </c>
      <c r="O78" s="160" t="str">
        <f>'P10'!F88</f>
        <v>na</v>
      </c>
      <c r="P78" s="160" t="str">
        <f>'P11'!F88</f>
        <v>na</v>
      </c>
      <c r="Q78" s="160" t="str">
        <f>'P12'!F88</f>
        <v>na</v>
      </c>
      <c r="R78" s="160" t="str">
        <f>'P13'!F88</f>
        <v>na</v>
      </c>
      <c r="S78" s="160" t="str">
        <f>'P14'!F88</f>
        <v>nt</v>
      </c>
      <c r="T78" s="160" t="str">
        <f>'P15'!F88</f>
        <v>nt</v>
      </c>
      <c r="U78" s="160" t="str">
        <f>'P16'!F88</f>
        <v>nt</v>
      </c>
      <c r="V78" s="160" t="str">
        <f>'P17'!F88</f>
        <v>nt</v>
      </c>
      <c r="W78" s="160" t="str">
        <f>'P18'!F88</f>
        <v>nt</v>
      </c>
      <c r="X78" s="160" t="str">
        <f>'P19'!F88</f>
        <v>nt</v>
      </c>
      <c r="Y78" s="160" t="str">
        <f>'P20'!F88</f>
        <v>nt</v>
      </c>
      <c r="Z78" s="160" t="str">
        <f>'P21'!F88</f>
        <v>nt</v>
      </c>
      <c r="AA78" s="160" t="str">
        <f>'P22'!F88</f>
        <v>nt</v>
      </c>
      <c r="AB78" s="160" t="str">
        <f>'P23'!F88</f>
        <v>nt</v>
      </c>
      <c r="AC78" s="160" t="str">
        <f>'P24'!F88</f>
        <v>nt</v>
      </c>
      <c r="AD78" s="160" t="str">
        <f>'P25'!F88</f>
        <v>nt</v>
      </c>
      <c r="AE78" s="262" t="str">
        <f>'P26'!F88</f>
        <v>nt</v>
      </c>
      <c r="AF78" s="257">
        <f t="shared" si="265"/>
        <v>0</v>
      </c>
      <c r="AG78" s="257">
        <f t="shared" si="266"/>
        <v>0</v>
      </c>
      <c r="AH78" s="257">
        <f t="shared" si="267"/>
        <v>13</v>
      </c>
      <c r="AI78" s="257">
        <f t="shared" si="268"/>
        <v>13</v>
      </c>
      <c r="AJ78" s="263" t="str">
        <f t="shared" si="269"/>
        <v>NT</v>
      </c>
      <c r="AS78" s="264" t="str">
        <f>Résultats!B89</f>
        <v>11.7</v>
      </c>
      <c r="AT78" s="265" t="str">
        <f>Résultats!C89</f>
        <v>A</v>
      </c>
      <c r="AU78" s="257" t="str">
        <f>'P01'!$G88</f>
        <v/>
      </c>
      <c r="AV78" s="257" t="str">
        <f>'P02'!$G88</f>
        <v/>
      </c>
      <c r="AW78" s="257" t="str">
        <f>'P03'!$G88</f>
        <v/>
      </c>
      <c r="AX78" s="257" t="str">
        <f>'P04'!$G88</f>
        <v/>
      </c>
      <c r="AY78" s="257" t="str">
        <f>'P05'!$G88</f>
        <v/>
      </c>
      <c r="AZ78" s="257" t="str">
        <f>'P06'!$G88</f>
        <v/>
      </c>
      <c r="BA78" s="257" t="str">
        <f>'P07'!$G88</f>
        <v/>
      </c>
      <c r="BB78" s="257" t="str">
        <f>'P08'!$G88</f>
        <v/>
      </c>
      <c r="BC78" s="257" t="str">
        <f>'P09'!$G88</f>
        <v/>
      </c>
      <c r="BD78" s="257" t="str">
        <f>'P10'!$G88</f>
        <v/>
      </c>
      <c r="BE78" s="257" t="str">
        <f>'P11'!$G88</f>
        <v/>
      </c>
      <c r="BF78" s="257" t="str">
        <f>'P12'!$G88</f>
        <v/>
      </c>
      <c r="BG78" s="257" t="str">
        <f>'P13'!$G88</f>
        <v/>
      </c>
      <c r="BH78" s="257" t="str">
        <f>'P14'!$G88</f>
        <v/>
      </c>
      <c r="BI78" s="257" t="str">
        <f>'P15'!$G88</f>
        <v/>
      </c>
      <c r="BJ78" s="257" t="str">
        <f>'P16'!$G88</f>
        <v/>
      </c>
      <c r="BK78" s="257" t="str">
        <f>'P17'!$G88</f>
        <v/>
      </c>
      <c r="BL78" s="257" t="str">
        <f>'P18'!$G88</f>
        <v/>
      </c>
      <c r="BM78" s="257" t="str">
        <f>'P19'!$G88</f>
        <v/>
      </c>
      <c r="BN78" s="257" t="str">
        <f>'P20'!$G88</f>
        <v/>
      </c>
      <c r="BO78" s="257"/>
      <c r="BP78" s="257" t="str">
        <f>'P22'!$G88</f>
        <v/>
      </c>
      <c r="BQ78" s="257" t="str">
        <f>'P23'!$G88</f>
        <v/>
      </c>
      <c r="BR78" s="257" t="str">
        <f>'P24'!$G88</f>
        <v/>
      </c>
      <c r="BS78" s="257" t="str">
        <f>'P25'!$G88</f>
        <v/>
      </c>
      <c r="BT78" s="266" t="str">
        <f>'P26'!$G88</f>
        <v/>
      </c>
      <c r="BU78" s="257">
        <f t="shared" si="270"/>
        <v>0</v>
      </c>
      <c r="BV78" s="267" t="str">
        <f t="shared" si="271"/>
        <v>-</v>
      </c>
    </row>
    <row r="79" ht="15.75" customHeight="1">
      <c r="A79" s="268" t="s">
        <v>456</v>
      </c>
      <c r="B79" s="259" t="str">
        <f>Résultats!B90</f>
        <v>11.8</v>
      </c>
      <c r="C79" s="260" t="str">
        <f>Résultats!C90</f>
        <v>A</v>
      </c>
      <c r="D79" s="257" t="str">
        <f>Résultats!E90</f>
        <v/>
      </c>
      <c r="F79" s="261" t="str">
        <f>'P01'!F89</f>
        <v>na</v>
      </c>
      <c r="G79" s="160" t="str">
        <f>'P02'!F89</f>
        <v>na</v>
      </c>
      <c r="H79" s="160" t="str">
        <f>'P03'!F89</f>
        <v>na</v>
      </c>
      <c r="I79" s="160" t="str">
        <f>'P04'!F89</f>
        <v>na</v>
      </c>
      <c r="J79" s="160" t="str">
        <f>'P05'!F89</f>
        <v>na</v>
      </c>
      <c r="K79" s="160" t="str">
        <f>'P06'!F89</f>
        <v>na</v>
      </c>
      <c r="L79" s="160" t="str">
        <f>'P07'!F89</f>
        <v>na</v>
      </c>
      <c r="M79" s="160" t="str">
        <f>'P08'!F89</f>
        <v>na</v>
      </c>
      <c r="N79" s="160" t="str">
        <f>'P09'!F89</f>
        <v>na</v>
      </c>
      <c r="O79" s="160" t="str">
        <f>'P10'!F89</f>
        <v>na</v>
      </c>
      <c r="P79" s="160" t="str">
        <f>'P11'!F89</f>
        <v>na</v>
      </c>
      <c r="Q79" s="160" t="str">
        <f>'P12'!F89</f>
        <v>na</v>
      </c>
      <c r="R79" s="160" t="str">
        <f>'P13'!F89</f>
        <v>na</v>
      </c>
      <c r="S79" s="160" t="str">
        <f>'P14'!F89</f>
        <v>nt</v>
      </c>
      <c r="T79" s="160" t="str">
        <f>'P15'!F89</f>
        <v>nt</v>
      </c>
      <c r="U79" s="160" t="str">
        <f>'P16'!F89</f>
        <v>nt</v>
      </c>
      <c r="V79" s="160" t="str">
        <f>'P17'!F89</f>
        <v>nt</v>
      </c>
      <c r="W79" s="160" t="str">
        <f>'P18'!F89</f>
        <v>nt</v>
      </c>
      <c r="X79" s="160" t="str">
        <f>'P19'!F89</f>
        <v>nt</v>
      </c>
      <c r="Y79" s="160" t="str">
        <f>'P20'!F89</f>
        <v>nt</v>
      </c>
      <c r="Z79" s="160" t="str">
        <f>'P21'!F89</f>
        <v>nt</v>
      </c>
      <c r="AA79" s="160" t="str">
        <f>'P22'!F89</f>
        <v>nt</v>
      </c>
      <c r="AB79" s="160" t="str">
        <f>'P23'!F89</f>
        <v>nt</v>
      </c>
      <c r="AC79" s="160" t="str">
        <f>'P24'!F89</f>
        <v>nt</v>
      </c>
      <c r="AD79" s="160" t="str">
        <f>'P25'!F89</f>
        <v>nt</v>
      </c>
      <c r="AE79" s="262" t="str">
        <f>'P26'!F89</f>
        <v>nt</v>
      </c>
      <c r="AF79" s="257">
        <f t="shared" si="265"/>
        <v>0</v>
      </c>
      <c r="AG79" s="257">
        <f t="shared" si="266"/>
        <v>0</v>
      </c>
      <c r="AH79" s="257">
        <f t="shared" si="267"/>
        <v>13</v>
      </c>
      <c r="AI79" s="257">
        <f t="shared" si="268"/>
        <v>13</v>
      </c>
      <c r="AJ79" s="263" t="str">
        <f t="shared" si="269"/>
        <v>NT</v>
      </c>
      <c r="AS79" s="264" t="str">
        <f>Résultats!B90</f>
        <v>11.8</v>
      </c>
      <c r="AT79" s="265" t="str">
        <f>Résultats!C90</f>
        <v>A</v>
      </c>
      <c r="AU79" s="257" t="str">
        <f>'P01'!$G89</f>
        <v/>
      </c>
      <c r="AV79" s="257" t="str">
        <f>'P02'!$G89</f>
        <v/>
      </c>
      <c r="AW79" s="257" t="str">
        <f>'P03'!$G89</f>
        <v/>
      </c>
      <c r="AX79" s="257" t="str">
        <f>'P04'!$G89</f>
        <v/>
      </c>
      <c r="AY79" s="257" t="str">
        <f>'P05'!$G89</f>
        <v/>
      </c>
      <c r="AZ79" s="257" t="str">
        <f>'P06'!$G89</f>
        <v/>
      </c>
      <c r="BA79" s="257" t="str">
        <f>'P07'!$G89</f>
        <v/>
      </c>
      <c r="BB79" s="257" t="str">
        <f>'P08'!$G89</f>
        <v/>
      </c>
      <c r="BC79" s="257" t="str">
        <f>'P09'!$G89</f>
        <v/>
      </c>
      <c r="BD79" s="257" t="str">
        <f>'P10'!$G89</f>
        <v/>
      </c>
      <c r="BE79" s="257" t="str">
        <f>'P11'!$G89</f>
        <v/>
      </c>
      <c r="BF79" s="257" t="str">
        <f>'P12'!$G89</f>
        <v/>
      </c>
      <c r="BG79" s="257" t="str">
        <f>'P13'!$G89</f>
        <v/>
      </c>
      <c r="BH79" s="257" t="str">
        <f>'P14'!$G89</f>
        <v/>
      </c>
      <c r="BI79" s="257" t="str">
        <f>'P15'!$G89</f>
        <v/>
      </c>
      <c r="BJ79" s="257" t="str">
        <f>'P16'!$G89</f>
        <v/>
      </c>
      <c r="BK79" s="257" t="str">
        <f>'P17'!$G89</f>
        <v/>
      </c>
      <c r="BL79" s="257" t="str">
        <f>'P18'!$G89</f>
        <v/>
      </c>
      <c r="BM79" s="257" t="str">
        <f>'P19'!$G89</f>
        <v/>
      </c>
      <c r="BN79" s="257" t="str">
        <f>'P20'!$G89</f>
        <v/>
      </c>
      <c r="BO79" s="257"/>
      <c r="BP79" s="257" t="str">
        <f>'P22'!$G89</f>
        <v/>
      </c>
      <c r="BQ79" s="257" t="str">
        <f>'P23'!$G89</f>
        <v/>
      </c>
      <c r="BR79" s="257" t="str">
        <f>'P24'!$G89</f>
        <v/>
      </c>
      <c r="BS79" s="257" t="str">
        <f>'P25'!$G89</f>
        <v/>
      </c>
      <c r="BT79" s="266" t="str">
        <f>'P26'!$G89</f>
        <v/>
      </c>
      <c r="BU79" s="257">
        <f t="shared" si="270"/>
        <v>0</v>
      </c>
      <c r="BV79" s="267" t="str">
        <f t="shared" si="271"/>
        <v>-</v>
      </c>
    </row>
    <row r="80" ht="15.75" customHeight="1">
      <c r="A80" s="268" t="s">
        <v>456</v>
      </c>
      <c r="B80" s="259" t="str">
        <f>Résultats!B91</f>
        <v>11.9</v>
      </c>
      <c r="C80" s="260" t="str">
        <f>Résultats!C91</f>
        <v>A</v>
      </c>
      <c r="D80" s="257" t="str">
        <f>Résultats!E91</f>
        <v>x</v>
      </c>
      <c r="F80" s="261" t="str">
        <f>'P01'!F90</f>
        <v>nc</v>
      </c>
      <c r="G80" s="160" t="str">
        <f>'P02'!F90</f>
        <v>na</v>
      </c>
      <c r="H80" s="160" t="str">
        <f>'P03'!F90</f>
        <v>na</v>
      </c>
      <c r="I80" s="160" t="str">
        <f>'P04'!F90</f>
        <v>na</v>
      </c>
      <c r="J80" s="160" t="str">
        <f>'P05'!F90</f>
        <v>c</v>
      </c>
      <c r="K80" s="160" t="str">
        <f>'P06'!F90</f>
        <v>c</v>
      </c>
      <c r="L80" s="160" t="str">
        <f>'P07'!F90</f>
        <v>na</v>
      </c>
      <c r="M80" s="160" t="str">
        <f>'P08'!F90</f>
        <v>na</v>
      </c>
      <c r="N80" s="160" t="str">
        <f>'P09'!F90</f>
        <v>nc</v>
      </c>
      <c r="O80" s="160" t="str">
        <f>'P10'!F90</f>
        <v>na</v>
      </c>
      <c r="P80" s="160" t="str">
        <f>'P11'!F90</f>
        <v>nc</v>
      </c>
      <c r="Q80" s="160" t="str">
        <f>'P12'!F90</f>
        <v>na</v>
      </c>
      <c r="R80" s="160" t="str">
        <f>'P13'!F90</f>
        <v>na</v>
      </c>
      <c r="S80" s="160" t="str">
        <f>'P14'!F90</f>
        <v>nt</v>
      </c>
      <c r="T80" s="160" t="str">
        <f>'P15'!F90</f>
        <v>nt</v>
      </c>
      <c r="U80" s="160" t="str">
        <f>'P16'!F90</f>
        <v>nt</v>
      </c>
      <c r="V80" s="160" t="str">
        <f>'P17'!F90</f>
        <v>nt</v>
      </c>
      <c r="W80" s="160" t="str">
        <f>'P18'!F90</f>
        <v>nt</v>
      </c>
      <c r="X80" s="160" t="str">
        <f>'P19'!F90</f>
        <v>nt</v>
      </c>
      <c r="Y80" s="160" t="str">
        <f>'P20'!F90</f>
        <v>nt</v>
      </c>
      <c r="Z80" s="160" t="str">
        <f>'P21'!F90</f>
        <v>nt</v>
      </c>
      <c r="AA80" s="160" t="str">
        <f>'P22'!F90</f>
        <v>nt</v>
      </c>
      <c r="AB80" s="160" t="str">
        <f>'P23'!F90</f>
        <v>nt</v>
      </c>
      <c r="AC80" s="160" t="str">
        <f>'P24'!F90</f>
        <v>nt</v>
      </c>
      <c r="AD80" s="160" t="str">
        <f>'P25'!F90</f>
        <v>nt</v>
      </c>
      <c r="AE80" s="262" t="str">
        <f>'P26'!F90</f>
        <v>nt</v>
      </c>
      <c r="AF80" s="257">
        <f t="shared" si="265"/>
        <v>2</v>
      </c>
      <c r="AG80" s="257">
        <f t="shared" si="266"/>
        <v>3</v>
      </c>
      <c r="AH80" s="257">
        <f t="shared" si="267"/>
        <v>8</v>
      </c>
      <c r="AI80" s="257">
        <f t="shared" si="268"/>
        <v>13</v>
      </c>
      <c r="AJ80" s="263" t="str">
        <f t="shared" si="269"/>
        <v>NC</v>
      </c>
      <c r="AS80" s="264" t="str">
        <f>Résultats!B91</f>
        <v>11.9</v>
      </c>
      <c r="AT80" s="265" t="str">
        <f>Résultats!C91</f>
        <v>A</v>
      </c>
      <c r="AU80" s="257" t="str">
        <f>'P01'!$G90</f>
        <v/>
      </c>
      <c r="AV80" s="257" t="str">
        <f>'P02'!$G90</f>
        <v/>
      </c>
      <c r="AW80" s="257" t="str">
        <f>'P03'!$G90</f>
        <v/>
      </c>
      <c r="AX80" s="257" t="str">
        <f>'P04'!$G90</f>
        <v/>
      </c>
      <c r="AY80" s="257" t="str">
        <f>'P05'!$G90</f>
        <v/>
      </c>
      <c r="AZ80" s="257" t="str">
        <f>'P06'!$G90</f>
        <v/>
      </c>
      <c r="BA80" s="257" t="str">
        <f>'P07'!$G90</f>
        <v/>
      </c>
      <c r="BB80" s="257" t="str">
        <f>'P08'!$G90</f>
        <v/>
      </c>
      <c r="BC80" s="257" t="str">
        <f>'P09'!$G90</f>
        <v/>
      </c>
      <c r="BD80" s="257" t="str">
        <f>'P10'!$G90</f>
        <v/>
      </c>
      <c r="BE80" s="257" t="str">
        <f>'P11'!$G90</f>
        <v/>
      </c>
      <c r="BF80" s="257" t="str">
        <f>'P12'!$G90</f>
        <v/>
      </c>
      <c r="BG80" s="257" t="str">
        <f>'P13'!$G90</f>
        <v/>
      </c>
      <c r="BH80" s="257" t="str">
        <f>'P14'!$G90</f>
        <v/>
      </c>
      <c r="BI80" s="257" t="str">
        <f>'P15'!$G90</f>
        <v/>
      </c>
      <c r="BJ80" s="257" t="str">
        <f>'P16'!$G90</f>
        <v/>
      </c>
      <c r="BK80" s="257" t="str">
        <f>'P17'!$G90</f>
        <v/>
      </c>
      <c r="BL80" s="257" t="str">
        <f>'P18'!$G90</f>
        <v/>
      </c>
      <c r="BM80" s="257" t="str">
        <f>'P19'!$G90</f>
        <v/>
      </c>
      <c r="BN80" s="257" t="str">
        <f>'P20'!$G90</f>
        <v/>
      </c>
      <c r="BO80" s="257"/>
      <c r="BP80" s="257" t="str">
        <f>'P22'!$G90</f>
        <v/>
      </c>
      <c r="BQ80" s="257" t="str">
        <f>'P23'!$G90</f>
        <v/>
      </c>
      <c r="BR80" s="257" t="str">
        <f>'P24'!$G90</f>
        <v/>
      </c>
      <c r="BS80" s="257" t="str">
        <f>'P25'!$G90</f>
        <v/>
      </c>
      <c r="BT80" s="266" t="str">
        <f>'P26'!$G90</f>
        <v/>
      </c>
      <c r="BU80" s="257">
        <f t="shared" si="270"/>
        <v>0</v>
      </c>
      <c r="BV80" s="267" t="str">
        <f t="shared" si="271"/>
        <v>-</v>
      </c>
    </row>
    <row r="81" ht="15.75" customHeight="1">
      <c r="A81" s="268" t="s">
        <v>456</v>
      </c>
      <c r="B81" s="259" t="str">
        <f>Résultats!B92</f>
        <v>11.10</v>
      </c>
      <c r="C81" s="260" t="str">
        <f>Résultats!C92</f>
        <v>A</v>
      </c>
      <c r="D81" s="257" t="str">
        <f>Résultats!E92</f>
        <v>x</v>
      </c>
      <c r="F81" s="261" t="str">
        <f>'P01'!F91</f>
        <v>na</v>
      </c>
      <c r="G81" s="160" t="str">
        <f>'P02'!F91</f>
        <v>na</v>
      </c>
      <c r="H81" s="160" t="str">
        <f>'P03'!F91</f>
        <v>na</v>
      </c>
      <c r="I81" s="160" t="str">
        <f>'P04'!F91</f>
        <v>na</v>
      </c>
      <c r="J81" s="160" t="str">
        <f>'P05'!F91</f>
        <v>na</v>
      </c>
      <c r="K81" s="160" t="str">
        <f>'P06'!F91</f>
        <v>na</v>
      </c>
      <c r="L81" s="160" t="str">
        <f>'P07'!F91</f>
        <v>na</v>
      </c>
      <c r="M81" s="160" t="str">
        <f>'P08'!F91</f>
        <v>na</v>
      </c>
      <c r="N81" s="160" t="str">
        <f>'P09'!F91</f>
        <v>c</v>
      </c>
      <c r="O81" s="160" t="str">
        <f>'P10'!F91</f>
        <v>na</v>
      </c>
      <c r="P81" s="160" t="str">
        <f>'P11'!F91</f>
        <v>c</v>
      </c>
      <c r="Q81" s="160" t="str">
        <f>'P12'!F91</f>
        <v>na</v>
      </c>
      <c r="R81" s="160" t="str">
        <f>'P13'!F91</f>
        <v>na</v>
      </c>
      <c r="S81" s="160" t="str">
        <f>'P14'!F91</f>
        <v>nt</v>
      </c>
      <c r="T81" s="160" t="str">
        <f>'P15'!F91</f>
        <v>nt</v>
      </c>
      <c r="U81" s="160" t="str">
        <f>'P16'!F91</f>
        <v>nt</v>
      </c>
      <c r="V81" s="160" t="str">
        <f>'P17'!F91</f>
        <v>nt</v>
      </c>
      <c r="W81" s="160" t="str">
        <f>'P18'!F91</f>
        <v>nt</v>
      </c>
      <c r="X81" s="160" t="str">
        <f>'P19'!F91</f>
        <v>nt</v>
      </c>
      <c r="Y81" s="160" t="str">
        <f>'P20'!F91</f>
        <v>nt</v>
      </c>
      <c r="Z81" s="160" t="str">
        <f>'P21'!F91</f>
        <v>nt</v>
      </c>
      <c r="AA81" s="160" t="str">
        <f>'P22'!F91</f>
        <v>nt</v>
      </c>
      <c r="AB81" s="160" t="str">
        <f>'P23'!F91</f>
        <v>nt</v>
      </c>
      <c r="AC81" s="160" t="str">
        <f>'P24'!F91</f>
        <v>nt</v>
      </c>
      <c r="AD81" s="160" t="str">
        <f>'P25'!F91</f>
        <v>nt</v>
      </c>
      <c r="AE81" s="262" t="str">
        <f>'P26'!F91</f>
        <v>nt</v>
      </c>
      <c r="AF81" s="257">
        <f t="shared" si="265"/>
        <v>2</v>
      </c>
      <c r="AG81" s="257">
        <f t="shared" si="266"/>
        <v>0</v>
      </c>
      <c r="AH81" s="257">
        <f t="shared" si="267"/>
        <v>11</v>
      </c>
      <c r="AI81" s="257">
        <f t="shared" si="268"/>
        <v>13</v>
      </c>
      <c r="AJ81" s="263" t="str">
        <f t="shared" si="269"/>
        <v>C</v>
      </c>
      <c r="AS81" s="264" t="str">
        <f>Résultats!B92</f>
        <v>11.10</v>
      </c>
      <c r="AT81" s="265" t="str">
        <f>Résultats!C92</f>
        <v>A</v>
      </c>
      <c r="AU81" s="257" t="str">
        <f>'P01'!$G91</f>
        <v/>
      </c>
      <c r="AV81" s="257" t="str">
        <f>'P02'!$G91</f>
        <v/>
      </c>
      <c r="AW81" s="257" t="str">
        <f>'P03'!$G91</f>
        <v/>
      </c>
      <c r="AX81" s="257" t="str">
        <f>'P04'!$G91</f>
        <v/>
      </c>
      <c r="AY81" s="257" t="str">
        <f>'P05'!$G91</f>
        <v/>
      </c>
      <c r="AZ81" s="257" t="str">
        <f>'P06'!$G91</f>
        <v/>
      </c>
      <c r="BA81" s="257" t="str">
        <f>'P07'!$G91</f>
        <v/>
      </c>
      <c r="BB81" s="257" t="str">
        <f>'P08'!$G91</f>
        <v/>
      </c>
      <c r="BC81" s="257" t="str">
        <f>'P09'!$G91</f>
        <v/>
      </c>
      <c r="BD81" s="257" t="str">
        <f>'P10'!$G91</f>
        <v/>
      </c>
      <c r="BE81" s="257" t="str">
        <f>'P11'!$G91</f>
        <v/>
      </c>
      <c r="BF81" s="257" t="str">
        <f>'P12'!$G91</f>
        <v/>
      </c>
      <c r="BG81" s="257" t="str">
        <f>'P13'!$G91</f>
        <v/>
      </c>
      <c r="BH81" s="257" t="str">
        <f>'P14'!$G91</f>
        <v/>
      </c>
      <c r="BI81" s="257" t="str">
        <f>'P15'!$G91</f>
        <v/>
      </c>
      <c r="BJ81" s="257" t="str">
        <f>'P16'!$G91</f>
        <v/>
      </c>
      <c r="BK81" s="257" t="str">
        <f>'P17'!$G91</f>
        <v/>
      </c>
      <c r="BL81" s="257" t="str">
        <f>'P18'!$G91</f>
        <v/>
      </c>
      <c r="BM81" s="257" t="str">
        <f>'P19'!$G91</f>
        <v/>
      </c>
      <c r="BN81" s="257" t="str">
        <f>'P20'!$G91</f>
        <v/>
      </c>
      <c r="BO81" s="257"/>
      <c r="BP81" s="257" t="str">
        <f>'P22'!$G91</f>
        <v/>
      </c>
      <c r="BQ81" s="257" t="str">
        <f>'P23'!$G91</f>
        <v/>
      </c>
      <c r="BR81" s="257" t="str">
        <f>'P24'!$G91</f>
        <v/>
      </c>
      <c r="BS81" s="257" t="str">
        <f>'P25'!$G91</f>
        <v/>
      </c>
      <c r="BT81" s="266" t="str">
        <f>'P26'!$G91</f>
        <v/>
      </c>
      <c r="BU81" s="257">
        <f t="shared" si="270"/>
        <v>0</v>
      </c>
      <c r="BV81" s="267" t="str">
        <f t="shared" si="271"/>
        <v>-</v>
      </c>
    </row>
    <row r="82" ht="15.75" customHeight="1">
      <c r="A82" s="268" t="s">
        <v>456</v>
      </c>
      <c r="B82" s="259" t="str">
        <f>Résultats!B93</f>
        <v>11.11</v>
      </c>
      <c r="C82" s="260" t="str">
        <f>Résultats!C93</f>
        <v>AA</v>
      </c>
      <c r="D82" s="257" t="str">
        <f>Résultats!E93</f>
        <v/>
      </c>
      <c r="F82" s="261" t="str">
        <f>'P01'!F92</f>
        <v>na</v>
      </c>
      <c r="G82" s="160" t="str">
        <f>'P02'!F92</f>
        <v>na</v>
      </c>
      <c r="H82" s="160" t="str">
        <f>'P03'!F92</f>
        <v>na</v>
      </c>
      <c r="I82" s="160" t="str">
        <f>'P04'!F92</f>
        <v>na</v>
      </c>
      <c r="J82" s="160" t="str">
        <f>'P05'!F92</f>
        <v>na</v>
      </c>
      <c r="K82" s="160" t="str">
        <f>'P06'!F92</f>
        <v>na</v>
      </c>
      <c r="L82" s="160" t="str">
        <f>'P07'!F92</f>
        <v>na</v>
      </c>
      <c r="M82" s="160" t="str">
        <f>'P08'!F92</f>
        <v>na</v>
      </c>
      <c r="N82" s="160" t="str">
        <f>'P09'!F92</f>
        <v>na</v>
      </c>
      <c r="O82" s="160" t="str">
        <f>'P10'!F92</f>
        <v>na</v>
      </c>
      <c r="P82" s="160" t="str">
        <f>'P11'!F92</f>
        <v>c</v>
      </c>
      <c r="Q82" s="160" t="str">
        <f>'P12'!F92</f>
        <v>na</v>
      </c>
      <c r="R82" s="160" t="str">
        <f>'P13'!F92</f>
        <v>na</v>
      </c>
      <c r="S82" s="160" t="str">
        <f>'P14'!F92</f>
        <v>nt</v>
      </c>
      <c r="T82" s="160" t="str">
        <f>'P15'!F92</f>
        <v>nt</v>
      </c>
      <c r="U82" s="160" t="str">
        <f>'P16'!F92</f>
        <v>nt</v>
      </c>
      <c r="V82" s="160" t="str">
        <f>'P17'!F92</f>
        <v>nt</v>
      </c>
      <c r="W82" s="160" t="str">
        <f>'P18'!F92</f>
        <v>nt</v>
      </c>
      <c r="X82" s="160" t="str">
        <f>'P19'!F92</f>
        <v>nt</v>
      </c>
      <c r="Y82" s="160" t="str">
        <f>'P20'!F92</f>
        <v>nt</v>
      </c>
      <c r="Z82" s="160" t="str">
        <f>'P21'!F92</f>
        <v>nt</v>
      </c>
      <c r="AA82" s="160" t="str">
        <f>'P22'!F92</f>
        <v>nt</v>
      </c>
      <c r="AB82" s="160" t="str">
        <f>'P23'!F92</f>
        <v>nt</v>
      </c>
      <c r="AC82" s="160" t="str">
        <f>'P24'!F92</f>
        <v>nt</v>
      </c>
      <c r="AD82" s="160" t="str">
        <f>'P25'!F92</f>
        <v>nt</v>
      </c>
      <c r="AE82" s="262" t="str">
        <f>'P26'!F92</f>
        <v>nt</v>
      </c>
      <c r="AF82" s="257">
        <f t="shared" si="265"/>
        <v>1</v>
      </c>
      <c r="AG82" s="257">
        <f t="shared" si="266"/>
        <v>0</v>
      </c>
      <c r="AH82" s="257">
        <f t="shared" si="267"/>
        <v>12</v>
      </c>
      <c r="AI82" s="257">
        <f t="shared" si="268"/>
        <v>13</v>
      </c>
      <c r="AJ82" s="263" t="str">
        <f t="shared" si="269"/>
        <v>C</v>
      </c>
      <c r="AS82" s="264" t="str">
        <f>Résultats!B93</f>
        <v>11.11</v>
      </c>
      <c r="AT82" s="265" t="str">
        <f>Résultats!C93</f>
        <v>AA</v>
      </c>
      <c r="AU82" s="257" t="str">
        <f>'P01'!$G92</f>
        <v/>
      </c>
      <c r="AV82" s="257" t="str">
        <f>'P02'!$G92</f>
        <v/>
      </c>
      <c r="AW82" s="257" t="str">
        <f>'P03'!$G92</f>
        <v/>
      </c>
      <c r="AX82" s="257" t="str">
        <f>'P04'!$G92</f>
        <v/>
      </c>
      <c r="AY82" s="257" t="str">
        <f>'P05'!$G92</f>
        <v/>
      </c>
      <c r="AZ82" s="257" t="str">
        <f>'P06'!$G92</f>
        <v/>
      </c>
      <c r="BA82" s="257" t="str">
        <f>'P07'!$G92</f>
        <v/>
      </c>
      <c r="BB82" s="257" t="str">
        <f>'P08'!$G92</f>
        <v/>
      </c>
      <c r="BC82" s="257" t="str">
        <f>'P09'!$G92</f>
        <v/>
      </c>
      <c r="BD82" s="257" t="str">
        <f>'P10'!$G92</f>
        <v/>
      </c>
      <c r="BE82" s="257" t="str">
        <f>'P11'!$G92</f>
        <v/>
      </c>
      <c r="BF82" s="257" t="str">
        <f>'P12'!$G92</f>
        <v/>
      </c>
      <c r="BG82" s="257" t="str">
        <f>'P13'!$G92</f>
        <v/>
      </c>
      <c r="BH82" s="257" t="str">
        <f>'P14'!$G92</f>
        <v/>
      </c>
      <c r="BI82" s="257" t="str">
        <f>'P15'!$G92</f>
        <v/>
      </c>
      <c r="BJ82" s="257" t="str">
        <f>'P16'!$G92</f>
        <v/>
      </c>
      <c r="BK82" s="257" t="str">
        <f>'P17'!$G92</f>
        <v/>
      </c>
      <c r="BL82" s="257" t="str">
        <f>'P18'!$G92</f>
        <v/>
      </c>
      <c r="BM82" s="257" t="str">
        <f>'P19'!$G92</f>
        <v/>
      </c>
      <c r="BN82" s="257" t="str">
        <f>'P20'!$G92</f>
        <v/>
      </c>
      <c r="BO82" s="257"/>
      <c r="BP82" s="257" t="str">
        <f>'P22'!$G92</f>
        <v/>
      </c>
      <c r="BQ82" s="257" t="str">
        <f>'P23'!$G92</f>
        <v/>
      </c>
      <c r="BR82" s="257" t="str">
        <f>'P24'!$G92</f>
        <v/>
      </c>
      <c r="BS82" s="257" t="str">
        <f>'P25'!$G92</f>
        <v/>
      </c>
      <c r="BT82" s="266" t="str">
        <f>'P26'!$G92</f>
        <v/>
      </c>
      <c r="BU82" s="257">
        <f t="shared" si="270"/>
        <v>0</v>
      </c>
      <c r="BV82" s="267" t="str">
        <f t="shared" si="271"/>
        <v>-</v>
      </c>
    </row>
    <row r="83" ht="15.75" customHeight="1">
      <c r="A83" s="268" t="s">
        <v>456</v>
      </c>
      <c r="B83" s="259" t="str">
        <f>Résultats!B94</f>
        <v>11.12</v>
      </c>
      <c r="C83" s="260" t="str">
        <f>Résultats!C94</f>
        <v>AA</v>
      </c>
      <c r="D83" s="257" t="str">
        <f>Résultats!E94</f>
        <v/>
      </c>
      <c r="F83" s="261" t="str">
        <f>'P01'!F93</f>
        <v>na</v>
      </c>
      <c r="G83" s="160" t="str">
        <f>'P02'!F93</f>
        <v>na</v>
      </c>
      <c r="H83" s="160" t="str">
        <f>'P03'!F93</f>
        <v>na</v>
      </c>
      <c r="I83" s="160" t="str">
        <f>'P04'!F93</f>
        <v>na</v>
      </c>
      <c r="J83" s="160" t="str">
        <f>'P05'!F93</f>
        <v>na</v>
      </c>
      <c r="K83" s="160" t="str">
        <f>'P06'!F93</f>
        <v>na</v>
      </c>
      <c r="L83" s="160" t="str">
        <f>'P07'!F93</f>
        <v>na</v>
      </c>
      <c r="M83" s="160" t="str">
        <f>'P08'!F93</f>
        <v>na</v>
      </c>
      <c r="N83" s="160" t="str">
        <f>'P09'!F93</f>
        <v>na</v>
      </c>
      <c r="O83" s="160" t="str">
        <f>'P10'!F93</f>
        <v>na</v>
      </c>
      <c r="P83" s="160" t="str">
        <f>'P11'!F93</f>
        <v>na</v>
      </c>
      <c r="Q83" s="160" t="str">
        <f>'P12'!F93</f>
        <v>na</v>
      </c>
      <c r="R83" s="160" t="str">
        <f>'P13'!F93</f>
        <v>na</v>
      </c>
      <c r="S83" s="160" t="str">
        <f>'P14'!F93</f>
        <v>nt</v>
      </c>
      <c r="T83" s="160" t="str">
        <f>'P15'!F93</f>
        <v>nt</v>
      </c>
      <c r="U83" s="160" t="str">
        <f>'P16'!F93</f>
        <v>nt</v>
      </c>
      <c r="V83" s="160" t="str">
        <f>'P17'!F93</f>
        <v>nt</v>
      </c>
      <c r="W83" s="160" t="str">
        <f>'P18'!F93</f>
        <v>nt</v>
      </c>
      <c r="X83" s="160" t="str">
        <f>'P19'!F93</f>
        <v>nt</v>
      </c>
      <c r="Y83" s="160" t="str">
        <f>'P20'!F93</f>
        <v>nt</v>
      </c>
      <c r="Z83" s="160" t="str">
        <f>'P21'!F93</f>
        <v>nt</v>
      </c>
      <c r="AA83" s="160" t="str">
        <f>'P22'!F93</f>
        <v>nt</v>
      </c>
      <c r="AB83" s="160" t="str">
        <f>'P23'!F93</f>
        <v>nt</v>
      </c>
      <c r="AC83" s="160" t="str">
        <f>'P24'!F93</f>
        <v>nt</v>
      </c>
      <c r="AD83" s="160" t="str">
        <f>'P25'!F93</f>
        <v>nt</v>
      </c>
      <c r="AE83" s="262" t="str">
        <f>'P26'!F93</f>
        <v>nt</v>
      </c>
      <c r="AF83" s="257">
        <f t="shared" si="265"/>
        <v>0</v>
      </c>
      <c r="AG83" s="257">
        <f t="shared" si="266"/>
        <v>0</v>
      </c>
      <c r="AH83" s="257">
        <f t="shared" si="267"/>
        <v>13</v>
      </c>
      <c r="AI83" s="257">
        <f t="shared" si="268"/>
        <v>13</v>
      </c>
      <c r="AJ83" s="263" t="str">
        <f t="shared" si="269"/>
        <v>NT</v>
      </c>
      <c r="AS83" s="264" t="str">
        <f>Résultats!B94</f>
        <v>11.12</v>
      </c>
      <c r="AT83" s="265" t="str">
        <f>Résultats!C94</f>
        <v>AA</v>
      </c>
      <c r="AU83" s="257" t="str">
        <f>'P01'!$G93</f>
        <v/>
      </c>
      <c r="AV83" s="257" t="str">
        <f>'P02'!$G93</f>
        <v/>
      </c>
      <c r="AW83" s="257" t="str">
        <f>'P03'!$G93</f>
        <v/>
      </c>
      <c r="AX83" s="257" t="str">
        <f>'P04'!$G93</f>
        <v/>
      </c>
      <c r="AY83" s="257" t="str">
        <f>'P05'!$G93</f>
        <v/>
      </c>
      <c r="AZ83" s="257" t="str">
        <f>'P06'!$G93</f>
        <v/>
      </c>
      <c r="BA83" s="257" t="str">
        <f>'P07'!$G93</f>
        <v/>
      </c>
      <c r="BB83" s="257" t="str">
        <f>'P08'!$G93</f>
        <v/>
      </c>
      <c r="BC83" s="257" t="str">
        <f>'P09'!$G93</f>
        <v/>
      </c>
      <c r="BD83" s="257" t="str">
        <f>'P10'!$G93</f>
        <v/>
      </c>
      <c r="BE83" s="257" t="str">
        <f>'P11'!$G93</f>
        <v/>
      </c>
      <c r="BF83" s="257" t="str">
        <f>'P12'!$G93</f>
        <v/>
      </c>
      <c r="BG83" s="257" t="str">
        <f>'P13'!$G93</f>
        <v/>
      </c>
      <c r="BH83" s="257" t="str">
        <f>'P14'!$G93</f>
        <v/>
      </c>
      <c r="BI83" s="257" t="str">
        <f>'P15'!$G93</f>
        <v/>
      </c>
      <c r="BJ83" s="257" t="str">
        <f>'P16'!$G93</f>
        <v/>
      </c>
      <c r="BK83" s="257" t="str">
        <f>'P17'!$G93</f>
        <v/>
      </c>
      <c r="BL83" s="257" t="str">
        <f>'P18'!$G93</f>
        <v/>
      </c>
      <c r="BM83" s="257" t="str">
        <f>'P19'!$G93</f>
        <v/>
      </c>
      <c r="BN83" s="257" t="str">
        <f>'P20'!$G93</f>
        <v/>
      </c>
      <c r="BO83" s="257"/>
      <c r="BP83" s="257" t="str">
        <f>'P22'!$G93</f>
        <v/>
      </c>
      <c r="BQ83" s="257" t="str">
        <f>'P23'!$G93</f>
        <v/>
      </c>
      <c r="BR83" s="257" t="str">
        <f>'P24'!$G93</f>
        <v/>
      </c>
      <c r="BS83" s="257" t="str">
        <f>'P25'!$G93</f>
        <v/>
      </c>
      <c r="BT83" s="266" t="str">
        <f>'P26'!$G93</f>
        <v/>
      </c>
      <c r="BU83" s="257">
        <f t="shared" si="270"/>
        <v>0</v>
      </c>
      <c r="BV83" s="267" t="str">
        <f t="shared" si="271"/>
        <v>-</v>
      </c>
    </row>
    <row r="84" ht="15.75" customHeight="1">
      <c r="A84" s="268" t="s">
        <v>456</v>
      </c>
      <c r="B84" s="259" t="str">
        <f>Résultats!B95</f>
        <v>11.13</v>
      </c>
      <c r="C84" s="260" t="str">
        <f>Résultats!C95</f>
        <v>AA</v>
      </c>
      <c r="D84" s="257" t="str">
        <f>Résultats!E95</f>
        <v/>
      </c>
      <c r="F84" s="261" t="str">
        <f>'P01'!F94</f>
        <v>na</v>
      </c>
      <c r="G84" s="160" t="str">
        <f>'P02'!F94</f>
        <v>na</v>
      </c>
      <c r="H84" s="160" t="str">
        <f>'P03'!F94</f>
        <v>na</v>
      </c>
      <c r="I84" s="160" t="str">
        <f>'P04'!F94</f>
        <v>na</v>
      </c>
      <c r="J84" s="160" t="str">
        <f>'P05'!F94</f>
        <v>c</v>
      </c>
      <c r="K84" s="160" t="str">
        <f>'P06'!F94</f>
        <v>na</v>
      </c>
      <c r="L84" s="160" t="str">
        <f>'P07'!F94</f>
        <v>na</v>
      </c>
      <c r="M84" s="160" t="str">
        <f>'P08'!F94</f>
        <v>na</v>
      </c>
      <c r="N84" s="160" t="str">
        <f>'P09'!F94</f>
        <v>na</v>
      </c>
      <c r="O84" s="160" t="str">
        <f>'P10'!F94</f>
        <v>na</v>
      </c>
      <c r="P84" s="160" t="str">
        <f>'P11'!F94</f>
        <v>na</v>
      </c>
      <c r="Q84" s="160" t="str">
        <f>'P12'!F94</f>
        <v>na</v>
      </c>
      <c r="R84" s="160" t="str">
        <f>'P13'!F94</f>
        <v>na</v>
      </c>
      <c r="S84" s="160" t="str">
        <f>'P14'!F94</f>
        <v>nt</v>
      </c>
      <c r="T84" s="160" t="str">
        <f>'P15'!F94</f>
        <v>nt</v>
      </c>
      <c r="U84" s="160" t="str">
        <f>'P16'!F94</f>
        <v>nt</v>
      </c>
      <c r="V84" s="160" t="str">
        <f>'P17'!F94</f>
        <v>nt</v>
      </c>
      <c r="W84" s="160" t="str">
        <f>'P18'!F94</f>
        <v>nt</v>
      </c>
      <c r="X84" s="160" t="str">
        <f>'P19'!F94</f>
        <v>nt</v>
      </c>
      <c r="Y84" s="160" t="str">
        <f>'P20'!F94</f>
        <v>nt</v>
      </c>
      <c r="Z84" s="160" t="str">
        <f>'P21'!F94</f>
        <v>nt</v>
      </c>
      <c r="AA84" s="160" t="str">
        <f>'P22'!F94</f>
        <v>nt</v>
      </c>
      <c r="AB84" s="160" t="str">
        <f>'P23'!F94</f>
        <v>nt</v>
      </c>
      <c r="AC84" s="160" t="str">
        <f>'P24'!F94</f>
        <v>nt</v>
      </c>
      <c r="AD84" s="160" t="str">
        <f>'P25'!F94</f>
        <v>nt</v>
      </c>
      <c r="AE84" s="262" t="str">
        <f>'P26'!F94</f>
        <v>nt</v>
      </c>
      <c r="AF84" s="257">
        <f t="shared" si="265"/>
        <v>1</v>
      </c>
      <c r="AG84" s="257">
        <f t="shared" si="266"/>
        <v>0</v>
      </c>
      <c r="AH84" s="257">
        <f t="shared" si="267"/>
        <v>12</v>
      </c>
      <c r="AI84" s="257">
        <f t="shared" si="268"/>
        <v>13</v>
      </c>
      <c r="AJ84" s="263" t="str">
        <f t="shared" si="269"/>
        <v>C</v>
      </c>
      <c r="AS84" s="264" t="str">
        <f>Résultats!B95</f>
        <v>11.13</v>
      </c>
      <c r="AT84" s="265" t="str">
        <f>Résultats!C95</f>
        <v>AA</v>
      </c>
      <c r="AU84" s="257" t="str">
        <f>'P01'!$G94</f>
        <v/>
      </c>
      <c r="AV84" s="257" t="str">
        <f>'P02'!$G94</f>
        <v/>
      </c>
      <c r="AW84" s="257" t="str">
        <f>'P03'!$G94</f>
        <v/>
      </c>
      <c r="AX84" s="257" t="str">
        <f>'P04'!$G94</f>
        <v/>
      </c>
      <c r="AY84" s="257" t="str">
        <f>'P05'!$G94</f>
        <v/>
      </c>
      <c r="AZ84" s="257" t="str">
        <f>'P06'!$G94</f>
        <v/>
      </c>
      <c r="BA84" s="257" t="str">
        <f>'P07'!$G94</f>
        <v/>
      </c>
      <c r="BB84" s="257" t="str">
        <f>'P08'!$G94</f>
        <v/>
      </c>
      <c r="BC84" s="257" t="str">
        <f>'P09'!$G94</f>
        <v/>
      </c>
      <c r="BD84" s="257" t="str">
        <f>'P10'!$G94</f>
        <v/>
      </c>
      <c r="BE84" s="257" t="str">
        <f>'P11'!$G94</f>
        <v/>
      </c>
      <c r="BF84" s="257" t="str">
        <f>'P12'!$G94</f>
        <v/>
      </c>
      <c r="BG84" s="257" t="str">
        <f>'P13'!$G94</f>
        <v/>
      </c>
      <c r="BH84" s="257" t="str">
        <f>'P14'!$G94</f>
        <v/>
      </c>
      <c r="BI84" s="257" t="str">
        <f>'P15'!$G94</f>
        <v/>
      </c>
      <c r="BJ84" s="257" t="str">
        <f>'P16'!$G94</f>
        <v/>
      </c>
      <c r="BK84" s="257" t="str">
        <f>'P17'!$G94</f>
        <v/>
      </c>
      <c r="BL84" s="257" t="str">
        <f>'P18'!$G94</f>
        <v/>
      </c>
      <c r="BM84" s="257" t="str">
        <f>'P19'!$G94</f>
        <v/>
      </c>
      <c r="BN84" s="257" t="str">
        <f>'P20'!$G94</f>
        <v/>
      </c>
      <c r="BO84" s="257"/>
      <c r="BP84" s="257" t="str">
        <f>'P22'!$G94</f>
        <v/>
      </c>
      <c r="BQ84" s="257" t="str">
        <f>'P23'!$G94</f>
        <v/>
      </c>
      <c r="BR84" s="257" t="str">
        <f>'P24'!$G94</f>
        <v/>
      </c>
      <c r="BS84" s="257" t="str">
        <f>'P25'!$G94</f>
        <v/>
      </c>
      <c r="BT84" s="266" t="str">
        <f>'P26'!$G94</f>
        <v/>
      </c>
      <c r="BU84" s="257">
        <f t="shared" si="270"/>
        <v>0</v>
      </c>
      <c r="BV84" s="267" t="str">
        <f t="shared" si="271"/>
        <v>-</v>
      </c>
    </row>
    <row r="85" ht="15.75" customHeight="1">
      <c r="A85" s="258" t="s">
        <v>457</v>
      </c>
      <c r="B85" s="259" t="str">
        <f>Résultats!B96</f>
        <v>12.1</v>
      </c>
      <c r="C85" s="260" t="str">
        <f>Résultats!C96</f>
        <v>AA</v>
      </c>
      <c r="D85" s="257" t="str">
        <f>Résultats!E96</f>
        <v/>
      </c>
      <c r="F85" s="261" t="str">
        <f>'P01'!F95</f>
        <v>c</v>
      </c>
      <c r="G85" s="160" t="str">
        <f>'P02'!F95</f>
        <v>na</v>
      </c>
      <c r="H85" s="160" t="str">
        <f>'P03'!F95</f>
        <v>na</v>
      </c>
      <c r="I85" s="160" t="str">
        <f>'P04'!F95</f>
        <v>na</v>
      </c>
      <c r="J85" s="160" t="str">
        <f>'P05'!F95</f>
        <v>na</v>
      </c>
      <c r="K85" s="160" t="str">
        <f>'P06'!F95</f>
        <v>na</v>
      </c>
      <c r="L85" s="160" t="str">
        <f>'P07'!F95</f>
        <v>na</v>
      </c>
      <c r="M85" s="160" t="str">
        <f>'P08'!F95</f>
        <v>na</v>
      </c>
      <c r="N85" s="160" t="str">
        <f>'P09'!F95</f>
        <v>na</v>
      </c>
      <c r="O85" s="160" t="str">
        <f>'P10'!F95</f>
        <v>na</v>
      </c>
      <c r="P85" s="160" t="str">
        <f>'P11'!F95</f>
        <v>na</v>
      </c>
      <c r="Q85" s="160" t="str">
        <f>'P12'!F95</f>
        <v>na</v>
      </c>
      <c r="R85" s="160" t="str">
        <f>'P13'!F95</f>
        <v>na</v>
      </c>
      <c r="S85" s="160" t="str">
        <f>'P14'!F95</f>
        <v>nt</v>
      </c>
      <c r="T85" s="160" t="str">
        <f>'P15'!F95</f>
        <v>nt</v>
      </c>
      <c r="U85" s="160" t="str">
        <f>'P16'!F95</f>
        <v>nt</v>
      </c>
      <c r="V85" s="160" t="str">
        <f>'P17'!F95</f>
        <v>nt</v>
      </c>
      <c r="W85" s="160" t="str">
        <f>'P18'!F95</f>
        <v>nt</v>
      </c>
      <c r="X85" s="160" t="str">
        <f>'P19'!F95</f>
        <v>nt</v>
      </c>
      <c r="Y85" s="160" t="str">
        <f>'P20'!F95</f>
        <v>nt</v>
      </c>
      <c r="Z85" s="160" t="str">
        <f>'P21'!F95</f>
        <v>nt</v>
      </c>
      <c r="AA85" s="160" t="str">
        <f>'P22'!F95</f>
        <v>nt</v>
      </c>
      <c r="AB85" s="160" t="str">
        <f>'P23'!F95</f>
        <v>nt</v>
      </c>
      <c r="AC85" s="160" t="str">
        <f>'P24'!F95</f>
        <v>nt</v>
      </c>
      <c r="AD85" s="160" t="str">
        <f>'P25'!F95</f>
        <v>nt</v>
      </c>
      <c r="AE85" s="262" t="str">
        <f>'P26'!F95</f>
        <v>nt</v>
      </c>
      <c r="AF85" s="257">
        <f t="shared" si="265"/>
        <v>1</v>
      </c>
      <c r="AG85" s="257">
        <f t="shared" si="266"/>
        <v>0</v>
      </c>
      <c r="AH85" s="257">
        <f t="shared" si="267"/>
        <v>12</v>
      </c>
      <c r="AI85" s="257">
        <f t="shared" si="268"/>
        <v>13</v>
      </c>
      <c r="AJ85" s="263" t="str">
        <f t="shared" si="269"/>
        <v>C</v>
      </c>
      <c r="AS85" s="264" t="str">
        <f>Résultats!B96</f>
        <v>12.1</v>
      </c>
      <c r="AT85" s="265" t="str">
        <f>Résultats!C96</f>
        <v>AA</v>
      </c>
      <c r="AU85" s="257" t="str">
        <f>'P01'!$G95</f>
        <v/>
      </c>
      <c r="AV85" s="257" t="str">
        <f>'P02'!$G95</f>
        <v/>
      </c>
      <c r="AW85" s="257" t="str">
        <f>'P03'!$G95</f>
        <v/>
      </c>
      <c r="AX85" s="257" t="str">
        <f>'P04'!$G95</f>
        <v/>
      </c>
      <c r="AY85" s="257" t="str">
        <f>'P05'!$G95</f>
        <v/>
      </c>
      <c r="AZ85" s="257" t="str">
        <f>'P06'!$G95</f>
        <v/>
      </c>
      <c r="BA85" s="257" t="str">
        <f>'P07'!$G95</f>
        <v/>
      </c>
      <c r="BB85" s="257" t="str">
        <f>'P08'!$G95</f>
        <v/>
      </c>
      <c r="BC85" s="257" t="str">
        <f>'P09'!$G95</f>
        <v/>
      </c>
      <c r="BD85" s="257" t="str">
        <f>'P10'!$G95</f>
        <v/>
      </c>
      <c r="BE85" s="257" t="str">
        <f>'P11'!$G95</f>
        <v/>
      </c>
      <c r="BF85" s="257" t="str">
        <f>'P12'!$G95</f>
        <v/>
      </c>
      <c r="BG85" s="257" t="str">
        <f>'P13'!$G95</f>
        <v/>
      </c>
      <c r="BH85" s="257" t="str">
        <f>'P14'!$G95</f>
        <v/>
      </c>
      <c r="BI85" s="257" t="str">
        <f>'P15'!$G95</f>
        <v/>
      </c>
      <c r="BJ85" s="257" t="str">
        <f>'P16'!$G95</f>
        <v/>
      </c>
      <c r="BK85" s="257" t="str">
        <f>'P17'!$G95</f>
        <v/>
      </c>
      <c r="BL85" s="257" t="str">
        <f>'P18'!$G95</f>
        <v/>
      </c>
      <c r="BM85" s="257" t="str">
        <f>'P19'!$G95</f>
        <v/>
      </c>
      <c r="BN85" s="257" t="str">
        <f>'P20'!$G95</f>
        <v/>
      </c>
      <c r="BO85" s="257"/>
      <c r="BP85" s="257" t="str">
        <f>'P22'!$G95</f>
        <v/>
      </c>
      <c r="BQ85" s="257" t="str">
        <f>'P23'!$G95</f>
        <v/>
      </c>
      <c r="BR85" s="257" t="str">
        <f>'P24'!$G95</f>
        <v/>
      </c>
      <c r="BS85" s="257" t="str">
        <f>'P25'!$G95</f>
        <v/>
      </c>
      <c r="BT85" s="266" t="str">
        <f>'P26'!$G95</f>
        <v/>
      </c>
      <c r="BU85" s="257">
        <f t="shared" si="270"/>
        <v>0</v>
      </c>
      <c r="BV85" s="267" t="str">
        <f t="shared" si="271"/>
        <v>-</v>
      </c>
    </row>
    <row r="86" ht="15.75" customHeight="1">
      <c r="A86" s="268" t="s">
        <v>457</v>
      </c>
      <c r="B86" s="259" t="str">
        <f>Résultats!B97</f>
        <v>12.2</v>
      </c>
      <c r="C86" s="260" t="str">
        <f>Résultats!C97</f>
        <v>AA</v>
      </c>
      <c r="D86" s="257" t="str">
        <f>Résultats!E97</f>
        <v/>
      </c>
      <c r="F86" s="261" t="str">
        <f>'P01'!F96</f>
        <v>c</v>
      </c>
      <c r="G86" s="160" t="str">
        <f>'P02'!F96</f>
        <v>c</v>
      </c>
      <c r="H86" s="160" t="str">
        <f>'P03'!F96</f>
        <v>c</v>
      </c>
      <c r="I86" s="160" t="str">
        <f>'P04'!F96</f>
        <v>c</v>
      </c>
      <c r="J86" s="160" t="str">
        <f>'P05'!F96</f>
        <v>c</v>
      </c>
      <c r="K86" s="160" t="str">
        <f>'P06'!F96</f>
        <v>c</v>
      </c>
      <c r="L86" s="160" t="str">
        <f>'P07'!F96</f>
        <v>c</v>
      </c>
      <c r="M86" s="160" t="str">
        <f>'P08'!F96</f>
        <v>c</v>
      </c>
      <c r="N86" s="160" t="str">
        <f>'P09'!F96</f>
        <v>c</v>
      </c>
      <c r="O86" s="160" t="str">
        <f>'P10'!F96</f>
        <v>c</v>
      </c>
      <c r="P86" s="160" t="str">
        <f>'P11'!F96</f>
        <v>c</v>
      </c>
      <c r="Q86" s="160" t="str">
        <f>'P12'!F96</f>
        <v>c</v>
      </c>
      <c r="R86" s="160" t="str">
        <f>'P13'!F96</f>
        <v>c</v>
      </c>
      <c r="S86" s="160" t="str">
        <f>'P14'!F96</f>
        <v>nt</v>
      </c>
      <c r="T86" s="160" t="str">
        <f>'P15'!F96</f>
        <v>nt</v>
      </c>
      <c r="U86" s="160" t="str">
        <f>'P16'!F96</f>
        <v>nt</v>
      </c>
      <c r="V86" s="160" t="str">
        <f>'P17'!F96</f>
        <v>nt</v>
      </c>
      <c r="W86" s="160" t="str">
        <f>'P18'!F96</f>
        <v>nt</v>
      </c>
      <c r="X86" s="160" t="str">
        <f>'P19'!F96</f>
        <v>nt</v>
      </c>
      <c r="Y86" s="160" t="str">
        <f>'P20'!F96</f>
        <v>nt</v>
      </c>
      <c r="Z86" s="160" t="str">
        <f>'P21'!F96</f>
        <v>nt</v>
      </c>
      <c r="AA86" s="160" t="str">
        <f>'P22'!F96</f>
        <v>nt</v>
      </c>
      <c r="AB86" s="160" t="str">
        <f>'P23'!F96</f>
        <v>nt</v>
      </c>
      <c r="AC86" s="160" t="str">
        <f>'P24'!F96</f>
        <v>nt</v>
      </c>
      <c r="AD86" s="160" t="str">
        <f>'P25'!F96</f>
        <v>nt</v>
      </c>
      <c r="AE86" s="262" t="str">
        <f>'P26'!F96</f>
        <v>nt</v>
      </c>
      <c r="AF86" s="257">
        <f t="shared" si="265"/>
        <v>13</v>
      </c>
      <c r="AG86" s="257">
        <f t="shared" si="266"/>
        <v>0</v>
      </c>
      <c r="AH86" s="257">
        <f t="shared" si="267"/>
        <v>0</v>
      </c>
      <c r="AI86" s="257">
        <f t="shared" si="268"/>
        <v>13</v>
      </c>
      <c r="AJ86" s="263" t="str">
        <f t="shared" si="269"/>
        <v>C</v>
      </c>
      <c r="AS86" s="264" t="str">
        <f>Résultats!B97</f>
        <v>12.2</v>
      </c>
      <c r="AT86" s="265" t="str">
        <f>Résultats!C97</f>
        <v>AA</v>
      </c>
      <c r="AU86" s="257" t="str">
        <f>'P01'!$G96</f>
        <v/>
      </c>
      <c r="AV86" s="257" t="str">
        <f>'P02'!$G96</f>
        <v/>
      </c>
      <c r="AW86" s="257" t="str">
        <f>'P03'!$G96</f>
        <v/>
      </c>
      <c r="AX86" s="257" t="str">
        <f>'P04'!$G96</f>
        <v/>
      </c>
      <c r="AY86" s="257" t="str">
        <f>'P05'!$G96</f>
        <v/>
      </c>
      <c r="AZ86" s="257" t="str">
        <f>'P06'!$G96</f>
        <v/>
      </c>
      <c r="BA86" s="257" t="str">
        <f>'P07'!$G96</f>
        <v/>
      </c>
      <c r="BB86" s="257" t="str">
        <f>'P08'!$G96</f>
        <v/>
      </c>
      <c r="BC86" s="257" t="str">
        <f>'P09'!$G96</f>
        <v/>
      </c>
      <c r="BD86" s="257" t="str">
        <f>'P10'!$G96</f>
        <v/>
      </c>
      <c r="BE86" s="257" t="str">
        <f>'P11'!$G96</f>
        <v/>
      </c>
      <c r="BF86" s="257" t="str">
        <f>'P12'!$G96</f>
        <v/>
      </c>
      <c r="BG86" s="257" t="str">
        <f>'P13'!$G96</f>
        <v/>
      </c>
      <c r="BH86" s="257" t="str">
        <f>'P14'!$G96</f>
        <v/>
      </c>
      <c r="BI86" s="257" t="str">
        <f>'P15'!$G96</f>
        <v/>
      </c>
      <c r="BJ86" s="257" t="str">
        <f>'P16'!$G96</f>
        <v/>
      </c>
      <c r="BK86" s="257" t="str">
        <f>'P17'!$G96</f>
        <v/>
      </c>
      <c r="BL86" s="257" t="str">
        <f>'P18'!$G96</f>
        <v/>
      </c>
      <c r="BM86" s="257" t="str">
        <f>'P19'!$G96</f>
        <v/>
      </c>
      <c r="BN86" s="257" t="str">
        <f>'P20'!$G96</f>
        <v/>
      </c>
      <c r="BO86" s="257"/>
      <c r="BP86" s="257" t="str">
        <f>'P22'!$G96</f>
        <v/>
      </c>
      <c r="BQ86" s="257" t="str">
        <f>'P23'!$G96</f>
        <v/>
      </c>
      <c r="BR86" s="257" t="str">
        <f>'P24'!$G96</f>
        <v/>
      </c>
      <c r="BS86" s="257" t="str">
        <f>'P25'!$G96</f>
        <v/>
      </c>
      <c r="BT86" s="266" t="str">
        <f>'P26'!$G96</f>
        <v/>
      </c>
      <c r="BU86" s="257">
        <f t="shared" si="270"/>
        <v>0</v>
      </c>
      <c r="BV86" s="267" t="str">
        <f t="shared" si="271"/>
        <v>-</v>
      </c>
    </row>
    <row r="87" ht="15.75" customHeight="1">
      <c r="A87" s="268" t="s">
        <v>457</v>
      </c>
      <c r="B87" s="259" t="str">
        <f>Résultats!B98</f>
        <v>12.3</v>
      </c>
      <c r="C87" s="260" t="str">
        <f>Résultats!C98</f>
        <v>AA</v>
      </c>
      <c r="D87" s="257" t="str">
        <f>Résultats!E98</f>
        <v/>
      </c>
      <c r="F87" s="261" t="str">
        <f>'P01'!F97</f>
        <v>na</v>
      </c>
      <c r="G87" s="160" t="str">
        <f>'P02'!F97</f>
        <v>na</v>
      </c>
      <c r="H87" s="160" t="str">
        <f>'P03'!F97</f>
        <v>na</v>
      </c>
      <c r="I87" s="160" t="str">
        <f>'P04'!F97</f>
        <v>na</v>
      </c>
      <c r="J87" s="160" t="str">
        <f>'P05'!F97</f>
        <v>na</v>
      </c>
      <c r="K87" s="160" t="str">
        <f>'P06'!F97</f>
        <v>na</v>
      </c>
      <c r="L87" s="160" t="str">
        <f>'P07'!F97</f>
        <v>na</v>
      </c>
      <c r="M87" s="160" t="str">
        <f>'P08'!F97</f>
        <v>na</v>
      </c>
      <c r="N87" s="160" t="str">
        <f>'P09'!F97</f>
        <v>na</v>
      </c>
      <c r="O87" s="160" t="str">
        <f>'P10'!F97</f>
        <v>na</v>
      </c>
      <c r="P87" s="160" t="str">
        <f>'P11'!F97</f>
        <v>na</v>
      </c>
      <c r="Q87" s="160" t="str">
        <f>'P12'!F97</f>
        <v>na</v>
      </c>
      <c r="R87" s="160" t="str">
        <f>'P13'!F97</f>
        <v>na</v>
      </c>
      <c r="S87" s="160" t="str">
        <f>'P14'!F97</f>
        <v>nt</v>
      </c>
      <c r="T87" s="160" t="str">
        <f>'P15'!F97</f>
        <v>nt</v>
      </c>
      <c r="U87" s="160" t="str">
        <f>'P16'!F97</f>
        <v>nt</v>
      </c>
      <c r="V87" s="160" t="str">
        <f>'P17'!F97</f>
        <v>nt</v>
      </c>
      <c r="W87" s="160" t="str">
        <f>'P18'!F97</f>
        <v>nt</v>
      </c>
      <c r="X87" s="160" t="str">
        <f>'P19'!F97</f>
        <v>nt</v>
      </c>
      <c r="Y87" s="160" t="str">
        <f>'P20'!F97</f>
        <v>nt</v>
      </c>
      <c r="Z87" s="160" t="str">
        <f>'P21'!F97</f>
        <v>nt</v>
      </c>
      <c r="AA87" s="160" t="str">
        <f>'P22'!F97</f>
        <v>nt</v>
      </c>
      <c r="AB87" s="160" t="str">
        <f>'P23'!F97</f>
        <v>nt</v>
      </c>
      <c r="AC87" s="160" t="str">
        <f>'P24'!F97</f>
        <v>nt</v>
      </c>
      <c r="AD87" s="160" t="str">
        <f>'P25'!F97</f>
        <v>nt</v>
      </c>
      <c r="AE87" s="262" t="str">
        <f>'P26'!F97</f>
        <v>nt</v>
      </c>
      <c r="AF87" s="257">
        <f t="shared" si="265"/>
        <v>0</v>
      </c>
      <c r="AG87" s="257">
        <f t="shared" si="266"/>
        <v>0</v>
      </c>
      <c r="AH87" s="257">
        <f t="shared" si="267"/>
        <v>13</v>
      </c>
      <c r="AI87" s="257">
        <f t="shared" si="268"/>
        <v>13</v>
      </c>
      <c r="AJ87" s="263" t="str">
        <f t="shared" si="269"/>
        <v>NT</v>
      </c>
      <c r="AS87" s="264" t="str">
        <f>Résultats!B98</f>
        <v>12.3</v>
      </c>
      <c r="AT87" s="265" t="str">
        <f>Résultats!C98</f>
        <v>AA</v>
      </c>
      <c r="AU87" s="257" t="str">
        <f>'P01'!$G97</f>
        <v/>
      </c>
      <c r="AV87" s="257" t="str">
        <f>'P02'!$G97</f>
        <v/>
      </c>
      <c r="AW87" s="257" t="str">
        <f>'P03'!$G97</f>
        <v/>
      </c>
      <c r="AX87" s="257" t="str">
        <f>'P04'!$G97</f>
        <v/>
      </c>
      <c r="AY87" s="257" t="str">
        <f>'P05'!$G97</f>
        <v/>
      </c>
      <c r="AZ87" s="257" t="str">
        <f>'P06'!$G97</f>
        <v/>
      </c>
      <c r="BA87" s="257" t="str">
        <f>'P07'!$G97</f>
        <v/>
      </c>
      <c r="BB87" s="257" t="str">
        <f>'P08'!$G97</f>
        <v/>
      </c>
      <c r="BC87" s="257" t="str">
        <f>'P09'!$G97</f>
        <v/>
      </c>
      <c r="BD87" s="257" t="str">
        <f>'P10'!$G97</f>
        <v/>
      </c>
      <c r="BE87" s="257" t="str">
        <f>'P11'!$G97</f>
        <v/>
      </c>
      <c r="BF87" s="257" t="str">
        <f>'P12'!$G97</f>
        <v/>
      </c>
      <c r="BG87" s="257" t="str">
        <f>'P13'!$G97</f>
        <v/>
      </c>
      <c r="BH87" s="257" t="str">
        <f>'P14'!$G97</f>
        <v/>
      </c>
      <c r="BI87" s="257" t="str">
        <f>'P15'!$G97</f>
        <v/>
      </c>
      <c r="BJ87" s="257" t="str">
        <f>'P16'!$G97</f>
        <v/>
      </c>
      <c r="BK87" s="257" t="str">
        <f>'P17'!$G97</f>
        <v/>
      </c>
      <c r="BL87" s="257" t="str">
        <f>'P18'!$G97</f>
        <v/>
      </c>
      <c r="BM87" s="257" t="str">
        <f>'P19'!$G97</f>
        <v/>
      </c>
      <c r="BN87" s="257" t="str">
        <f>'P20'!$G97</f>
        <v/>
      </c>
      <c r="BO87" s="257"/>
      <c r="BP87" s="257" t="str">
        <f>'P22'!$G97</f>
        <v/>
      </c>
      <c r="BQ87" s="257" t="str">
        <f>'P23'!$G97</f>
        <v/>
      </c>
      <c r="BR87" s="257" t="str">
        <f>'P24'!$G97</f>
        <v/>
      </c>
      <c r="BS87" s="257" t="str">
        <f>'P25'!$G97</f>
        <v/>
      </c>
      <c r="BT87" s="266" t="str">
        <f>'P26'!$G97</f>
        <v/>
      </c>
      <c r="BU87" s="257">
        <f t="shared" si="270"/>
        <v>0</v>
      </c>
      <c r="BV87" s="267" t="str">
        <f t="shared" si="271"/>
        <v>-</v>
      </c>
    </row>
    <row r="88" ht="15.75" customHeight="1">
      <c r="A88" s="268" t="s">
        <v>457</v>
      </c>
      <c r="B88" s="259" t="str">
        <f>Résultats!B99</f>
        <v>12.4</v>
      </c>
      <c r="C88" s="260" t="str">
        <f>Résultats!C99</f>
        <v>AA</v>
      </c>
      <c r="D88" s="257" t="str">
        <f>Résultats!E99</f>
        <v/>
      </c>
      <c r="F88" s="261" t="str">
        <f>'P01'!F98</f>
        <v>na</v>
      </c>
      <c r="G88" s="160" t="str">
        <f>'P02'!F98</f>
        <v>na</v>
      </c>
      <c r="H88" s="160" t="str">
        <f>'P03'!F98</f>
        <v>na</v>
      </c>
      <c r="I88" s="160" t="str">
        <f>'P04'!F98</f>
        <v>na</v>
      </c>
      <c r="J88" s="160" t="str">
        <f>'P05'!F98</f>
        <v>na</v>
      </c>
      <c r="K88" s="160" t="str">
        <f>'P06'!F98</f>
        <v>na</v>
      </c>
      <c r="L88" s="160" t="str">
        <f>'P07'!F98</f>
        <v>na</v>
      </c>
      <c r="M88" s="160" t="str">
        <f>'P08'!F98</f>
        <v>na</v>
      </c>
      <c r="N88" s="160" t="str">
        <f>'P09'!F98</f>
        <v>na</v>
      </c>
      <c r="O88" s="160" t="str">
        <f>'P10'!F98</f>
        <v>na</v>
      </c>
      <c r="P88" s="160" t="str">
        <f>'P11'!F98</f>
        <v>na</v>
      </c>
      <c r="Q88" s="160" t="str">
        <f>'P12'!F98</f>
        <v>na</v>
      </c>
      <c r="R88" s="160" t="str">
        <f>'P13'!F98</f>
        <v>na</v>
      </c>
      <c r="S88" s="160" t="str">
        <f>'P14'!F98</f>
        <v>nt</v>
      </c>
      <c r="T88" s="160" t="str">
        <f>'P15'!F98</f>
        <v>nt</v>
      </c>
      <c r="U88" s="160" t="str">
        <f>'P16'!F98</f>
        <v>nt</v>
      </c>
      <c r="V88" s="160" t="str">
        <f>'P17'!F98</f>
        <v>nt</v>
      </c>
      <c r="W88" s="160" t="str">
        <f>'P18'!F98</f>
        <v>nt</v>
      </c>
      <c r="X88" s="160" t="str">
        <f>'P19'!F98</f>
        <v>nt</v>
      </c>
      <c r="Y88" s="160" t="str">
        <f>'P20'!F98</f>
        <v>nt</v>
      </c>
      <c r="Z88" s="160" t="str">
        <f>'P21'!F98</f>
        <v>nt</v>
      </c>
      <c r="AA88" s="160" t="str">
        <f>'P22'!F98</f>
        <v>nt</v>
      </c>
      <c r="AB88" s="160" t="str">
        <f>'P23'!F98</f>
        <v>nt</v>
      </c>
      <c r="AC88" s="160" t="str">
        <f>'P24'!F98</f>
        <v>nt</v>
      </c>
      <c r="AD88" s="160" t="str">
        <f>'P25'!F98</f>
        <v>nt</v>
      </c>
      <c r="AE88" s="262" t="str">
        <f>'P26'!F98</f>
        <v>nt</v>
      </c>
      <c r="AF88" s="257">
        <f t="shared" si="265"/>
        <v>0</v>
      </c>
      <c r="AG88" s="257">
        <f t="shared" si="266"/>
        <v>0</v>
      </c>
      <c r="AH88" s="257">
        <f t="shared" si="267"/>
        <v>13</v>
      </c>
      <c r="AI88" s="257">
        <f t="shared" si="268"/>
        <v>13</v>
      </c>
      <c r="AJ88" s="263" t="str">
        <f t="shared" si="269"/>
        <v>NT</v>
      </c>
      <c r="AS88" s="264" t="str">
        <f>Résultats!B99</f>
        <v>12.4</v>
      </c>
      <c r="AT88" s="265" t="str">
        <f>Résultats!C99</f>
        <v>AA</v>
      </c>
      <c r="AU88" s="257" t="str">
        <f>'P01'!$G98</f>
        <v/>
      </c>
      <c r="AV88" s="257" t="str">
        <f>'P02'!$G98</f>
        <v/>
      </c>
      <c r="AW88" s="257" t="str">
        <f>'P03'!$G98</f>
        <v/>
      </c>
      <c r="AX88" s="257" t="str">
        <f>'P04'!$G98</f>
        <v/>
      </c>
      <c r="AY88" s="257" t="str">
        <f>'P05'!$G98</f>
        <v/>
      </c>
      <c r="AZ88" s="257" t="str">
        <f>'P06'!$G98</f>
        <v/>
      </c>
      <c r="BA88" s="257" t="str">
        <f>'P07'!$G98</f>
        <v/>
      </c>
      <c r="BB88" s="257" t="str">
        <f>'P08'!$G98</f>
        <v/>
      </c>
      <c r="BC88" s="257" t="str">
        <f>'P09'!$G98</f>
        <v/>
      </c>
      <c r="BD88" s="257" t="str">
        <f>'P10'!$G98</f>
        <v/>
      </c>
      <c r="BE88" s="257" t="str">
        <f>'P11'!$G98</f>
        <v/>
      </c>
      <c r="BF88" s="257" t="str">
        <f>'P12'!$G98</f>
        <v/>
      </c>
      <c r="BG88" s="257" t="str">
        <f>'P13'!$G98</f>
        <v/>
      </c>
      <c r="BH88" s="257" t="str">
        <f>'P14'!$G98</f>
        <v/>
      </c>
      <c r="BI88" s="257" t="str">
        <f>'P15'!$G98</f>
        <v/>
      </c>
      <c r="BJ88" s="257" t="str">
        <f>'P16'!$G98</f>
        <v/>
      </c>
      <c r="BK88" s="257" t="str">
        <f>'P17'!$G98</f>
        <v/>
      </c>
      <c r="BL88" s="257" t="str">
        <f>'P18'!$G98</f>
        <v/>
      </c>
      <c r="BM88" s="257" t="str">
        <f>'P19'!$G98</f>
        <v/>
      </c>
      <c r="BN88" s="257" t="str">
        <f>'P20'!$G98</f>
        <v/>
      </c>
      <c r="BO88" s="257"/>
      <c r="BP88" s="257" t="str">
        <f>'P22'!$G98</f>
        <v/>
      </c>
      <c r="BQ88" s="257" t="str">
        <f>'P23'!$G98</f>
        <v/>
      </c>
      <c r="BR88" s="257" t="str">
        <f>'P24'!$G98</f>
        <v/>
      </c>
      <c r="BS88" s="257" t="str">
        <f>'P25'!$G98</f>
        <v/>
      </c>
      <c r="BT88" s="266" t="str">
        <f>'P26'!$G98</f>
        <v/>
      </c>
      <c r="BU88" s="257">
        <f t="shared" si="270"/>
        <v>0</v>
      </c>
      <c r="BV88" s="267" t="str">
        <f t="shared" si="271"/>
        <v>-</v>
      </c>
    </row>
    <row r="89" ht="15.75" customHeight="1">
      <c r="A89" s="268" t="s">
        <v>457</v>
      </c>
      <c r="B89" s="259" t="str">
        <f>'Résultats'!B100</f>
        <v>12.5</v>
      </c>
      <c r="C89" s="260" t="str">
        <f>'Résultats'!C100</f>
        <v>AA</v>
      </c>
      <c r="D89" s="257" t="str">
        <f>'Résultats'!E100</f>
        <v/>
      </c>
      <c r="F89" s="261" t="str">
        <f>'P01'!F99</f>
        <v>c</v>
      </c>
      <c r="G89" s="160" t="str">
        <f>'P02'!F99</f>
        <v>na</v>
      </c>
      <c r="H89" s="160" t="str">
        <f>'P03'!F99</f>
        <v>na</v>
      </c>
      <c r="I89" s="160" t="str">
        <f>'P04'!F99</f>
        <v>na</v>
      </c>
      <c r="J89" s="160" t="str">
        <f>'P05'!F99</f>
        <v>na</v>
      </c>
      <c r="K89" s="160" t="str">
        <f>'P06'!F99</f>
        <v>na</v>
      </c>
      <c r="L89" s="160" t="str">
        <f>'P07'!F99</f>
        <v>na</v>
      </c>
      <c r="M89" s="160" t="str">
        <f>'P08'!F99</f>
        <v>na</v>
      </c>
      <c r="N89" s="160" t="str">
        <f>'P09'!F99</f>
        <v>na</v>
      </c>
      <c r="O89" s="160" t="str">
        <f>'P10'!F99</f>
        <v>na</v>
      </c>
      <c r="P89" s="160" t="str">
        <f>'P11'!F99</f>
        <v>na</v>
      </c>
      <c r="Q89" s="160" t="str">
        <f>'P12'!F99</f>
        <v>na</v>
      </c>
      <c r="R89" s="160" t="str">
        <f>'P13'!F99</f>
        <v>na</v>
      </c>
      <c r="S89" s="160" t="str">
        <f>'P14'!F99</f>
        <v>nt</v>
      </c>
      <c r="T89" s="160" t="str">
        <f>'P15'!F99</f>
        <v>nt</v>
      </c>
      <c r="U89" s="160" t="str">
        <f>'P16'!F99</f>
        <v>nt</v>
      </c>
      <c r="V89" s="160" t="str">
        <f>'P17'!F99</f>
        <v>nt</v>
      </c>
      <c r="W89" s="160" t="str">
        <f>'P18'!F99</f>
        <v>nt</v>
      </c>
      <c r="X89" s="160" t="str">
        <f>'P19'!F99</f>
        <v>nt</v>
      </c>
      <c r="Y89" s="160" t="str">
        <f>'P20'!F99</f>
        <v>nt</v>
      </c>
      <c r="Z89" s="160" t="str">
        <f>'P21'!F99</f>
        <v>nt</v>
      </c>
      <c r="AA89" s="160" t="str">
        <f>'P22'!F99</f>
        <v>nt</v>
      </c>
      <c r="AB89" s="160" t="str">
        <f>'P23'!F99</f>
        <v>nt</v>
      </c>
      <c r="AC89" s="160" t="str">
        <f>'P24'!F99</f>
        <v>nt</v>
      </c>
      <c r="AD89" s="160" t="str">
        <f>'P25'!F99</f>
        <v>nt</v>
      </c>
      <c r="AE89" s="262" t="str">
        <f>'P26'!F99</f>
        <v>nt</v>
      </c>
      <c r="AF89" s="257">
        <f t="shared" si="265"/>
        <v>1</v>
      </c>
      <c r="AG89" s="257">
        <f t="shared" si="266"/>
        <v>0</v>
      </c>
      <c r="AH89" s="257">
        <f t="shared" si="267"/>
        <v>12</v>
      </c>
      <c r="AI89" s="257">
        <f t="shared" si="268"/>
        <v>13</v>
      </c>
      <c r="AJ89" s="263" t="str">
        <f t="shared" si="269"/>
        <v>C</v>
      </c>
      <c r="AS89" s="264" t="str">
        <f>'Résultats'!B100</f>
        <v>12.5</v>
      </c>
      <c r="AT89" s="265" t="str">
        <f>'Résultats'!C100</f>
        <v>AA</v>
      </c>
      <c r="AU89" s="257" t="str">
        <f>'P01'!$G99</f>
        <v/>
      </c>
      <c r="AV89" s="257" t="str">
        <f>'P02'!$G99</f>
        <v/>
      </c>
      <c r="AW89" s="257" t="str">
        <f>'P03'!$G99</f>
        <v/>
      </c>
      <c r="AX89" s="257" t="str">
        <f>'P04'!$G99</f>
        <v/>
      </c>
      <c r="AY89" s="257" t="str">
        <f>'P05'!$G99</f>
        <v/>
      </c>
      <c r="AZ89" s="257" t="str">
        <f>'P06'!$G99</f>
        <v/>
      </c>
      <c r="BA89" s="257" t="str">
        <f>'P07'!$G99</f>
        <v/>
      </c>
      <c r="BB89" s="257" t="str">
        <f>'P08'!$G99</f>
        <v/>
      </c>
      <c r="BC89" s="257" t="str">
        <f>'P09'!$G99</f>
        <v/>
      </c>
      <c r="BD89" s="257" t="str">
        <f>'P10'!$G99</f>
        <v/>
      </c>
      <c r="BE89" s="257" t="str">
        <f>'P11'!$G99</f>
        <v/>
      </c>
      <c r="BF89" s="257" t="str">
        <f>'P12'!$G99</f>
        <v/>
      </c>
      <c r="BG89" s="257" t="str">
        <f>'P13'!$G99</f>
        <v/>
      </c>
      <c r="BH89" s="257" t="str">
        <f>'P14'!$G99</f>
        <v/>
      </c>
      <c r="BI89" s="257" t="str">
        <f>'P15'!$G99</f>
        <v/>
      </c>
      <c r="BJ89" s="257" t="str">
        <f>'P16'!$G99</f>
        <v/>
      </c>
      <c r="BK89" s="257" t="str">
        <f>'P17'!$G99</f>
        <v/>
      </c>
      <c r="BL89" s="257" t="str">
        <f>'P18'!$G99</f>
        <v/>
      </c>
      <c r="BM89" s="257" t="str">
        <f>'P19'!$G99</f>
        <v/>
      </c>
      <c r="BN89" s="257" t="str">
        <f>'P20'!$G99</f>
        <v/>
      </c>
      <c r="BO89" s="257"/>
      <c r="BP89" s="257" t="str">
        <f>'P22'!$G99</f>
        <v/>
      </c>
      <c r="BQ89" s="257" t="str">
        <f>'P23'!$G99</f>
        <v/>
      </c>
      <c r="BR89" s="257" t="str">
        <f>'P24'!$G99</f>
        <v/>
      </c>
      <c r="BS89" s="257" t="str">
        <f>'P25'!$G99</f>
        <v/>
      </c>
      <c r="BT89" s="266" t="str">
        <f>'P26'!$G99</f>
        <v/>
      </c>
      <c r="BU89" s="257">
        <f t="shared" si="270"/>
        <v>0</v>
      </c>
      <c r="BV89" s="267" t="str">
        <f t="shared" si="271"/>
        <v>-</v>
      </c>
    </row>
    <row r="90" ht="15.75" customHeight="1">
      <c r="A90" s="268" t="s">
        <v>457</v>
      </c>
      <c r="B90" s="259" t="str">
        <f>Résultats!B101</f>
        <v>12.6</v>
      </c>
      <c r="C90" s="260" t="str">
        <f>Résultats!C101</f>
        <v>A</v>
      </c>
      <c r="D90" s="257" t="str">
        <f>Résultats!E101</f>
        <v/>
      </c>
      <c r="F90" s="261" t="str">
        <f>'P01'!F100</f>
        <v>c</v>
      </c>
      <c r="G90" s="160" t="str">
        <f>'P02'!F100</f>
        <v>c</v>
      </c>
      <c r="H90" s="160" t="str">
        <f>'P03'!F100</f>
        <v>c</v>
      </c>
      <c r="I90" s="160" t="str">
        <f>'P04'!F100</f>
        <v>c</v>
      </c>
      <c r="J90" s="160" t="str">
        <f>'P05'!F100</f>
        <v>c</v>
      </c>
      <c r="K90" s="160" t="str">
        <f>'P06'!F100</f>
        <v>c</v>
      </c>
      <c r="L90" s="160" t="str">
        <f>'P07'!F100</f>
        <v>c</v>
      </c>
      <c r="M90" s="160" t="str">
        <f>'P08'!F100</f>
        <v>c</v>
      </c>
      <c r="N90" s="160" t="str">
        <f>'P09'!F100</f>
        <v>c</v>
      </c>
      <c r="O90" s="160" t="str">
        <f>'P10'!F100</f>
        <v>c</v>
      </c>
      <c r="P90" s="160" t="str">
        <f>'P11'!F100</f>
        <v>c</v>
      </c>
      <c r="Q90" s="160" t="str">
        <f>'P12'!F100</f>
        <v>c</v>
      </c>
      <c r="R90" s="160" t="str">
        <f>'P13'!F100</f>
        <v>c</v>
      </c>
      <c r="S90" s="160" t="str">
        <f>'P14'!F100</f>
        <v>nt</v>
      </c>
      <c r="T90" s="160" t="str">
        <f>'P15'!F100</f>
        <v>nt</v>
      </c>
      <c r="U90" s="160" t="str">
        <f>'P16'!F100</f>
        <v>nt</v>
      </c>
      <c r="V90" s="160" t="str">
        <f>'P17'!F100</f>
        <v>nt</v>
      </c>
      <c r="W90" s="160" t="str">
        <f>'P18'!F100</f>
        <v>nt</v>
      </c>
      <c r="X90" s="160" t="str">
        <f>'P19'!F100</f>
        <v>nt</v>
      </c>
      <c r="Y90" s="160" t="str">
        <f>'P20'!F100</f>
        <v>nt</v>
      </c>
      <c r="Z90" s="160" t="str">
        <f>'P21'!F100</f>
        <v>nt</v>
      </c>
      <c r="AA90" s="160" t="str">
        <f>'P22'!F100</f>
        <v>nt</v>
      </c>
      <c r="AB90" s="160" t="str">
        <f>'P23'!F100</f>
        <v>nt</v>
      </c>
      <c r="AC90" s="160" t="str">
        <f>'P24'!F100</f>
        <v>nt</v>
      </c>
      <c r="AD90" s="160" t="str">
        <f>'P25'!F100</f>
        <v>nt</v>
      </c>
      <c r="AE90" s="262" t="str">
        <f>'P26'!F100</f>
        <v>nt</v>
      </c>
      <c r="AF90" s="257">
        <f t="shared" si="265"/>
        <v>13</v>
      </c>
      <c r="AG90" s="257">
        <f t="shared" si="266"/>
        <v>0</v>
      </c>
      <c r="AH90" s="257">
        <f t="shared" si="267"/>
        <v>0</v>
      </c>
      <c r="AI90" s="257">
        <f t="shared" si="268"/>
        <v>13</v>
      </c>
      <c r="AJ90" s="263" t="str">
        <f t="shared" si="269"/>
        <v>C</v>
      </c>
      <c r="AS90" s="264" t="str">
        <f>Résultats!B101</f>
        <v>12.6</v>
      </c>
      <c r="AT90" s="265" t="str">
        <f>Résultats!C101</f>
        <v>A</v>
      </c>
      <c r="AU90" s="257" t="str">
        <f>'P01'!$G100</f>
        <v/>
      </c>
      <c r="AV90" s="257" t="str">
        <f>'P02'!$G100</f>
        <v/>
      </c>
      <c r="AW90" s="257" t="str">
        <f>'P03'!$G100</f>
        <v/>
      </c>
      <c r="AX90" s="257" t="str">
        <f>'P04'!$G100</f>
        <v/>
      </c>
      <c r="AY90" s="257" t="str">
        <f>'P05'!$G100</f>
        <v/>
      </c>
      <c r="AZ90" s="257" t="str">
        <f>'P06'!$G100</f>
        <v/>
      </c>
      <c r="BA90" s="257" t="str">
        <f>'P07'!$G100</f>
        <v/>
      </c>
      <c r="BB90" s="257" t="str">
        <f>'P08'!$G100</f>
        <v/>
      </c>
      <c r="BC90" s="257" t="str">
        <f>'P09'!$G100</f>
        <v/>
      </c>
      <c r="BD90" s="257" t="str">
        <f>'P10'!$G100</f>
        <v/>
      </c>
      <c r="BE90" s="257" t="str">
        <f>'P11'!$G100</f>
        <v/>
      </c>
      <c r="BF90" s="257" t="str">
        <f>'P12'!$G100</f>
        <v/>
      </c>
      <c r="BG90" s="257" t="str">
        <f>'P13'!$G100</f>
        <v/>
      </c>
      <c r="BH90" s="257" t="str">
        <f>'P14'!$G100</f>
        <v/>
      </c>
      <c r="BI90" s="257" t="str">
        <f>'P15'!$G100</f>
        <v/>
      </c>
      <c r="BJ90" s="257" t="str">
        <f>'P16'!$G100</f>
        <v/>
      </c>
      <c r="BK90" s="257" t="str">
        <f>'P17'!$G100</f>
        <v/>
      </c>
      <c r="BL90" s="257" t="str">
        <f>'P18'!$G100</f>
        <v/>
      </c>
      <c r="BM90" s="257" t="str">
        <f>'P19'!$G100</f>
        <v/>
      </c>
      <c r="BN90" s="257" t="str">
        <f>'P20'!$G100</f>
        <v/>
      </c>
      <c r="BO90" s="257"/>
      <c r="BP90" s="257" t="str">
        <f>'P22'!$G100</f>
        <v/>
      </c>
      <c r="BQ90" s="257" t="str">
        <f>'P23'!$G100</f>
        <v/>
      </c>
      <c r="BR90" s="257" t="str">
        <f>'P24'!$G100</f>
        <v/>
      </c>
      <c r="BS90" s="257" t="str">
        <f>'P25'!$G100</f>
        <v/>
      </c>
      <c r="BT90" s="266" t="str">
        <f>'P26'!$G100</f>
        <v/>
      </c>
      <c r="BU90" s="257">
        <f t="shared" si="270"/>
        <v>0</v>
      </c>
      <c r="BV90" s="267" t="str">
        <f t="shared" si="271"/>
        <v>-</v>
      </c>
    </row>
    <row r="91" ht="15.75" customHeight="1">
      <c r="A91" s="268" t="s">
        <v>457</v>
      </c>
      <c r="B91" s="259" t="str">
        <f>Résultats!B102</f>
        <v>12.7</v>
      </c>
      <c r="C91" s="260" t="str">
        <f>Résultats!C102</f>
        <v>A</v>
      </c>
      <c r="D91" s="257" t="str">
        <f>Résultats!E102</f>
        <v/>
      </c>
      <c r="F91" s="261" t="str">
        <f>'P01'!F101</f>
        <v>c</v>
      </c>
      <c r="G91" s="160" t="str">
        <f>'P02'!F101</f>
        <v>c</v>
      </c>
      <c r="H91" s="160" t="str">
        <f>'P03'!F101</f>
        <v>c</v>
      </c>
      <c r="I91" s="160" t="str">
        <f>'P04'!F101</f>
        <v>c</v>
      </c>
      <c r="J91" s="160" t="str">
        <f>'P05'!F101</f>
        <v>c</v>
      </c>
      <c r="K91" s="160" t="str">
        <f>'P06'!F101</f>
        <v>c</v>
      </c>
      <c r="L91" s="160" t="str">
        <f>'P07'!F101</f>
        <v>c</v>
      </c>
      <c r="M91" s="160" t="str">
        <f>'P08'!F101</f>
        <v>c</v>
      </c>
      <c r="N91" s="160" t="str">
        <f>'P09'!F101</f>
        <v>c</v>
      </c>
      <c r="O91" s="160" t="str">
        <f>'P10'!F101</f>
        <v>c</v>
      </c>
      <c r="P91" s="160" t="str">
        <f>'P11'!F101</f>
        <v>c</v>
      </c>
      <c r="Q91" s="160" t="str">
        <f>'P12'!F101</f>
        <v>c</v>
      </c>
      <c r="R91" s="160" t="str">
        <f>'P13'!F101</f>
        <v>c</v>
      </c>
      <c r="S91" s="160" t="str">
        <f>'P14'!F101</f>
        <v>nt</v>
      </c>
      <c r="T91" s="160" t="str">
        <f>'P15'!F101</f>
        <v>nt</v>
      </c>
      <c r="U91" s="160" t="str">
        <f>'P16'!F101</f>
        <v>nt</v>
      </c>
      <c r="V91" s="160" t="str">
        <f>'P17'!F101</f>
        <v>nt</v>
      </c>
      <c r="W91" s="160" t="str">
        <f>'P18'!F101</f>
        <v>nt</v>
      </c>
      <c r="X91" s="160" t="str">
        <f>'P19'!F101</f>
        <v>nt</v>
      </c>
      <c r="Y91" s="160" t="str">
        <f>'P20'!F101</f>
        <v>nt</v>
      </c>
      <c r="Z91" s="160" t="str">
        <f>'P21'!F101</f>
        <v>nt</v>
      </c>
      <c r="AA91" s="160" t="str">
        <f>'P22'!F101</f>
        <v>nt</v>
      </c>
      <c r="AB91" s="160" t="str">
        <f>'P23'!F101</f>
        <v>nt</v>
      </c>
      <c r="AC91" s="160" t="str">
        <f>'P24'!F101</f>
        <v>nt</v>
      </c>
      <c r="AD91" s="160" t="str">
        <f>'P25'!F101</f>
        <v>nt</v>
      </c>
      <c r="AE91" s="262" t="str">
        <f>'P26'!F101</f>
        <v>nt</v>
      </c>
      <c r="AF91" s="257">
        <f t="shared" si="265"/>
        <v>13</v>
      </c>
      <c r="AG91" s="257">
        <f t="shared" si="266"/>
        <v>0</v>
      </c>
      <c r="AH91" s="257">
        <f t="shared" si="267"/>
        <v>0</v>
      </c>
      <c r="AI91" s="257">
        <f t="shared" si="268"/>
        <v>13</v>
      </c>
      <c r="AJ91" s="263" t="str">
        <f t="shared" si="269"/>
        <v>C</v>
      </c>
      <c r="AS91" s="264" t="str">
        <f>Résultats!B102</f>
        <v>12.7</v>
      </c>
      <c r="AT91" s="265" t="str">
        <f>Résultats!C102</f>
        <v>A</v>
      </c>
      <c r="AU91" s="257" t="str">
        <f>'P01'!$G101</f>
        <v/>
      </c>
      <c r="AV91" s="257" t="str">
        <f>'P02'!$G101</f>
        <v/>
      </c>
      <c r="AW91" s="257" t="str">
        <f>'P03'!$G101</f>
        <v/>
      </c>
      <c r="AX91" s="257" t="str">
        <f>'P04'!$G101</f>
        <v/>
      </c>
      <c r="AY91" s="257" t="str">
        <f>'P05'!$G101</f>
        <v/>
      </c>
      <c r="AZ91" s="257" t="str">
        <f>'P06'!$G101</f>
        <v/>
      </c>
      <c r="BA91" s="257" t="str">
        <f>'P07'!$G101</f>
        <v/>
      </c>
      <c r="BB91" s="257" t="str">
        <f>'P08'!$G101</f>
        <v/>
      </c>
      <c r="BC91" s="257" t="str">
        <f>'P09'!$G101</f>
        <v/>
      </c>
      <c r="BD91" s="257" t="str">
        <f>'P10'!$G101</f>
        <v/>
      </c>
      <c r="BE91" s="257" t="str">
        <f>'P11'!$G101</f>
        <v/>
      </c>
      <c r="BF91" s="257" t="str">
        <f>'P12'!$G101</f>
        <v/>
      </c>
      <c r="BG91" s="257" t="str">
        <f>'P13'!$G101</f>
        <v/>
      </c>
      <c r="BH91" s="257" t="str">
        <f>'P14'!$G101</f>
        <v/>
      </c>
      <c r="BI91" s="257" t="str">
        <f>'P15'!$G101</f>
        <v/>
      </c>
      <c r="BJ91" s="257" t="str">
        <f>'P16'!$G101</f>
        <v/>
      </c>
      <c r="BK91" s="257" t="str">
        <f>'P17'!$G101</f>
        <v/>
      </c>
      <c r="BL91" s="257" t="str">
        <f>'P18'!$G101</f>
        <v/>
      </c>
      <c r="BM91" s="257" t="str">
        <f>'P19'!$G101</f>
        <v/>
      </c>
      <c r="BN91" s="257" t="str">
        <f>'P20'!$G101</f>
        <v/>
      </c>
      <c r="BO91" s="257"/>
      <c r="BP91" s="257" t="str">
        <f>'P22'!$G101</f>
        <v/>
      </c>
      <c r="BQ91" s="257" t="str">
        <f>'P23'!$G101</f>
        <v/>
      </c>
      <c r="BR91" s="257" t="str">
        <f>'P24'!$G101</f>
        <v/>
      </c>
      <c r="BS91" s="257" t="str">
        <f>'P25'!$G101</f>
        <v/>
      </c>
      <c r="BT91" s="266" t="str">
        <f>'P26'!$G101</f>
        <v/>
      </c>
      <c r="BU91" s="257">
        <f t="shared" si="270"/>
        <v>0</v>
      </c>
      <c r="BV91" s="267" t="str">
        <f t="shared" si="271"/>
        <v>-</v>
      </c>
    </row>
    <row r="92" ht="15.75" customHeight="1">
      <c r="A92" s="268" t="s">
        <v>457</v>
      </c>
      <c r="B92" s="259" t="str">
        <f>Résultats!B103</f>
        <v>12.8</v>
      </c>
      <c r="C92" s="260" t="str">
        <f>Résultats!C103</f>
        <v>A</v>
      </c>
      <c r="D92" s="257" t="str">
        <f>Résultats!E103</f>
        <v>x</v>
      </c>
      <c r="F92" s="261" t="str">
        <f>'P01'!F102</f>
        <v>c</v>
      </c>
      <c r="G92" s="160" t="str">
        <f>'P02'!F102</f>
        <v>c</v>
      </c>
      <c r="H92" s="160" t="str">
        <f>'P03'!F102</f>
        <v>c</v>
      </c>
      <c r="I92" s="160" t="str">
        <f>'P04'!F102</f>
        <v>c</v>
      </c>
      <c r="J92" s="160" t="str">
        <f>'P05'!F102</f>
        <v>c</v>
      </c>
      <c r="K92" s="160" t="str">
        <f>'P06'!F102</f>
        <v>c</v>
      </c>
      <c r="L92" s="160" t="str">
        <f>'P07'!F102</f>
        <v>c</v>
      </c>
      <c r="M92" s="160" t="str">
        <f>'P08'!F102</f>
        <v>c</v>
      </c>
      <c r="N92" s="160" t="str">
        <f>'P09'!F102</f>
        <v>c</v>
      </c>
      <c r="O92" s="160" t="str">
        <f>'P10'!F102</f>
        <v>c</v>
      </c>
      <c r="P92" s="160" t="str">
        <f>'P11'!F102</f>
        <v>c</v>
      </c>
      <c r="Q92" s="160" t="str">
        <f>'P12'!F102</f>
        <v>c</v>
      </c>
      <c r="R92" s="160" t="str">
        <f>'P13'!F102</f>
        <v>c</v>
      </c>
      <c r="S92" s="160" t="str">
        <f>'P14'!F102</f>
        <v>nt</v>
      </c>
      <c r="T92" s="160" t="str">
        <f>'P15'!F102</f>
        <v>nt</v>
      </c>
      <c r="U92" s="160" t="str">
        <f>'P16'!F102</f>
        <v>nt</v>
      </c>
      <c r="V92" s="160" t="str">
        <f>'P17'!F102</f>
        <v>nt</v>
      </c>
      <c r="W92" s="160" t="str">
        <f>'P18'!F102</f>
        <v>nt</v>
      </c>
      <c r="X92" s="160" t="str">
        <f>'P19'!F102</f>
        <v>nt</v>
      </c>
      <c r="Y92" s="160" t="str">
        <f>'P20'!F102</f>
        <v>nt</v>
      </c>
      <c r="Z92" s="160" t="str">
        <f>'P21'!F102</f>
        <v>nt</v>
      </c>
      <c r="AA92" s="160" t="str">
        <f>'P22'!F102</f>
        <v>nt</v>
      </c>
      <c r="AB92" s="160" t="str">
        <f>'P23'!F102</f>
        <v>nt</v>
      </c>
      <c r="AC92" s="160" t="str">
        <f>'P24'!F102</f>
        <v>nt</v>
      </c>
      <c r="AD92" s="160" t="str">
        <f>'P25'!F102</f>
        <v>nt</v>
      </c>
      <c r="AE92" s="262" t="str">
        <f>'P26'!F102</f>
        <v>nt</v>
      </c>
      <c r="AF92" s="257">
        <f t="shared" si="265"/>
        <v>13</v>
      </c>
      <c r="AG92" s="257">
        <f t="shared" si="266"/>
        <v>0</v>
      </c>
      <c r="AH92" s="257">
        <f t="shared" si="267"/>
        <v>0</v>
      </c>
      <c r="AI92" s="257">
        <f t="shared" si="268"/>
        <v>13</v>
      </c>
      <c r="AJ92" s="263" t="str">
        <f t="shared" si="269"/>
        <v>C</v>
      </c>
      <c r="AS92" s="264" t="str">
        <f>Résultats!B103</f>
        <v>12.8</v>
      </c>
      <c r="AT92" s="265" t="str">
        <f>Résultats!C103</f>
        <v>A</v>
      </c>
      <c r="AU92" s="257" t="str">
        <f>'P01'!$G102</f>
        <v/>
      </c>
      <c r="AV92" s="257" t="str">
        <f>'P02'!$G102</f>
        <v/>
      </c>
      <c r="AW92" s="257" t="str">
        <f>'P03'!$G102</f>
        <v/>
      </c>
      <c r="AX92" s="257" t="str">
        <f>'P04'!$G102</f>
        <v/>
      </c>
      <c r="AY92" s="257" t="str">
        <f>'P05'!$G102</f>
        <v/>
      </c>
      <c r="AZ92" s="257" t="str">
        <f>'P06'!$G102</f>
        <v/>
      </c>
      <c r="BA92" s="257" t="str">
        <f>'P07'!$G102</f>
        <v/>
      </c>
      <c r="BB92" s="257" t="str">
        <f>'P08'!$G102</f>
        <v/>
      </c>
      <c r="BC92" s="257" t="str">
        <f>'P09'!$G102</f>
        <v/>
      </c>
      <c r="BD92" s="257" t="str">
        <f>'P10'!$G102</f>
        <v/>
      </c>
      <c r="BE92" s="257" t="str">
        <f>'P11'!$G102</f>
        <v/>
      </c>
      <c r="BF92" s="257" t="str">
        <f>'P12'!$G102</f>
        <v/>
      </c>
      <c r="BG92" s="257" t="str">
        <f>'P13'!$G102</f>
        <v/>
      </c>
      <c r="BH92" s="257" t="str">
        <f>'P14'!$G102</f>
        <v/>
      </c>
      <c r="BI92" s="257" t="str">
        <f>'P15'!$G102</f>
        <v/>
      </c>
      <c r="BJ92" s="257" t="str">
        <f>'P16'!$G102</f>
        <v/>
      </c>
      <c r="BK92" s="257" t="str">
        <f>'P17'!$G102</f>
        <v/>
      </c>
      <c r="BL92" s="257" t="str">
        <f>'P18'!$G102</f>
        <v/>
      </c>
      <c r="BM92" s="257" t="str">
        <f>'P19'!$G102</f>
        <v/>
      </c>
      <c r="BN92" s="257" t="str">
        <f>'P20'!$G102</f>
        <v/>
      </c>
      <c r="BO92" s="257"/>
      <c r="BP92" s="257" t="str">
        <f>'P22'!$G102</f>
        <v/>
      </c>
      <c r="BQ92" s="257" t="str">
        <f>'P23'!$G102</f>
        <v/>
      </c>
      <c r="BR92" s="257" t="str">
        <f>'P24'!$G102</f>
        <v/>
      </c>
      <c r="BS92" s="257" t="str">
        <f>'P25'!$G102</f>
        <v/>
      </c>
      <c r="BT92" s="266" t="str">
        <f>'P26'!$G102</f>
        <v/>
      </c>
      <c r="BU92" s="257">
        <f t="shared" si="270"/>
        <v>0</v>
      </c>
      <c r="BV92" s="267" t="str">
        <f t="shared" si="271"/>
        <v>-</v>
      </c>
    </row>
    <row r="93" ht="15.75" customHeight="1">
      <c r="A93" s="268" t="s">
        <v>457</v>
      </c>
      <c r="B93" s="259" t="str">
        <f>Résultats!B104</f>
        <v>12.9</v>
      </c>
      <c r="C93" s="260" t="str">
        <f>Résultats!C104</f>
        <v>A</v>
      </c>
      <c r="D93" s="257" t="str">
        <f>Résultats!E104</f>
        <v>x</v>
      </c>
      <c r="F93" s="261" t="str">
        <f>'P01'!F103</f>
        <v>c</v>
      </c>
      <c r="G93" s="160" t="str">
        <f>'P02'!F103</f>
        <v>c</v>
      </c>
      <c r="H93" s="160" t="str">
        <f>'P03'!F103</f>
        <v>c</v>
      </c>
      <c r="I93" s="160" t="str">
        <f>'P04'!F103</f>
        <v>c</v>
      </c>
      <c r="J93" s="160" t="str">
        <f>'P05'!F103</f>
        <v>c</v>
      </c>
      <c r="K93" s="160" t="str">
        <f>'P06'!F103</f>
        <v>c</v>
      </c>
      <c r="L93" s="160" t="str">
        <f>'P07'!F103</f>
        <v>c</v>
      </c>
      <c r="M93" s="160" t="str">
        <f>'P08'!F103</f>
        <v>c</v>
      </c>
      <c r="N93" s="160" t="str">
        <f>'P09'!F103</f>
        <v>c</v>
      </c>
      <c r="O93" s="160" t="str">
        <f>'P10'!F103</f>
        <v>c</v>
      </c>
      <c r="P93" s="160" t="str">
        <f>'P11'!F103</f>
        <v>c</v>
      </c>
      <c r="Q93" s="160" t="str">
        <f>'P12'!F103</f>
        <v>c</v>
      </c>
      <c r="R93" s="160" t="str">
        <f>'P13'!F103</f>
        <v>c</v>
      </c>
      <c r="S93" s="160" t="str">
        <f>'P14'!F103</f>
        <v>nt</v>
      </c>
      <c r="T93" s="160" t="str">
        <f>'P15'!F103</f>
        <v>nt</v>
      </c>
      <c r="U93" s="160" t="str">
        <f>'P16'!F103</f>
        <v>nt</v>
      </c>
      <c r="V93" s="160" t="str">
        <f>'P17'!F103</f>
        <v>nt</v>
      </c>
      <c r="W93" s="160" t="str">
        <f>'P18'!F103</f>
        <v>nt</v>
      </c>
      <c r="X93" s="160" t="str">
        <f>'P19'!F103</f>
        <v>nt</v>
      </c>
      <c r="Y93" s="160" t="str">
        <f>'P20'!F103</f>
        <v>nt</v>
      </c>
      <c r="Z93" s="160" t="str">
        <f>'P21'!F103</f>
        <v>nt</v>
      </c>
      <c r="AA93" s="160" t="str">
        <f>'P22'!F103</f>
        <v>nt</v>
      </c>
      <c r="AB93" s="160" t="str">
        <f>'P23'!F103</f>
        <v>nt</v>
      </c>
      <c r="AC93" s="160" t="str">
        <f>'P24'!F103</f>
        <v>nt</v>
      </c>
      <c r="AD93" s="160" t="str">
        <f>'P25'!F103</f>
        <v>nt</v>
      </c>
      <c r="AE93" s="262" t="str">
        <f>'P26'!F103</f>
        <v>nt</v>
      </c>
      <c r="AF93" s="257">
        <f t="shared" si="265"/>
        <v>13</v>
      </c>
      <c r="AG93" s="257">
        <f t="shared" si="266"/>
        <v>0</v>
      </c>
      <c r="AH93" s="257">
        <f t="shared" si="267"/>
        <v>0</v>
      </c>
      <c r="AI93" s="257">
        <f t="shared" si="268"/>
        <v>13</v>
      </c>
      <c r="AJ93" s="263" t="str">
        <f t="shared" si="269"/>
        <v>C</v>
      </c>
      <c r="AS93" s="264" t="str">
        <f>Résultats!B104</f>
        <v>12.9</v>
      </c>
      <c r="AT93" s="265" t="str">
        <f>Résultats!C104</f>
        <v>A</v>
      </c>
      <c r="AU93" s="257" t="str">
        <f>'P01'!$G103</f>
        <v/>
      </c>
      <c r="AV93" s="257" t="str">
        <f>'P02'!$G103</f>
        <v/>
      </c>
      <c r="AW93" s="257" t="str">
        <f>'P03'!$G103</f>
        <v/>
      </c>
      <c r="AX93" s="257" t="str">
        <f>'P04'!$G103</f>
        <v/>
      </c>
      <c r="AY93" s="257" t="str">
        <f>'P05'!$G103</f>
        <v/>
      </c>
      <c r="AZ93" s="257" t="str">
        <f>'P06'!$G103</f>
        <v/>
      </c>
      <c r="BA93" s="257" t="str">
        <f>'P07'!$G103</f>
        <v/>
      </c>
      <c r="BB93" s="257" t="str">
        <f>'P08'!$G103</f>
        <v/>
      </c>
      <c r="BC93" s="257" t="str">
        <f>'P09'!$G103</f>
        <v/>
      </c>
      <c r="BD93" s="257" t="str">
        <f>'P10'!$G103</f>
        <v/>
      </c>
      <c r="BE93" s="257" t="str">
        <f>'P11'!$G103</f>
        <v/>
      </c>
      <c r="BF93" s="257" t="str">
        <f>'P12'!$G103</f>
        <v/>
      </c>
      <c r="BG93" s="257" t="str">
        <f>'P13'!$G103</f>
        <v/>
      </c>
      <c r="BH93" s="257" t="str">
        <f>'P14'!$G103</f>
        <v/>
      </c>
      <c r="BI93" s="257" t="str">
        <f>'P15'!$G103</f>
        <v/>
      </c>
      <c r="BJ93" s="257" t="str">
        <f>'P16'!$G103</f>
        <v/>
      </c>
      <c r="BK93" s="257" t="str">
        <f>'P17'!$G103</f>
        <v/>
      </c>
      <c r="BL93" s="257" t="str">
        <f>'P18'!$G103</f>
        <v/>
      </c>
      <c r="BM93" s="257" t="str">
        <f>'P19'!$G103</f>
        <v/>
      </c>
      <c r="BN93" s="257" t="str">
        <f>'P20'!$G103</f>
        <v/>
      </c>
      <c r="BO93" s="257"/>
      <c r="BP93" s="257" t="str">
        <f>'P22'!$G103</f>
        <v/>
      </c>
      <c r="BQ93" s="257" t="str">
        <f>'P23'!$G103</f>
        <v/>
      </c>
      <c r="BR93" s="257" t="str">
        <f>'P24'!$G103</f>
        <v/>
      </c>
      <c r="BS93" s="257" t="str">
        <f>'P25'!$G103</f>
        <v/>
      </c>
      <c r="BT93" s="266" t="str">
        <f>'P26'!$G103</f>
        <v/>
      </c>
      <c r="BU93" s="257">
        <f t="shared" si="270"/>
        <v>0</v>
      </c>
      <c r="BV93" s="267" t="str">
        <f t="shared" si="271"/>
        <v>-</v>
      </c>
    </row>
    <row r="94" ht="15.75" customHeight="1">
      <c r="A94" s="268" t="s">
        <v>457</v>
      </c>
      <c r="B94" s="259" t="str">
        <f>Résultats!B105</f>
        <v>12.10</v>
      </c>
      <c r="C94" s="260" t="str">
        <f>Résultats!C105</f>
        <v>A</v>
      </c>
      <c r="D94" s="257" t="str">
        <f>Résultats!E105</f>
        <v/>
      </c>
      <c r="F94" s="261" t="str">
        <f>'P01'!F104</f>
        <v>na</v>
      </c>
      <c r="G94" s="160" t="str">
        <f>'P02'!F104</f>
        <v>na</v>
      </c>
      <c r="H94" s="160" t="str">
        <f>'P03'!F104</f>
        <v>na</v>
      </c>
      <c r="I94" s="160" t="str">
        <f>'P04'!F104</f>
        <v>na</v>
      </c>
      <c r="J94" s="160" t="str">
        <f>'P05'!F104</f>
        <v>na</v>
      </c>
      <c r="K94" s="160" t="str">
        <f>'P06'!F104</f>
        <v>na</v>
      </c>
      <c r="L94" s="160" t="str">
        <f>'P07'!F104</f>
        <v>na</v>
      </c>
      <c r="M94" s="160" t="str">
        <f>'P08'!F104</f>
        <v>na</v>
      </c>
      <c r="N94" s="160" t="str">
        <f>'P09'!F104</f>
        <v>na</v>
      </c>
      <c r="O94" s="160" t="str">
        <f>'P10'!F104</f>
        <v>na</v>
      </c>
      <c r="P94" s="160" t="str">
        <f>'P11'!F104</f>
        <v>na</v>
      </c>
      <c r="Q94" s="160" t="str">
        <f>'P12'!F104</f>
        <v>na</v>
      </c>
      <c r="R94" s="160" t="str">
        <f>'P13'!F104</f>
        <v>na</v>
      </c>
      <c r="S94" s="160" t="str">
        <f>'P14'!F104</f>
        <v>nt</v>
      </c>
      <c r="T94" s="160" t="str">
        <f>'P15'!F104</f>
        <v>nt</v>
      </c>
      <c r="U94" s="160" t="str">
        <f>'P16'!F104</f>
        <v>nt</v>
      </c>
      <c r="V94" s="160" t="str">
        <f>'P17'!F104</f>
        <v>nt</v>
      </c>
      <c r="W94" s="160" t="str">
        <f>'P18'!F104</f>
        <v>nt</v>
      </c>
      <c r="X94" s="160" t="str">
        <f>'P19'!F104</f>
        <v>nt</v>
      </c>
      <c r="Y94" s="160" t="str">
        <f>'P20'!F104</f>
        <v>nt</v>
      </c>
      <c r="Z94" s="160" t="str">
        <f>'P21'!F104</f>
        <v>nt</v>
      </c>
      <c r="AA94" s="160" t="str">
        <f>'P22'!F104</f>
        <v>nt</v>
      </c>
      <c r="AB94" s="160" t="str">
        <f>'P23'!F104</f>
        <v>nt</v>
      </c>
      <c r="AC94" s="160" t="str">
        <f>'P24'!F104</f>
        <v>nt</v>
      </c>
      <c r="AD94" s="160" t="str">
        <f>'P25'!F104</f>
        <v>nt</v>
      </c>
      <c r="AE94" s="262" t="str">
        <f>'P26'!F104</f>
        <v>nt</v>
      </c>
      <c r="AF94" s="257">
        <f t="shared" si="265"/>
        <v>0</v>
      </c>
      <c r="AG94" s="257">
        <f t="shared" si="266"/>
        <v>0</v>
      </c>
      <c r="AH94" s="257">
        <f t="shared" si="267"/>
        <v>13</v>
      </c>
      <c r="AI94" s="257">
        <f t="shared" si="268"/>
        <v>13</v>
      </c>
      <c r="AJ94" s="263" t="str">
        <f t="shared" si="269"/>
        <v>NT</v>
      </c>
      <c r="AS94" s="264" t="str">
        <f>Résultats!B105</f>
        <v>12.10</v>
      </c>
      <c r="AT94" s="265" t="str">
        <f>Résultats!C105</f>
        <v>A</v>
      </c>
      <c r="AU94" s="257" t="str">
        <f>'P01'!$G104</f>
        <v/>
      </c>
      <c r="AV94" s="257" t="str">
        <f>'P02'!$G104</f>
        <v/>
      </c>
      <c r="AW94" s="257" t="str">
        <f>'P03'!$G104</f>
        <v/>
      </c>
      <c r="AX94" s="257" t="str">
        <f>'P04'!$G104</f>
        <v/>
      </c>
      <c r="AY94" s="257" t="str">
        <f>'P05'!$G104</f>
        <v/>
      </c>
      <c r="AZ94" s="257" t="str">
        <f>'P06'!$G104</f>
        <v/>
      </c>
      <c r="BA94" s="257" t="str">
        <f>'P07'!$G104</f>
        <v/>
      </c>
      <c r="BB94" s="257" t="str">
        <f>'P08'!$G104</f>
        <v/>
      </c>
      <c r="BC94" s="257" t="str">
        <f>'P09'!$G104</f>
        <v/>
      </c>
      <c r="BD94" s="257" t="str">
        <f>'P10'!$G104</f>
        <v/>
      </c>
      <c r="BE94" s="257" t="str">
        <f>'P11'!$G104</f>
        <v/>
      </c>
      <c r="BF94" s="257" t="str">
        <f>'P12'!$G104</f>
        <v/>
      </c>
      <c r="BG94" s="257" t="str">
        <f>'P13'!$G104</f>
        <v/>
      </c>
      <c r="BH94" s="257" t="str">
        <f>'P14'!$G104</f>
        <v/>
      </c>
      <c r="BI94" s="257" t="str">
        <f>'P15'!$G104</f>
        <v/>
      </c>
      <c r="BJ94" s="257" t="str">
        <f>'P16'!$G104</f>
        <v/>
      </c>
      <c r="BK94" s="257" t="str">
        <f>'P17'!$G104</f>
        <v/>
      </c>
      <c r="BL94" s="257" t="str">
        <f>'P18'!$G104</f>
        <v/>
      </c>
      <c r="BM94" s="257" t="str">
        <f>'P19'!$G104</f>
        <v/>
      </c>
      <c r="BN94" s="257" t="str">
        <f>'P20'!$G104</f>
        <v/>
      </c>
      <c r="BO94" s="257"/>
      <c r="BP94" s="257" t="str">
        <f>'P22'!$G104</f>
        <v/>
      </c>
      <c r="BQ94" s="257" t="str">
        <f>'P23'!$G104</f>
        <v/>
      </c>
      <c r="BR94" s="257" t="str">
        <f>'P24'!$G104</f>
        <v/>
      </c>
      <c r="BS94" s="257" t="str">
        <f>'P25'!$G104</f>
        <v/>
      </c>
      <c r="BT94" s="266" t="str">
        <f>'P26'!$G104</f>
        <v/>
      </c>
      <c r="BU94" s="257">
        <f t="shared" si="270"/>
        <v>0</v>
      </c>
      <c r="BV94" s="267" t="str">
        <f t="shared" si="271"/>
        <v>-</v>
      </c>
    </row>
    <row r="95" ht="15.75" customHeight="1">
      <c r="A95" s="268" t="s">
        <v>457</v>
      </c>
      <c r="B95" s="259" t="str">
        <f>Résultats!B106</f>
        <v>12.11</v>
      </c>
      <c r="C95" s="260" t="str">
        <f>Résultats!C106</f>
        <v>A</v>
      </c>
      <c r="D95" s="257" t="str">
        <f>Résultats!E106</f>
        <v/>
      </c>
      <c r="F95" s="261" t="str">
        <f>'P01'!F105</f>
        <v>c</v>
      </c>
      <c r="G95" s="160" t="str">
        <f>'P02'!F105</f>
        <v>c</v>
      </c>
      <c r="H95" s="160" t="str">
        <f>'P03'!F105</f>
        <v>c</v>
      </c>
      <c r="I95" s="160" t="str">
        <f>'P04'!F105</f>
        <v>c</v>
      </c>
      <c r="J95" s="160" t="str">
        <f>'P05'!F105</f>
        <v>c</v>
      </c>
      <c r="K95" s="160" t="str">
        <f>'P06'!F105</f>
        <v>c</v>
      </c>
      <c r="L95" s="160" t="str">
        <f>'P07'!F105</f>
        <v>c</v>
      </c>
      <c r="M95" s="160" t="str">
        <f>'P08'!F105</f>
        <v>c</v>
      </c>
      <c r="N95" s="160" t="str">
        <f>'P09'!F105</f>
        <v>c</v>
      </c>
      <c r="O95" s="160" t="str">
        <f>'P10'!F105</f>
        <v>c</v>
      </c>
      <c r="P95" s="160" t="str">
        <f>'P11'!F105</f>
        <v>c</v>
      </c>
      <c r="Q95" s="160" t="str">
        <f>'P12'!F105</f>
        <v>c</v>
      </c>
      <c r="R95" s="160" t="str">
        <f>'P13'!F105</f>
        <v>c</v>
      </c>
      <c r="S95" s="160" t="str">
        <f>'P14'!F105</f>
        <v>nt</v>
      </c>
      <c r="T95" s="160" t="str">
        <f>'P15'!F105</f>
        <v>nt</v>
      </c>
      <c r="U95" s="160" t="str">
        <f>'P16'!F105</f>
        <v>nt</v>
      </c>
      <c r="V95" s="160" t="str">
        <f>'P17'!F105</f>
        <v>nt</v>
      </c>
      <c r="W95" s="160" t="str">
        <f>'P18'!F105</f>
        <v>nt</v>
      </c>
      <c r="X95" s="160" t="str">
        <f>'P19'!F105</f>
        <v>nt</v>
      </c>
      <c r="Y95" s="160" t="str">
        <f>'P20'!F105</f>
        <v>nt</v>
      </c>
      <c r="Z95" s="160" t="str">
        <f>'P21'!F105</f>
        <v>nt</v>
      </c>
      <c r="AA95" s="160" t="str">
        <f>'P22'!F105</f>
        <v>nt</v>
      </c>
      <c r="AB95" s="160" t="str">
        <f>'P23'!F105</f>
        <v>nt</v>
      </c>
      <c r="AC95" s="160" t="str">
        <f>'P24'!F105</f>
        <v>nt</v>
      </c>
      <c r="AD95" s="160" t="str">
        <f>'P25'!F105</f>
        <v>nt</v>
      </c>
      <c r="AE95" s="262" t="str">
        <f>'P26'!F105</f>
        <v>nt</v>
      </c>
      <c r="AF95" s="257">
        <f t="shared" si="265"/>
        <v>13</v>
      </c>
      <c r="AG95" s="257">
        <f t="shared" si="266"/>
        <v>0</v>
      </c>
      <c r="AH95" s="257">
        <f t="shared" si="267"/>
        <v>0</v>
      </c>
      <c r="AI95" s="257">
        <f t="shared" si="268"/>
        <v>13</v>
      </c>
      <c r="AJ95" s="263" t="str">
        <f t="shared" si="269"/>
        <v>C</v>
      </c>
      <c r="AS95" s="264" t="str">
        <f>Résultats!B106</f>
        <v>12.11</v>
      </c>
      <c r="AT95" s="265" t="str">
        <f>Résultats!C106</f>
        <v>A</v>
      </c>
      <c r="AU95" s="257" t="str">
        <f>'P01'!$G105</f>
        <v/>
      </c>
      <c r="AV95" s="257" t="str">
        <f>'P02'!$G105</f>
        <v/>
      </c>
      <c r="AW95" s="257" t="str">
        <f>'P03'!$G105</f>
        <v/>
      </c>
      <c r="AX95" s="257" t="str">
        <f>'P04'!$G105</f>
        <v/>
      </c>
      <c r="AY95" s="257" t="str">
        <f>'P05'!$G105</f>
        <v/>
      </c>
      <c r="AZ95" s="257" t="str">
        <f>'P06'!$G105</f>
        <v/>
      </c>
      <c r="BA95" s="257" t="str">
        <f>'P07'!$G105</f>
        <v/>
      </c>
      <c r="BB95" s="257" t="str">
        <f>'P08'!$G105</f>
        <v/>
      </c>
      <c r="BC95" s="257" t="str">
        <f>'P09'!$G105</f>
        <v/>
      </c>
      <c r="BD95" s="257" t="str">
        <f>'P10'!$G105</f>
        <v/>
      </c>
      <c r="BE95" s="257" t="str">
        <f>'P11'!$G105</f>
        <v/>
      </c>
      <c r="BF95" s="257" t="str">
        <f>'P12'!$G105</f>
        <v/>
      </c>
      <c r="BG95" s="257" t="str">
        <f>'P13'!$G105</f>
        <v/>
      </c>
      <c r="BH95" s="257" t="str">
        <f>'P14'!$G105</f>
        <v/>
      </c>
      <c r="BI95" s="257" t="str">
        <f>'P15'!$G105</f>
        <v/>
      </c>
      <c r="BJ95" s="257" t="str">
        <f>'P16'!$G105</f>
        <v/>
      </c>
      <c r="BK95" s="257" t="str">
        <f>'P17'!$G105</f>
        <v/>
      </c>
      <c r="BL95" s="257" t="str">
        <f>'P18'!$G105</f>
        <v/>
      </c>
      <c r="BM95" s="257" t="str">
        <f>'P19'!$G105</f>
        <v/>
      </c>
      <c r="BN95" s="257" t="str">
        <f>'P20'!$G105</f>
        <v/>
      </c>
      <c r="BO95" s="257"/>
      <c r="BP95" s="257" t="str">
        <f>'P22'!$G105</f>
        <v/>
      </c>
      <c r="BQ95" s="257" t="str">
        <f>'P23'!$G105</f>
        <v/>
      </c>
      <c r="BR95" s="257" t="str">
        <f>'P24'!$G105</f>
        <v/>
      </c>
      <c r="BS95" s="257" t="str">
        <f>'P25'!$G105</f>
        <v/>
      </c>
      <c r="BT95" s="266" t="str">
        <f>'P26'!$G105</f>
        <v/>
      </c>
      <c r="BU95" s="257">
        <f t="shared" si="270"/>
        <v>0</v>
      </c>
      <c r="BV95" s="267" t="str">
        <f t="shared" si="271"/>
        <v>-</v>
      </c>
    </row>
    <row r="96" ht="15.75" customHeight="1">
      <c r="A96" s="258" t="s">
        <v>458</v>
      </c>
      <c r="B96" s="259" t="str">
        <f>Résultats!B107</f>
        <v>13.1</v>
      </c>
      <c r="C96" s="260" t="str">
        <f>Résultats!C107</f>
        <v>A</v>
      </c>
      <c r="D96" s="257" t="str">
        <f>Résultats!E107</f>
        <v/>
      </c>
      <c r="F96" s="261" t="str">
        <f>'P01'!F106</f>
        <v>na</v>
      </c>
      <c r="G96" s="160" t="str">
        <f>'P02'!F106</f>
        <v>na</v>
      </c>
      <c r="H96" s="160" t="str">
        <f>'P03'!F106</f>
        <v>na</v>
      </c>
      <c r="I96" s="160" t="str">
        <f>'P04'!F106</f>
        <v>na</v>
      </c>
      <c r="J96" s="160" t="str">
        <f>'P05'!F106</f>
        <v>na</v>
      </c>
      <c r="K96" s="160" t="str">
        <f>'P06'!F106</f>
        <v>na</v>
      </c>
      <c r="L96" s="160" t="str">
        <f>'P07'!F106</f>
        <v>na</v>
      </c>
      <c r="M96" s="160" t="str">
        <f>'P08'!F106</f>
        <v>na</v>
      </c>
      <c r="N96" s="160" t="str">
        <f>'P09'!F106</f>
        <v>na</v>
      </c>
      <c r="O96" s="160" t="str">
        <f>'P10'!F106</f>
        <v>na</v>
      </c>
      <c r="P96" s="160" t="str">
        <f>'P11'!F106</f>
        <v>na</v>
      </c>
      <c r="Q96" s="160" t="str">
        <f>'P12'!F106</f>
        <v>na</v>
      </c>
      <c r="R96" s="160" t="str">
        <f>'P13'!F106</f>
        <v>na</v>
      </c>
      <c r="S96" s="160" t="str">
        <f>'P14'!F106</f>
        <v>nt</v>
      </c>
      <c r="T96" s="160" t="str">
        <f>'P15'!F106</f>
        <v>nt</v>
      </c>
      <c r="U96" s="160" t="str">
        <f>'P16'!F106</f>
        <v>nt</v>
      </c>
      <c r="V96" s="160" t="str">
        <f>'P17'!F106</f>
        <v>nt</v>
      </c>
      <c r="W96" s="160" t="str">
        <f>'P18'!F106</f>
        <v>nt</v>
      </c>
      <c r="X96" s="160" t="str">
        <f>'P19'!F106</f>
        <v>nt</v>
      </c>
      <c r="Y96" s="160" t="str">
        <f>'P20'!F106</f>
        <v>nt</v>
      </c>
      <c r="Z96" s="160" t="str">
        <f>'P21'!F106</f>
        <v>nt</v>
      </c>
      <c r="AA96" s="160" t="str">
        <f>'P22'!F106</f>
        <v>nt</v>
      </c>
      <c r="AB96" s="160" t="str">
        <f>'P23'!F106</f>
        <v>nt</v>
      </c>
      <c r="AC96" s="160" t="str">
        <f>'P24'!F106</f>
        <v>nt</v>
      </c>
      <c r="AD96" s="160" t="str">
        <f>'P25'!F106</f>
        <v>nt</v>
      </c>
      <c r="AE96" s="262" t="str">
        <f>'P26'!F106</f>
        <v>nt</v>
      </c>
      <c r="AF96" s="257">
        <f t="shared" si="265"/>
        <v>0</v>
      </c>
      <c r="AG96" s="257">
        <f t="shared" si="266"/>
        <v>0</v>
      </c>
      <c r="AH96" s="257">
        <f t="shared" si="267"/>
        <v>13</v>
      </c>
      <c r="AI96" s="257">
        <f t="shared" si="268"/>
        <v>13</v>
      </c>
      <c r="AJ96" s="263" t="str">
        <f t="shared" si="269"/>
        <v>NT</v>
      </c>
      <c r="AS96" s="264" t="str">
        <f>Résultats!B107</f>
        <v>13.1</v>
      </c>
      <c r="AT96" s="265" t="str">
        <f>Résultats!C107</f>
        <v>A</v>
      </c>
      <c r="AU96" s="257" t="str">
        <f>'P01'!$G106</f>
        <v/>
      </c>
      <c r="AV96" s="257" t="str">
        <f>'P02'!$G106</f>
        <v/>
      </c>
      <c r="AW96" s="257" t="str">
        <f>'P03'!$G106</f>
        <v/>
      </c>
      <c r="AX96" s="257" t="str">
        <f>'P04'!$G106</f>
        <v/>
      </c>
      <c r="AY96" s="257" t="str">
        <f>'P05'!$G106</f>
        <v/>
      </c>
      <c r="AZ96" s="257" t="str">
        <f>'P06'!$G106</f>
        <v/>
      </c>
      <c r="BA96" s="257" t="str">
        <f>'P07'!$G106</f>
        <v/>
      </c>
      <c r="BB96" s="257" t="str">
        <f>'P08'!$G106</f>
        <v/>
      </c>
      <c r="BC96" s="257" t="str">
        <f>'P09'!$G106</f>
        <v/>
      </c>
      <c r="BD96" s="257" t="str">
        <f>'P10'!$G106</f>
        <v/>
      </c>
      <c r="BE96" s="257" t="str">
        <f>'P11'!$G106</f>
        <v/>
      </c>
      <c r="BF96" s="257" t="str">
        <f>'P12'!$G106</f>
        <v/>
      </c>
      <c r="BG96" s="257" t="str">
        <f>'P13'!$G106</f>
        <v/>
      </c>
      <c r="BH96" s="257" t="str">
        <f>'P14'!$G106</f>
        <v/>
      </c>
      <c r="BI96" s="257" t="str">
        <f>'P15'!$G106</f>
        <v/>
      </c>
      <c r="BJ96" s="257" t="str">
        <f>'P16'!$G106</f>
        <v/>
      </c>
      <c r="BK96" s="257" t="str">
        <f>'P17'!$G106</f>
        <v/>
      </c>
      <c r="BL96" s="257" t="str">
        <f>'P18'!$G106</f>
        <v/>
      </c>
      <c r="BM96" s="257" t="str">
        <f>'P19'!$G106</f>
        <v/>
      </c>
      <c r="BN96" s="257" t="str">
        <f>'P20'!$G106</f>
        <v/>
      </c>
      <c r="BO96" s="257"/>
      <c r="BP96" s="257" t="str">
        <f>'P22'!$G106</f>
        <v/>
      </c>
      <c r="BQ96" s="257" t="str">
        <f>'P23'!$G106</f>
        <v/>
      </c>
      <c r="BR96" s="257" t="str">
        <f>'P24'!$G106</f>
        <v/>
      </c>
      <c r="BS96" s="257" t="str">
        <f>'P25'!$G106</f>
        <v/>
      </c>
      <c r="BT96" s="266" t="str">
        <f>'P26'!$G106</f>
        <v/>
      </c>
      <c r="BU96" s="257">
        <f t="shared" si="270"/>
        <v>0</v>
      </c>
      <c r="BV96" s="267" t="str">
        <f t="shared" si="271"/>
        <v>-</v>
      </c>
    </row>
    <row r="97" ht="15.75" customHeight="1">
      <c r="A97" s="268" t="s">
        <v>458</v>
      </c>
      <c r="B97" s="259" t="str">
        <f>Résultats!B108</f>
        <v>13.2</v>
      </c>
      <c r="C97" s="260" t="str">
        <f>Résultats!C108</f>
        <v>A</v>
      </c>
      <c r="D97" s="257" t="str">
        <f>Résultats!E108</f>
        <v/>
      </c>
      <c r="F97" s="261" t="str">
        <f>'P01'!F107</f>
        <v>c</v>
      </c>
      <c r="G97" s="160" t="str">
        <f>'P02'!F107</f>
        <v>c</v>
      </c>
      <c r="H97" s="160" t="str">
        <f>'P03'!F107</f>
        <v>c</v>
      </c>
      <c r="I97" s="160" t="str">
        <f>'P04'!F107</f>
        <v>c</v>
      </c>
      <c r="J97" s="160" t="str">
        <f>'P05'!F107</f>
        <v>c</v>
      </c>
      <c r="K97" s="160" t="str">
        <f>'P06'!F107</f>
        <v>c</v>
      </c>
      <c r="L97" s="160" t="str">
        <f>'P07'!F107</f>
        <v>c</v>
      </c>
      <c r="M97" s="160" t="str">
        <f>'P08'!F107</f>
        <v>c</v>
      </c>
      <c r="N97" s="160" t="str">
        <f>'P09'!F107</f>
        <v>c</v>
      </c>
      <c r="O97" s="160" t="str">
        <f>'P10'!F107</f>
        <v>c</v>
      </c>
      <c r="P97" s="160" t="str">
        <f>'P11'!F107</f>
        <v>c</v>
      </c>
      <c r="Q97" s="160" t="str">
        <f>'P12'!F107</f>
        <v>c</v>
      </c>
      <c r="R97" s="160" t="str">
        <f>'P13'!F107</f>
        <v>c</v>
      </c>
      <c r="S97" s="160" t="str">
        <f>'P14'!F107</f>
        <v>nt</v>
      </c>
      <c r="T97" s="160" t="str">
        <f>'P15'!F107</f>
        <v>nt</v>
      </c>
      <c r="U97" s="160" t="str">
        <f>'P16'!F107</f>
        <v>nt</v>
      </c>
      <c r="V97" s="160" t="str">
        <f>'P17'!F107</f>
        <v>nt</v>
      </c>
      <c r="W97" s="160" t="str">
        <f>'P18'!F107</f>
        <v>nt</v>
      </c>
      <c r="X97" s="160" t="str">
        <f>'P19'!F107</f>
        <v>nt</v>
      </c>
      <c r="Y97" s="160" t="str">
        <f>'P20'!F107</f>
        <v>nt</v>
      </c>
      <c r="Z97" s="160" t="str">
        <f>'P21'!F107</f>
        <v>nt</v>
      </c>
      <c r="AA97" s="160" t="str">
        <f>'P22'!F107</f>
        <v>nt</v>
      </c>
      <c r="AB97" s="160" t="str">
        <f>'P23'!F107</f>
        <v>nt</v>
      </c>
      <c r="AC97" s="160" t="str">
        <f>'P24'!F107</f>
        <v>nt</v>
      </c>
      <c r="AD97" s="160" t="str">
        <f>'P25'!F107</f>
        <v>nt</v>
      </c>
      <c r="AE97" s="262" t="str">
        <f>'P26'!F107</f>
        <v>nt</v>
      </c>
      <c r="AF97" s="257">
        <f t="shared" si="265"/>
        <v>13</v>
      </c>
      <c r="AG97" s="257">
        <f t="shared" si="266"/>
        <v>0</v>
      </c>
      <c r="AH97" s="257">
        <f t="shared" si="267"/>
        <v>0</v>
      </c>
      <c r="AI97" s="257">
        <f t="shared" si="268"/>
        <v>13</v>
      </c>
      <c r="AJ97" s="263" t="str">
        <f t="shared" si="269"/>
        <v>C</v>
      </c>
      <c r="AS97" s="264" t="str">
        <f>Résultats!B108</f>
        <v>13.2</v>
      </c>
      <c r="AT97" s="265" t="str">
        <f>Résultats!C108</f>
        <v>A</v>
      </c>
      <c r="AU97" s="257" t="str">
        <f>'P01'!$G107</f>
        <v/>
      </c>
      <c r="AV97" s="257" t="str">
        <f>'P02'!$G107</f>
        <v/>
      </c>
      <c r="AW97" s="257" t="str">
        <f>'P03'!$G107</f>
        <v/>
      </c>
      <c r="AX97" s="257" t="str">
        <f>'P04'!$G107</f>
        <v/>
      </c>
      <c r="AY97" s="257" t="str">
        <f>'P05'!$G107</f>
        <v/>
      </c>
      <c r="AZ97" s="257" t="str">
        <f>'P06'!$G107</f>
        <v/>
      </c>
      <c r="BA97" s="257" t="str">
        <f>'P07'!$G107</f>
        <v/>
      </c>
      <c r="BB97" s="257" t="str">
        <f>'P08'!$G107</f>
        <v/>
      </c>
      <c r="BC97" s="257" t="str">
        <f>'P09'!$G107</f>
        <v/>
      </c>
      <c r="BD97" s="257" t="str">
        <f>'P10'!$G107</f>
        <v/>
      </c>
      <c r="BE97" s="257" t="str">
        <f>'P11'!$G107</f>
        <v/>
      </c>
      <c r="BF97" s="257" t="str">
        <f>'P12'!$G107</f>
        <v/>
      </c>
      <c r="BG97" s="257" t="str">
        <f>'P13'!$G107</f>
        <v/>
      </c>
      <c r="BH97" s="257" t="str">
        <f>'P14'!$G107</f>
        <v/>
      </c>
      <c r="BI97" s="257" t="str">
        <f>'P15'!$G107</f>
        <v/>
      </c>
      <c r="BJ97" s="257" t="str">
        <f>'P16'!$G107</f>
        <v/>
      </c>
      <c r="BK97" s="257" t="str">
        <f>'P17'!$G107</f>
        <v/>
      </c>
      <c r="BL97" s="257" t="str">
        <f>'P18'!$G107</f>
        <v/>
      </c>
      <c r="BM97" s="257" t="str">
        <f>'P19'!$G107</f>
        <v/>
      </c>
      <c r="BN97" s="257" t="str">
        <f>'P20'!$G107</f>
        <v/>
      </c>
      <c r="BO97" s="257"/>
      <c r="BP97" s="257" t="str">
        <f>'P22'!$G107</f>
        <v/>
      </c>
      <c r="BQ97" s="257" t="str">
        <f>'P23'!$G107</f>
        <v/>
      </c>
      <c r="BR97" s="257" t="str">
        <f>'P24'!$G107</f>
        <v/>
      </c>
      <c r="BS97" s="257" t="str">
        <f>'P25'!$G107</f>
        <v/>
      </c>
      <c r="BT97" s="266" t="str">
        <f>'P26'!$G107</f>
        <v/>
      </c>
      <c r="BU97" s="257">
        <f t="shared" si="270"/>
        <v>0</v>
      </c>
      <c r="BV97" s="267" t="str">
        <f t="shared" si="271"/>
        <v>-</v>
      </c>
    </row>
    <row r="98" ht="15.75" customHeight="1">
      <c r="A98" s="268" t="s">
        <v>458</v>
      </c>
      <c r="B98" s="259" t="str">
        <f>Résultats!B109</f>
        <v>13.3</v>
      </c>
      <c r="C98" s="260" t="str">
        <f>Résultats!C109</f>
        <v>A</v>
      </c>
      <c r="D98" s="257" t="str">
        <f>Résultats!E109</f>
        <v/>
      </c>
      <c r="F98" s="261" t="str">
        <f>'P01'!F108</f>
        <v>na</v>
      </c>
      <c r="G98" s="160" t="str">
        <f>'P02'!F108</f>
        <v>na</v>
      </c>
      <c r="H98" s="160" t="str">
        <f>'P03'!F108</f>
        <v>na</v>
      </c>
      <c r="I98" s="160" t="str">
        <f>'P04'!F108</f>
        <v>na</v>
      </c>
      <c r="J98" s="160" t="str">
        <f>'P05'!F108</f>
        <v>na</v>
      </c>
      <c r="K98" s="160" t="str">
        <f>'P06'!F108</f>
        <v>na</v>
      </c>
      <c r="L98" s="160" t="str">
        <f>'P07'!F108</f>
        <v>na</v>
      </c>
      <c r="M98" s="160" t="str">
        <f>'P08'!F108</f>
        <v>na</v>
      </c>
      <c r="N98" s="160" t="str">
        <f>'P09'!F108</f>
        <v>na</v>
      </c>
      <c r="O98" s="160" t="str">
        <f>'P10'!F108</f>
        <v>na</v>
      </c>
      <c r="P98" s="160" t="str">
        <f>'P11'!F108</f>
        <v>na</v>
      </c>
      <c r="Q98" s="160" t="str">
        <f>'P12'!F108</f>
        <v>na</v>
      </c>
      <c r="R98" s="160" t="str">
        <f>'P13'!F108</f>
        <v>na</v>
      </c>
      <c r="S98" s="160" t="str">
        <f>'P14'!F108</f>
        <v>nt</v>
      </c>
      <c r="T98" s="160" t="str">
        <f>'P15'!F108</f>
        <v>nt</v>
      </c>
      <c r="U98" s="160" t="str">
        <f>'P16'!F108</f>
        <v>nt</v>
      </c>
      <c r="V98" s="160" t="str">
        <f>'P17'!F108</f>
        <v>nt</v>
      </c>
      <c r="W98" s="160" t="str">
        <f>'P18'!F108</f>
        <v>nt</v>
      </c>
      <c r="X98" s="160" t="str">
        <f>'P19'!F108</f>
        <v>nt</v>
      </c>
      <c r="Y98" s="160" t="str">
        <f>'P20'!F108</f>
        <v>nt</v>
      </c>
      <c r="Z98" s="160" t="str">
        <f>'P21'!F108</f>
        <v>nt</v>
      </c>
      <c r="AA98" s="160" t="str">
        <f>'P22'!F108</f>
        <v>nt</v>
      </c>
      <c r="AB98" s="160" t="str">
        <f>'P23'!F108</f>
        <v>nt</v>
      </c>
      <c r="AC98" s="160" t="str">
        <f>'P24'!F108</f>
        <v>nt</v>
      </c>
      <c r="AD98" s="160" t="str">
        <f>'P25'!F108</f>
        <v>nt</v>
      </c>
      <c r="AE98" s="262" t="str">
        <f>'P26'!F108</f>
        <v>nt</v>
      </c>
      <c r="AF98" s="257">
        <f t="shared" si="265"/>
        <v>0</v>
      </c>
      <c r="AG98" s="257">
        <f t="shared" si="266"/>
        <v>0</v>
      </c>
      <c r="AH98" s="257">
        <f t="shared" si="267"/>
        <v>13</v>
      </c>
      <c r="AI98" s="257">
        <f t="shared" si="268"/>
        <v>13</v>
      </c>
      <c r="AJ98" s="263" t="str">
        <f t="shared" si="269"/>
        <v>NT</v>
      </c>
      <c r="AS98" s="264" t="str">
        <f>Résultats!B109</f>
        <v>13.3</v>
      </c>
      <c r="AT98" s="265" t="str">
        <f>Résultats!C109</f>
        <v>A</v>
      </c>
      <c r="AU98" s="257" t="str">
        <f>'P01'!$G108</f>
        <v/>
      </c>
      <c r="AV98" s="257" t="str">
        <f>'P02'!$G108</f>
        <v/>
      </c>
      <c r="AW98" s="257" t="str">
        <f>'P03'!$G108</f>
        <v/>
      </c>
      <c r="AX98" s="257" t="str">
        <f>'P04'!$G108</f>
        <v/>
      </c>
      <c r="AY98" s="257" t="str">
        <f>'P05'!$G108</f>
        <v/>
      </c>
      <c r="AZ98" s="257" t="str">
        <f>'P06'!$G108</f>
        <v/>
      </c>
      <c r="BA98" s="257" t="str">
        <f>'P07'!$G108</f>
        <v/>
      </c>
      <c r="BB98" s="257" t="str">
        <f>'P08'!$G108</f>
        <v/>
      </c>
      <c r="BC98" s="257" t="str">
        <f>'P09'!$G108</f>
        <v/>
      </c>
      <c r="BD98" s="257" t="str">
        <f>'P10'!$G108</f>
        <v/>
      </c>
      <c r="BE98" s="257" t="str">
        <f>'P11'!$G108</f>
        <v/>
      </c>
      <c r="BF98" s="257" t="str">
        <f>'P12'!$G108</f>
        <v/>
      </c>
      <c r="BG98" s="257" t="str">
        <f>'P13'!$G108</f>
        <v/>
      </c>
      <c r="BH98" s="257" t="str">
        <f>'P14'!$G108</f>
        <v/>
      </c>
      <c r="BI98" s="257" t="str">
        <f>'P15'!$G108</f>
        <v/>
      </c>
      <c r="BJ98" s="257" t="str">
        <f>'P16'!$G108</f>
        <v/>
      </c>
      <c r="BK98" s="257" t="str">
        <f>'P17'!$G108</f>
        <v/>
      </c>
      <c r="BL98" s="257" t="str">
        <f>'P18'!$G108</f>
        <v/>
      </c>
      <c r="BM98" s="257" t="str">
        <f>'P19'!$G108</f>
        <v/>
      </c>
      <c r="BN98" s="257" t="str">
        <f>'P20'!$G108</f>
        <v/>
      </c>
      <c r="BO98" s="257"/>
      <c r="BP98" s="257" t="str">
        <f>'P22'!$G108</f>
        <v/>
      </c>
      <c r="BQ98" s="257" t="str">
        <f>'P23'!$G108</f>
        <v/>
      </c>
      <c r="BR98" s="257" t="str">
        <f>'P24'!$G108</f>
        <v/>
      </c>
      <c r="BS98" s="257" t="str">
        <f>'P25'!$G108</f>
        <v/>
      </c>
      <c r="BT98" s="266" t="str">
        <f>'P26'!$G108</f>
        <v/>
      </c>
      <c r="BU98" s="257">
        <f t="shared" si="270"/>
        <v>0</v>
      </c>
      <c r="BV98" s="267" t="str">
        <f t="shared" si="271"/>
        <v>-</v>
      </c>
    </row>
    <row r="99" ht="15.75" customHeight="1">
      <c r="A99" s="268" t="s">
        <v>458</v>
      </c>
      <c r="B99" s="259" t="str">
        <f>Résultats!B110</f>
        <v>13.4</v>
      </c>
      <c r="C99" s="260" t="str">
        <f>Résultats!C110</f>
        <v>A</v>
      </c>
      <c r="D99" s="257" t="str">
        <f>Résultats!E110</f>
        <v/>
      </c>
      <c r="F99" s="261" t="str">
        <f>'P01'!F109</f>
        <v>na</v>
      </c>
      <c r="G99" s="160" t="str">
        <f>'P02'!F109</f>
        <v>na</v>
      </c>
      <c r="H99" s="160" t="str">
        <f>'P03'!F109</f>
        <v>na</v>
      </c>
      <c r="I99" s="160" t="str">
        <f>'P04'!F109</f>
        <v>na</v>
      </c>
      <c r="J99" s="160" t="str">
        <f>'P05'!F109</f>
        <v>na</v>
      </c>
      <c r="K99" s="160" t="str">
        <f>'P06'!F109</f>
        <v>na</v>
      </c>
      <c r="L99" s="160" t="str">
        <f>'P07'!F109</f>
        <v>na</v>
      </c>
      <c r="M99" s="160" t="str">
        <f>'P08'!F109</f>
        <v>na</v>
      </c>
      <c r="N99" s="160" t="str">
        <f>'P09'!F109</f>
        <v>na</v>
      </c>
      <c r="O99" s="160" t="str">
        <f>'P10'!F109</f>
        <v>na</v>
      </c>
      <c r="P99" s="160" t="str">
        <f>'P11'!F109</f>
        <v>na</v>
      </c>
      <c r="Q99" s="160" t="str">
        <f>'P12'!F109</f>
        <v>na</v>
      </c>
      <c r="R99" s="160" t="str">
        <f>'P13'!F109</f>
        <v>na</v>
      </c>
      <c r="S99" s="160" t="str">
        <f>'P14'!F109</f>
        <v>nt</v>
      </c>
      <c r="T99" s="160" t="str">
        <f>'P15'!F109</f>
        <v>nt</v>
      </c>
      <c r="U99" s="160" t="str">
        <f>'P16'!F109</f>
        <v>nt</v>
      </c>
      <c r="V99" s="160" t="str">
        <f>'P17'!F109</f>
        <v>nt</v>
      </c>
      <c r="W99" s="160" t="str">
        <f>'P18'!F109</f>
        <v>nt</v>
      </c>
      <c r="X99" s="160" t="str">
        <f>'P19'!F109</f>
        <v>nt</v>
      </c>
      <c r="Y99" s="160" t="str">
        <f>'P20'!F109</f>
        <v>nt</v>
      </c>
      <c r="Z99" s="160" t="str">
        <f>'P21'!F109</f>
        <v>nt</v>
      </c>
      <c r="AA99" s="160" t="str">
        <f>'P22'!F109</f>
        <v>nt</v>
      </c>
      <c r="AB99" s="160" t="str">
        <f>'P23'!F109</f>
        <v>nt</v>
      </c>
      <c r="AC99" s="160" t="str">
        <f>'P24'!F109</f>
        <v>nt</v>
      </c>
      <c r="AD99" s="160" t="str">
        <f>'P25'!F109</f>
        <v>nt</v>
      </c>
      <c r="AE99" s="262" t="str">
        <f>'P26'!F109</f>
        <v>nt</v>
      </c>
      <c r="AF99" s="257">
        <f t="shared" si="265"/>
        <v>0</v>
      </c>
      <c r="AG99" s="257">
        <f t="shared" si="266"/>
        <v>0</v>
      </c>
      <c r="AH99" s="257">
        <f t="shared" si="267"/>
        <v>13</v>
      </c>
      <c r="AI99" s="257">
        <f t="shared" si="268"/>
        <v>13</v>
      </c>
      <c r="AJ99" s="263" t="str">
        <f t="shared" si="269"/>
        <v>NT</v>
      </c>
      <c r="AS99" s="264" t="str">
        <f>Résultats!B110</f>
        <v>13.4</v>
      </c>
      <c r="AT99" s="265" t="str">
        <f>Résultats!C110</f>
        <v>A</v>
      </c>
      <c r="AU99" s="257" t="str">
        <f>'P01'!$G109</f>
        <v/>
      </c>
      <c r="AV99" s="257" t="str">
        <f>'P02'!$G109</f>
        <v/>
      </c>
      <c r="AW99" s="257" t="str">
        <f>'P03'!$G109</f>
        <v/>
      </c>
      <c r="AX99" s="257" t="str">
        <f>'P04'!$G109</f>
        <v/>
      </c>
      <c r="AY99" s="257" t="str">
        <f>'P05'!$G109</f>
        <v/>
      </c>
      <c r="AZ99" s="257" t="str">
        <f>'P06'!$G109</f>
        <v/>
      </c>
      <c r="BA99" s="257" t="str">
        <f>'P07'!$G109</f>
        <v/>
      </c>
      <c r="BB99" s="257" t="str">
        <f>'P08'!$G109</f>
        <v/>
      </c>
      <c r="BC99" s="257" t="str">
        <f>'P09'!$G109</f>
        <v/>
      </c>
      <c r="BD99" s="257" t="str">
        <f>'P10'!$G109</f>
        <v/>
      </c>
      <c r="BE99" s="257" t="str">
        <f>'P11'!$G109</f>
        <v/>
      </c>
      <c r="BF99" s="257" t="str">
        <f>'P12'!$G109</f>
        <v/>
      </c>
      <c r="BG99" s="257" t="str">
        <f>'P13'!$G109</f>
        <v/>
      </c>
      <c r="BH99" s="257" t="str">
        <f>'P14'!$G109</f>
        <v/>
      </c>
      <c r="BI99" s="257" t="str">
        <f>'P15'!$G109</f>
        <v/>
      </c>
      <c r="BJ99" s="257" t="str">
        <f>'P16'!$G109</f>
        <v/>
      </c>
      <c r="BK99" s="257" t="str">
        <f>'P17'!$G109</f>
        <v/>
      </c>
      <c r="BL99" s="257" t="str">
        <f>'P18'!$G109</f>
        <v/>
      </c>
      <c r="BM99" s="257" t="str">
        <f>'P19'!$G109</f>
        <v/>
      </c>
      <c r="BN99" s="257" t="str">
        <f>'P20'!$G109</f>
        <v/>
      </c>
      <c r="BO99" s="257"/>
      <c r="BP99" s="257" t="str">
        <f>'P22'!$G109</f>
        <v/>
      </c>
      <c r="BQ99" s="257" t="str">
        <f>'P23'!$G109</f>
        <v/>
      </c>
      <c r="BR99" s="257" t="str">
        <f>'P24'!$G109</f>
        <v/>
      </c>
      <c r="BS99" s="257" t="str">
        <f>'P25'!$G109</f>
        <v/>
      </c>
      <c r="BT99" s="266" t="str">
        <f>'P26'!$G109</f>
        <v/>
      </c>
      <c r="BU99" s="257">
        <f t="shared" si="270"/>
        <v>0</v>
      </c>
      <c r="BV99" s="267" t="str">
        <f t="shared" si="271"/>
        <v>-</v>
      </c>
    </row>
    <row r="100" ht="15.75" customHeight="1">
      <c r="A100" s="268" t="s">
        <v>458</v>
      </c>
      <c r="B100" s="259" t="str">
        <f>Résultats!B111</f>
        <v>13.5</v>
      </c>
      <c r="C100" s="260" t="str">
        <f>Résultats!C111</f>
        <v>A</v>
      </c>
      <c r="D100" s="257" t="str">
        <f>Résultats!E111</f>
        <v/>
      </c>
      <c r="F100" s="261" t="str">
        <f>'P01'!F110</f>
        <v>na</v>
      </c>
      <c r="G100" s="160" t="str">
        <f>'P02'!F110</f>
        <v>na</v>
      </c>
      <c r="H100" s="160" t="str">
        <f>'P03'!F110</f>
        <v>na</v>
      </c>
      <c r="I100" s="160" t="str">
        <f>'P04'!F110</f>
        <v>na</v>
      </c>
      <c r="J100" s="160" t="str">
        <f>'P05'!F110</f>
        <v>na</v>
      </c>
      <c r="K100" s="160" t="str">
        <f>'P06'!F110</f>
        <v>na</v>
      </c>
      <c r="L100" s="160" t="str">
        <f>'P07'!F110</f>
        <v>na</v>
      </c>
      <c r="M100" s="160" t="str">
        <f>'P08'!F110</f>
        <v>na</v>
      </c>
      <c r="N100" s="160" t="str">
        <f>'P09'!F110</f>
        <v>na</v>
      </c>
      <c r="O100" s="160" t="str">
        <f>'P10'!F110</f>
        <v>na</v>
      </c>
      <c r="P100" s="160" t="str">
        <f>'P11'!F110</f>
        <v>na</v>
      </c>
      <c r="Q100" s="160" t="str">
        <f>'P12'!F110</f>
        <v>na</v>
      </c>
      <c r="R100" s="160" t="str">
        <f>'P13'!F110</f>
        <v>na</v>
      </c>
      <c r="S100" s="160" t="str">
        <f>'P14'!F110</f>
        <v>nt</v>
      </c>
      <c r="T100" s="160" t="str">
        <f>'P15'!F110</f>
        <v>nt</v>
      </c>
      <c r="U100" s="160" t="str">
        <f>'P16'!F110</f>
        <v>nt</v>
      </c>
      <c r="V100" s="160" t="str">
        <f>'P17'!F110</f>
        <v>nt</v>
      </c>
      <c r="W100" s="160" t="str">
        <f>'P18'!F110</f>
        <v>nt</v>
      </c>
      <c r="X100" s="160" t="str">
        <f>'P19'!F110</f>
        <v>nt</v>
      </c>
      <c r="Y100" s="160" t="str">
        <f>'P20'!F110</f>
        <v>nt</v>
      </c>
      <c r="Z100" s="160" t="str">
        <f>'P21'!F110</f>
        <v>nt</v>
      </c>
      <c r="AA100" s="160" t="str">
        <f>'P22'!F110</f>
        <v>nt</v>
      </c>
      <c r="AB100" s="160" t="str">
        <f>'P23'!F110</f>
        <v>nt</v>
      </c>
      <c r="AC100" s="160" t="str">
        <f>'P24'!F110</f>
        <v>nt</v>
      </c>
      <c r="AD100" s="160" t="str">
        <f>'P25'!F110</f>
        <v>nt</v>
      </c>
      <c r="AE100" s="262" t="str">
        <f>'P26'!F110</f>
        <v>nt</v>
      </c>
      <c r="AF100" s="257">
        <f t="shared" si="265"/>
        <v>0</v>
      </c>
      <c r="AG100" s="257">
        <f t="shared" si="266"/>
        <v>0</v>
      </c>
      <c r="AH100" s="257">
        <f t="shared" si="267"/>
        <v>13</v>
      </c>
      <c r="AI100" s="257">
        <f t="shared" si="268"/>
        <v>13</v>
      </c>
      <c r="AJ100" s="263" t="str">
        <f t="shared" si="269"/>
        <v>NT</v>
      </c>
      <c r="AS100" s="264" t="str">
        <f>Résultats!B111</f>
        <v>13.5</v>
      </c>
      <c r="AT100" s="265" t="str">
        <f>Résultats!C111</f>
        <v>A</v>
      </c>
      <c r="AU100" s="257" t="str">
        <f>'P01'!$G110</f>
        <v/>
      </c>
      <c r="AV100" s="257" t="str">
        <f>'P02'!$G110</f>
        <v/>
      </c>
      <c r="AW100" s="257" t="str">
        <f>'P03'!$G110</f>
        <v/>
      </c>
      <c r="AX100" s="257" t="str">
        <f>'P04'!$G110</f>
        <v/>
      </c>
      <c r="AY100" s="257" t="str">
        <f>'P05'!$G110</f>
        <v/>
      </c>
      <c r="AZ100" s="257" t="str">
        <f>'P06'!$G110</f>
        <v/>
      </c>
      <c r="BA100" s="257" t="str">
        <f>'P07'!$G110</f>
        <v/>
      </c>
      <c r="BB100" s="257" t="str">
        <f>'P08'!$G110</f>
        <v/>
      </c>
      <c r="BC100" s="257" t="str">
        <f>'P09'!$G110</f>
        <v/>
      </c>
      <c r="BD100" s="257" t="str">
        <f>'P10'!$G110</f>
        <v/>
      </c>
      <c r="BE100" s="257" t="str">
        <f>'P11'!$G110</f>
        <v/>
      </c>
      <c r="BF100" s="257" t="str">
        <f>'P12'!$G110</f>
        <v/>
      </c>
      <c r="BG100" s="257" t="str">
        <f>'P13'!$G110</f>
        <v/>
      </c>
      <c r="BH100" s="257" t="str">
        <f>'P14'!$G110</f>
        <v/>
      </c>
      <c r="BI100" s="257" t="str">
        <f>'P15'!$G110</f>
        <v/>
      </c>
      <c r="BJ100" s="257" t="str">
        <f>'P16'!$G110</f>
        <v/>
      </c>
      <c r="BK100" s="257" t="str">
        <f>'P17'!$G110</f>
        <v/>
      </c>
      <c r="BL100" s="257" t="str">
        <f>'P18'!$G110</f>
        <v/>
      </c>
      <c r="BM100" s="257" t="str">
        <f>'P19'!$G110</f>
        <v/>
      </c>
      <c r="BN100" s="257" t="str">
        <f>'P20'!$G110</f>
        <v/>
      </c>
      <c r="BO100" s="257"/>
      <c r="BP100" s="257" t="str">
        <f>'P22'!$G110</f>
        <v/>
      </c>
      <c r="BQ100" s="257" t="str">
        <f>'P23'!$G110</f>
        <v/>
      </c>
      <c r="BR100" s="257" t="str">
        <f>'P24'!$G110</f>
        <v/>
      </c>
      <c r="BS100" s="257" t="str">
        <f>'P25'!$G110</f>
        <v/>
      </c>
      <c r="BT100" s="266" t="str">
        <f>'P26'!$G110</f>
        <v/>
      </c>
      <c r="BU100" s="257">
        <f t="shared" si="270"/>
        <v>0</v>
      </c>
      <c r="BV100" s="267" t="str">
        <f t="shared" si="271"/>
        <v>-</v>
      </c>
    </row>
    <row r="101" ht="15.75" customHeight="1">
      <c r="A101" s="268" t="s">
        <v>458</v>
      </c>
      <c r="B101" s="259" t="str">
        <f>Résultats!B112</f>
        <v>13.6</v>
      </c>
      <c r="C101" s="260" t="str">
        <f>Résultats!C112</f>
        <v>A</v>
      </c>
      <c r="D101" s="257" t="str">
        <f>Résultats!E112</f>
        <v/>
      </c>
      <c r="F101" s="261" t="str">
        <f>'P01'!F111</f>
        <v>na</v>
      </c>
      <c r="G101" s="160" t="str">
        <f>'P02'!F111</f>
        <v>na</v>
      </c>
      <c r="H101" s="160" t="str">
        <f>'P03'!F111</f>
        <v>na</v>
      </c>
      <c r="I101" s="160" t="str">
        <f>'P04'!F111</f>
        <v>na</v>
      </c>
      <c r="J101" s="160" t="str">
        <f>'P05'!F111</f>
        <v>na</v>
      </c>
      <c r="K101" s="160" t="str">
        <f>'P06'!F111</f>
        <v>na</v>
      </c>
      <c r="L101" s="160" t="str">
        <f>'P07'!F111</f>
        <v>na</v>
      </c>
      <c r="M101" s="160" t="str">
        <f>'P08'!F111</f>
        <v>na</v>
      </c>
      <c r="N101" s="160" t="str">
        <f>'P09'!F111</f>
        <v>na</v>
      </c>
      <c r="O101" s="160" t="str">
        <f>'P10'!F111</f>
        <v>na</v>
      </c>
      <c r="P101" s="160" t="str">
        <f>'P11'!F111</f>
        <v>na</v>
      </c>
      <c r="Q101" s="160" t="str">
        <f>'P12'!F111</f>
        <v>na</v>
      </c>
      <c r="R101" s="160" t="str">
        <f>'P13'!F111</f>
        <v>na</v>
      </c>
      <c r="S101" s="160" t="str">
        <f>'P14'!F111</f>
        <v>nt</v>
      </c>
      <c r="T101" s="160" t="str">
        <f>'P15'!F111</f>
        <v>nt</v>
      </c>
      <c r="U101" s="160" t="str">
        <f>'P16'!F111</f>
        <v>nt</v>
      </c>
      <c r="V101" s="160" t="str">
        <f>'P17'!F111</f>
        <v>nt</v>
      </c>
      <c r="W101" s="160" t="str">
        <f>'P18'!F111</f>
        <v>nt</v>
      </c>
      <c r="X101" s="160" t="str">
        <f>'P19'!F111</f>
        <v>nt</v>
      </c>
      <c r="Y101" s="160" t="str">
        <f>'P20'!F111</f>
        <v>nt</v>
      </c>
      <c r="Z101" s="160" t="str">
        <f>'P21'!F111</f>
        <v>nt</v>
      </c>
      <c r="AA101" s="160" t="str">
        <f>'P22'!F111</f>
        <v>nt</v>
      </c>
      <c r="AB101" s="160" t="str">
        <f>'P23'!F111</f>
        <v>nt</v>
      </c>
      <c r="AC101" s="160" t="str">
        <f>'P24'!F111</f>
        <v>nt</v>
      </c>
      <c r="AD101" s="160" t="str">
        <f>'P25'!F111</f>
        <v>nt</v>
      </c>
      <c r="AE101" s="262" t="str">
        <f>'P26'!F111</f>
        <v>nt</v>
      </c>
      <c r="AF101" s="257">
        <f t="shared" si="265"/>
        <v>0</v>
      </c>
      <c r="AG101" s="257">
        <f t="shared" si="266"/>
        <v>0</v>
      </c>
      <c r="AH101" s="257">
        <f t="shared" si="267"/>
        <v>13</v>
      </c>
      <c r="AI101" s="257">
        <f t="shared" si="268"/>
        <v>13</v>
      </c>
      <c r="AJ101" s="263" t="str">
        <f t="shared" si="269"/>
        <v>NT</v>
      </c>
      <c r="AS101" s="264" t="str">
        <f>Résultats!B112</f>
        <v>13.6</v>
      </c>
      <c r="AT101" s="265" t="str">
        <f>Résultats!C112</f>
        <v>A</v>
      </c>
      <c r="AU101" s="257" t="str">
        <f>'P01'!$G111</f>
        <v/>
      </c>
      <c r="AV101" s="257" t="str">
        <f>'P02'!$G111</f>
        <v/>
      </c>
      <c r="AW101" s="257" t="str">
        <f>'P03'!$G111</f>
        <v/>
      </c>
      <c r="AX101" s="257" t="str">
        <f>'P04'!$G111</f>
        <v/>
      </c>
      <c r="AY101" s="257" t="str">
        <f>'P05'!$G111</f>
        <v/>
      </c>
      <c r="AZ101" s="257" t="str">
        <f>'P06'!$G111</f>
        <v/>
      </c>
      <c r="BA101" s="257" t="str">
        <f>'P07'!$G111</f>
        <v/>
      </c>
      <c r="BB101" s="257" t="str">
        <f>'P08'!$G111</f>
        <v/>
      </c>
      <c r="BC101" s="257" t="str">
        <f>'P09'!$G111</f>
        <v/>
      </c>
      <c r="BD101" s="257" t="str">
        <f>'P10'!$G111</f>
        <v/>
      </c>
      <c r="BE101" s="257" t="str">
        <f>'P11'!$G111</f>
        <v/>
      </c>
      <c r="BF101" s="257" t="str">
        <f>'P12'!$G111</f>
        <v/>
      </c>
      <c r="BG101" s="257" t="str">
        <f>'P13'!$G111</f>
        <v/>
      </c>
      <c r="BH101" s="257" t="str">
        <f>'P14'!$G111</f>
        <v/>
      </c>
      <c r="BI101" s="257" t="str">
        <f>'P15'!$G111</f>
        <v/>
      </c>
      <c r="BJ101" s="257" t="str">
        <f>'P16'!$G111</f>
        <v/>
      </c>
      <c r="BK101" s="257" t="str">
        <f>'P17'!$G111</f>
        <v/>
      </c>
      <c r="BL101" s="257" t="str">
        <f>'P18'!$G111</f>
        <v/>
      </c>
      <c r="BM101" s="257" t="str">
        <f>'P19'!$G111</f>
        <v/>
      </c>
      <c r="BN101" s="257" t="str">
        <f>'P20'!$G111</f>
        <v/>
      </c>
      <c r="BO101" s="257"/>
      <c r="BP101" s="257" t="str">
        <f>'P22'!$G111</f>
        <v/>
      </c>
      <c r="BQ101" s="257" t="str">
        <f>'P23'!$G111</f>
        <v/>
      </c>
      <c r="BR101" s="257" t="str">
        <f>'P24'!$G111</f>
        <v/>
      </c>
      <c r="BS101" s="257" t="str">
        <f>'P25'!$G111</f>
        <v/>
      </c>
      <c r="BT101" s="266" t="str">
        <f>'P26'!$G111</f>
        <v/>
      </c>
      <c r="BU101" s="257">
        <f t="shared" si="270"/>
        <v>0</v>
      </c>
      <c r="BV101" s="267" t="str">
        <f t="shared" si="271"/>
        <v>-</v>
      </c>
    </row>
    <row r="102" ht="15.75" customHeight="1">
      <c r="A102" s="268" t="s">
        <v>458</v>
      </c>
      <c r="B102" s="259" t="str">
        <f>Résultats!B113</f>
        <v>13.7</v>
      </c>
      <c r="C102" s="260" t="str">
        <f>Résultats!C113</f>
        <v>A</v>
      </c>
      <c r="D102" s="257" t="str">
        <f>Résultats!E113</f>
        <v/>
      </c>
      <c r="F102" s="261" t="str">
        <f>'P01'!F112</f>
        <v>na</v>
      </c>
      <c r="G102" s="160" t="str">
        <f>'P02'!F112</f>
        <v>na</v>
      </c>
      <c r="H102" s="160" t="str">
        <f>'P03'!F112</f>
        <v>na</v>
      </c>
      <c r="I102" s="160" t="str">
        <f>'P04'!F112</f>
        <v>na</v>
      </c>
      <c r="J102" s="160" t="str">
        <f>'P05'!F112</f>
        <v>na</v>
      </c>
      <c r="K102" s="160" t="str">
        <f>'P06'!F112</f>
        <v>na</v>
      </c>
      <c r="L102" s="160" t="str">
        <f>'P07'!F112</f>
        <v>na</v>
      </c>
      <c r="M102" s="160" t="str">
        <f>'P08'!F112</f>
        <v>na</v>
      </c>
      <c r="N102" s="160" t="str">
        <f>'P09'!F112</f>
        <v>na</v>
      </c>
      <c r="O102" s="160" t="str">
        <f>'P10'!F112</f>
        <v>na</v>
      </c>
      <c r="P102" s="160" t="str">
        <f>'P11'!F112</f>
        <v>na</v>
      </c>
      <c r="Q102" s="160" t="str">
        <f>'P12'!F112</f>
        <v>na</v>
      </c>
      <c r="R102" s="160" t="str">
        <f>'P13'!F112</f>
        <v>na</v>
      </c>
      <c r="S102" s="160" t="str">
        <f>'P14'!F112</f>
        <v>nt</v>
      </c>
      <c r="T102" s="160" t="str">
        <f>'P15'!F112</f>
        <v>nt</v>
      </c>
      <c r="U102" s="160" t="str">
        <f>'P16'!F112</f>
        <v>nt</v>
      </c>
      <c r="V102" s="160" t="str">
        <f>'P17'!F112</f>
        <v>nt</v>
      </c>
      <c r="W102" s="160" t="str">
        <f>'P18'!F112</f>
        <v>nt</v>
      </c>
      <c r="X102" s="160" t="str">
        <f>'P19'!F112</f>
        <v>nt</v>
      </c>
      <c r="Y102" s="160" t="str">
        <f>'P20'!F112</f>
        <v>nt</v>
      </c>
      <c r="Z102" s="160" t="str">
        <f>'P21'!F112</f>
        <v>nt</v>
      </c>
      <c r="AA102" s="160" t="str">
        <f>'P22'!F112</f>
        <v>nt</v>
      </c>
      <c r="AB102" s="160" t="str">
        <f>'P23'!F112</f>
        <v>nt</v>
      </c>
      <c r="AC102" s="160" t="str">
        <f>'P24'!F112</f>
        <v>nt</v>
      </c>
      <c r="AD102" s="160" t="str">
        <f>'P25'!F112</f>
        <v>nt</v>
      </c>
      <c r="AE102" s="262" t="str">
        <f>'P26'!F112</f>
        <v>nt</v>
      </c>
      <c r="AF102" s="257">
        <f t="shared" si="265"/>
        <v>0</v>
      </c>
      <c r="AG102" s="257">
        <f t="shared" si="266"/>
        <v>0</v>
      </c>
      <c r="AH102" s="257">
        <f t="shared" si="267"/>
        <v>13</v>
      </c>
      <c r="AI102" s="257">
        <f t="shared" si="268"/>
        <v>13</v>
      </c>
      <c r="AJ102" s="263" t="str">
        <f t="shared" si="269"/>
        <v>NT</v>
      </c>
      <c r="AS102" s="264" t="str">
        <f>Résultats!B113</f>
        <v>13.7</v>
      </c>
      <c r="AT102" s="265" t="str">
        <f>Résultats!C113</f>
        <v>A</v>
      </c>
      <c r="AU102" s="257" t="str">
        <f>'P01'!$G112</f>
        <v/>
      </c>
      <c r="AV102" s="257" t="str">
        <f>'P02'!$G112</f>
        <v/>
      </c>
      <c r="AW102" s="257" t="str">
        <f>'P03'!$G112</f>
        <v/>
      </c>
      <c r="AX102" s="257" t="str">
        <f>'P04'!$G112</f>
        <v/>
      </c>
      <c r="AY102" s="257" t="str">
        <f>'P05'!$G112</f>
        <v/>
      </c>
      <c r="AZ102" s="257" t="str">
        <f>'P06'!$G112</f>
        <v/>
      </c>
      <c r="BA102" s="257" t="str">
        <f>'P07'!$G112</f>
        <v/>
      </c>
      <c r="BB102" s="257" t="str">
        <f>'P08'!$G112</f>
        <v/>
      </c>
      <c r="BC102" s="257" t="str">
        <f>'P09'!$G112</f>
        <v/>
      </c>
      <c r="BD102" s="257" t="str">
        <f>'P10'!$G112</f>
        <v/>
      </c>
      <c r="BE102" s="257" t="str">
        <f>'P11'!$G112</f>
        <v/>
      </c>
      <c r="BF102" s="257" t="str">
        <f>'P12'!$G112</f>
        <v/>
      </c>
      <c r="BG102" s="257" t="str">
        <f>'P13'!$G112</f>
        <v/>
      </c>
      <c r="BH102" s="257" t="str">
        <f>'P14'!$G112</f>
        <v/>
      </c>
      <c r="BI102" s="257" t="str">
        <f>'P15'!$G112</f>
        <v/>
      </c>
      <c r="BJ102" s="257" t="str">
        <f>'P16'!$G112</f>
        <v/>
      </c>
      <c r="BK102" s="257" t="str">
        <f>'P17'!$G112</f>
        <v/>
      </c>
      <c r="BL102" s="257" t="str">
        <f>'P18'!$G112</f>
        <v/>
      </c>
      <c r="BM102" s="257" t="str">
        <f>'P19'!$G112</f>
        <v/>
      </c>
      <c r="BN102" s="257" t="str">
        <f>'P20'!$G112</f>
        <v/>
      </c>
      <c r="BO102" s="257"/>
      <c r="BP102" s="257" t="str">
        <f>'P22'!$G112</f>
        <v/>
      </c>
      <c r="BQ102" s="257" t="str">
        <f>'P23'!$G112</f>
        <v/>
      </c>
      <c r="BR102" s="257" t="str">
        <f>'P24'!$G112</f>
        <v/>
      </c>
      <c r="BS102" s="257" t="str">
        <f>'P25'!$G112</f>
        <v/>
      </c>
      <c r="BT102" s="266" t="str">
        <f>'P26'!$G112</f>
        <v/>
      </c>
      <c r="BU102" s="257">
        <f t="shared" si="270"/>
        <v>0</v>
      </c>
      <c r="BV102" s="267" t="str">
        <f t="shared" si="271"/>
        <v>-</v>
      </c>
    </row>
    <row r="103" ht="15.75" customHeight="1">
      <c r="A103" s="268" t="s">
        <v>458</v>
      </c>
      <c r="B103" s="259" t="str">
        <f>Résultats!B114</f>
        <v>13.8</v>
      </c>
      <c r="C103" s="260" t="str">
        <f>Résultats!C114</f>
        <v>A</v>
      </c>
      <c r="D103" s="257" t="str">
        <f>Résultats!E114</f>
        <v/>
      </c>
      <c r="F103" s="261" t="str">
        <f>'P01'!F113</f>
        <v>na</v>
      </c>
      <c r="G103" s="160" t="str">
        <f>'P02'!F113</f>
        <v>na</v>
      </c>
      <c r="H103" s="160" t="str">
        <f>'P03'!F113</f>
        <v>na</v>
      </c>
      <c r="I103" s="160" t="str">
        <f>'P04'!F113</f>
        <v>na</v>
      </c>
      <c r="J103" s="160" t="str">
        <f>'P05'!F113</f>
        <v>na</v>
      </c>
      <c r="K103" s="160" t="str">
        <f>'P06'!F113</f>
        <v>na</v>
      </c>
      <c r="L103" s="160" t="str">
        <f>'P07'!F113</f>
        <v>na</v>
      </c>
      <c r="M103" s="160" t="str">
        <f>'P08'!F113</f>
        <v>na</v>
      </c>
      <c r="N103" s="160" t="str">
        <f>'P09'!F113</f>
        <v>na</v>
      </c>
      <c r="O103" s="160" t="str">
        <f>'P10'!F113</f>
        <v>na</v>
      </c>
      <c r="P103" s="160" t="str">
        <f>'P11'!F113</f>
        <v>na</v>
      </c>
      <c r="Q103" s="160" t="str">
        <f>'P12'!F113</f>
        <v>na</v>
      </c>
      <c r="R103" s="160" t="str">
        <f>'P13'!F113</f>
        <v>na</v>
      </c>
      <c r="S103" s="160" t="str">
        <f>'P14'!F113</f>
        <v>nt</v>
      </c>
      <c r="T103" s="160" t="str">
        <f>'P15'!F113</f>
        <v>nt</v>
      </c>
      <c r="U103" s="160" t="str">
        <f>'P16'!F113</f>
        <v>nt</v>
      </c>
      <c r="V103" s="160" t="str">
        <f>'P17'!F113</f>
        <v>nt</v>
      </c>
      <c r="W103" s="160" t="str">
        <f>'P18'!F113</f>
        <v>nt</v>
      </c>
      <c r="X103" s="160" t="str">
        <f>'P19'!F113</f>
        <v>nt</v>
      </c>
      <c r="Y103" s="160" t="str">
        <f>'P20'!F113</f>
        <v>nt</v>
      </c>
      <c r="Z103" s="160" t="str">
        <f>'P21'!F113</f>
        <v>nt</v>
      </c>
      <c r="AA103" s="160" t="str">
        <f>'P22'!F113</f>
        <v>nt</v>
      </c>
      <c r="AB103" s="160" t="str">
        <f>'P23'!F113</f>
        <v>nt</v>
      </c>
      <c r="AC103" s="160" t="str">
        <f>'P24'!F113</f>
        <v>nt</v>
      </c>
      <c r="AD103" s="160" t="str">
        <f>'P25'!F113</f>
        <v>nt</v>
      </c>
      <c r="AE103" s="262" t="str">
        <f>'P26'!F113</f>
        <v>nt</v>
      </c>
      <c r="AF103" s="257">
        <f t="shared" si="265"/>
        <v>0</v>
      </c>
      <c r="AG103" s="257">
        <f t="shared" si="266"/>
        <v>0</v>
      </c>
      <c r="AH103" s="257">
        <f t="shared" si="267"/>
        <v>13</v>
      </c>
      <c r="AI103" s="257">
        <f t="shared" si="268"/>
        <v>13</v>
      </c>
      <c r="AJ103" s="263" t="str">
        <f t="shared" si="269"/>
        <v>NT</v>
      </c>
      <c r="AS103" s="264" t="str">
        <f>Résultats!B114</f>
        <v>13.8</v>
      </c>
      <c r="AT103" s="265" t="str">
        <f>Résultats!C114</f>
        <v>A</v>
      </c>
      <c r="AU103" s="257" t="str">
        <f>'P01'!$G113</f>
        <v/>
      </c>
      <c r="AV103" s="257" t="str">
        <f>'P02'!$G113</f>
        <v/>
      </c>
      <c r="AW103" s="257" t="str">
        <f>'P03'!$G113</f>
        <v/>
      </c>
      <c r="AX103" s="257" t="str">
        <f>'P04'!$G113</f>
        <v/>
      </c>
      <c r="AY103" s="257" t="str">
        <f>'P05'!$G113</f>
        <v/>
      </c>
      <c r="AZ103" s="257" t="str">
        <f>'P06'!$G113</f>
        <v/>
      </c>
      <c r="BA103" s="257" t="str">
        <f>'P07'!$G113</f>
        <v/>
      </c>
      <c r="BB103" s="257" t="str">
        <f>'P08'!$G113</f>
        <v/>
      </c>
      <c r="BC103" s="257" t="str">
        <f>'P09'!$G113</f>
        <v/>
      </c>
      <c r="BD103" s="257" t="str">
        <f>'P10'!$G113</f>
        <v/>
      </c>
      <c r="BE103" s="257" t="str">
        <f>'P11'!$G113</f>
        <v/>
      </c>
      <c r="BF103" s="257" t="str">
        <f>'P12'!$G113</f>
        <v/>
      </c>
      <c r="BG103" s="257" t="str">
        <f>'P13'!$G113</f>
        <v/>
      </c>
      <c r="BH103" s="257" t="str">
        <f>'P14'!$G113</f>
        <v/>
      </c>
      <c r="BI103" s="257" t="str">
        <f>'P15'!$G113</f>
        <v/>
      </c>
      <c r="BJ103" s="257" t="str">
        <f>'P16'!$G113</f>
        <v/>
      </c>
      <c r="BK103" s="257" t="str">
        <f>'P17'!$G113</f>
        <v/>
      </c>
      <c r="BL103" s="257" t="str">
        <f>'P18'!$G113</f>
        <v/>
      </c>
      <c r="BM103" s="257" t="str">
        <f>'P19'!$G113</f>
        <v/>
      </c>
      <c r="BN103" s="257" t="str">
        <f>'P20'!$G113</f>
        <v/>
      </c>
      <c r="BO103" s="257"/>
      <c r="BP103" s="257" t="str">
        <f>'P22'!$G113</f>
        <v/>
      </c>
      <c r="BQ103" s="257" t="str">
        <f>'P23'!$G113</f>
        <v/>
      </c>
      <c r="BR103" s="257" t="str">
        <f>'P24'!$G113</f>
        <v/>
      </c>
      <c r="BS103" s="257" t="str">
        <f>'P25'!$G113</f>
        <v/>
      </c>
      <c r="BT103" s="266" t="str">
        <f>'P26'!$G113</f>
        <v/>
      </c>
      <c r="BU103" s="257">
        <f t="shared" si="270"/>
        <v>0</v>
      </c>
      <c r="BV103" s="267" t="str">
        <f t="shared" si="271"/>
        <v>-</v>
      </c>
    </row>
    <row r="104" ht="15.75" customHeight="1">
      <c r="A104" s="268" t="s">
        <v>458</v>
      </c>
      <c r="B104" s="259" t="str">
        <f>Résultats!B115</f>
        <v>13.9</v>
      </c>
      <c r="C104" s="260" t="str">
        <f>Résultats!C115</f>
        <v>AA</v>
      </c>
      <c r="D104" s="257" t="str">
        <f>Résultats!E115</f>
        <v/>
      </c>
      <c r="F104" s="261" t="str">
        <f>'P01'!F114</f>
        <v>c</v>
      </c>
      <c r="G104" s="160" t="str">
        <f>'P02'!F114</f>
        <v>c</v>
      </c>
      <c r="H104" s="160" t="str">
        <f>'P03'!F114</f>
        <v>c</v>
      </c>
      <c r="I104" s="160" t="str">
        <f>'P04'!F114</f>
        <v>c</v>
      </c>
      <c r="J104" s="160" t="str">
        <f>'P05'!F114</f>
        <v>c</v>
      </c>
      <c r="K104" s="160" t="str">
        <f>'P06'!F114</f>
        <v>c</v>
      </c>
      <c r="L104" s="160" t="str">
        <f>'P07'!F114</f>
        <v>c</v>
      </c>
      <c r="M104" s="160" t="str">
        <f>'P08'!F114</f>
        <v>c</v>
      </c>
      <c r="N104" s="160" t="str">
        <f>'P09'!F114</f>
        <v>c</v>
      </c>
      <c r="O104" s="160" t="str">
        <f>'P10'!F114</f>
        <v>c</v>
      </c>
      <c r="P104" s="160" t="str">
        <f>'P11'!F114</f>
        <v>c</v>
      </c>
      <c r="Q104" s="160" t="str">
        <f>'P12'!F114</f>
        <v>c</v>
      </c>
      <c r="R104" s="160" t="str">
        <f>'P13'!F114</f>
        <v>c</v>
      </c>
      <c r="S104" s="160" t="str">
        <f>'P14'!F114</f>
        <v>nt</v>
      </c>
      <c r="T104" s="160" t="str">
        <f>'P15'!F114</f>
        <v>nt</v>
      </c>
      <c r="U104" s="160" t="str">
        <f>'P16'!F114</f>
        <v>nt</v>
      </c>
      <c r="V104" s="160" t="str">
        <f>'P17'!F114</f>
        <v>nt</v>
      </c>
      <c r="W104" s="160" t="str">
        <f>'P18'!F114</f>
        <v>nt</v>
      </c>
      <c r="X104" s="160" t="str">
        <f>'P19'!F114</f>
        <v>nt</v>
      </c>
      <c r="Y104" s="160" t="str">
        <f>'P20'!F114</f>
        <v>nt</v>
      </c>
      <c r="Z104" s="160" t="str">
        <f>'P21'!F114</f>
        <v>nt</v>
      </c>
      <c r="AA104" s="160" t="str">
        <f>'P22'!F114</f>
        <v>nt</v>
      </c>
      <c r="AB104" s="160" t="str">
        <f>'P23'!F114</f>
        <v>nt</v>
      </c>
      <c r="AC104" s="160" t="str">
        <f>'P24'!F114</f>
        <v>nt</v>
      </c>
      <c r="AD104" s="160" t="str">
        <f>'P25'!F114</f>
        <v>nt</v>
      </c>
      <c r="AE104" s="262" t="str">
        <f>'P26'!F114</f>
        <v>nt</v>
      </c>
      <c r="AF104" s="257">
        <f t="shared" si="265"/>
        <v>13</v>
      </c>
      <c r="AG104" s="257">
        <f t="shared" si="266"/>
        <v>0</v>
      </c>
      <c r="AH104" s="257">
        <f t="shared" si="267"/>
        <v>0</v>
      </c>
      <c r="AI104" s="257">
        <f t="shared" si="268"/>
        <v>13</v>
      </c>
      <c r="AJ104" s="263" t="str">
        <f t="shared" si="269"/>
        <v>C</v>
      </c>
      <c r="AS104" s="264" t="str">
        <f>Résultats!B115</f>
        <v>13.9</v>
      </c>
      <c r="AT104" s="265" t="str">
        <f>Résultats!C115</f>
        <v>AA</v>
      </c>
      <c r="AU104" s="257" t="str">
        <f>'P01'!$G114</f>
        <v/>
      </c>
      <c r="AV104" s="257" t="str">
        <f>'P02'!$G114</f>
        <v/>
      </c>
      <c r="AW104" s="257" t="str">
        <f>'P03'!$G114</f>
        <v/>
      </c>
      <c r="AX104" s="257" t="str">
        <f>'P04'!$G114</f>
        <v/>
      </c>
      <c r="AY104" s="257" t="str">
        <f>'P05'!$G114</f>
        <v/>
      </c>
      <c r="AZ104" s="257" t="str">
        <f>'P06'!$G114</f>
        <v/>
      </c>
      <c r="BA104" s="257" t="str">
        <f>'P07'!$G114</f>
        <v/>
      </c>
      <c r="BB104" s="257" t="str">
        <f>'P08'!$G114</f>
        <v/>
      </c>
      <c r="BC104" s="257" t="str">
        <f>'P09'!$G114</f>
        <v/>
      </c>
      <c r="BD104" s="257" t="str">
        <f>'P10'!$G114</f>
        <v/>
      </c>
      <c r="BE104" s="257" t="str">
        <f>'P11'!$G114</f>
        <v/>
      </c>
      <c r="BF104" s="257" t="str">
        <f>'P12'!$G114</f>
        <v/>
      </c>
      <c r="BG104" s="257" t="str">
        <f>'P13'!$G114</f>
        <v/>
      </c>
      <c r="BH104" s="257" t="str">
        <f>'P14'!$G114</f>
        <v/>
      </c>
      <c r="BI104" s="257" t="str">
        <f>'P15'!$G114</f>
        <v/>
      </c>
      <c r="BJ104" s="257" t="str">
        <f>'P16'!$G114</f>
        <v/>
      </c>
      <c r="BK104" s="257" t="str">
        <f>'P17'!$G114</f>
        <v/>
      </c>
      <c r="BL104" s="257" t="str">
        <f>'P18'!$G114</f>
        <v/>
      </c>
      <c r="BM104" s="257" t="str">
        <f>'P19'!$G114</f>
        <v/>
      </c>
      <c r="BN104" s="257" t="str">
        <f>'P20'!$G114</f>
        <v/>
      </c>
      <c r="BO104" s="257"/>
      <c r="BP104" s="257" t="str">
        <f>'P22'!$G114</f>
        <v/>
      </c>
      <c r="BQ104" s="257" t="str">
        <f>'P23'!$G114</f>
        <v/>
      </c>
      <c r="BR104" s="257" t="str">
        <f>'P24'!$G114</f>
        <v/>
      </c>
      <c r="BS104" s="257" t="str">
        <f>'P25'!$G114</f>
        <v/>
      </c>
      <c r="BT104" s="266" t="str">
        <f>'P26'!$G114</f>
        <v/>
      </c>
      <c r="BU104" s="257">
        <f t="shared" si="270"/>
        <v>0</v>
      </c>
      <c r="BV104" s="267" t="str">
        <f t="shared" si="271"/>
        <v>-</v>
      </c>
    </row>
    <row r="105" ht="15.75" customHeight="1">
      <c r="A105" s="268" t="s">
        <v>458</v>
      </c>
      <c r="B105" s="259" t="str">
        <f>Résultats!B116</f>
        <v>13.10</v>
      </c>
      <c r="C105" s="260" t="str">
        <f>Résultats!C116</f>
        <v>A</v>
      </c>
      <c r="D105" s="257" t="str">
        <f>Résultats!E116</f>
        <v/>
      </c>
      <c r="F105" s="261" t="str">
        <f>'P01'!F115</f>
        <v>na</v>
      </c>
      <c r="G105" s="160" t="str">
        <f>'P02'!F115</f>
        <v>na</v>
      </c>
      <c r="H105" s="160" t="str">
        <f>'P03'!F115</f>
        <v>na</v>
      </c>
      <c r="I105" s="160" t="str">
        <f>'P04'!F115</f>
        <v>na</v>
      </c>
      <c r="J105" s="160" t="str">
        <f>'P05'!F115</f>
        <v>na</v>
      </c>
      <c r="K105" s="160" t="str">
        <f>'P06'!F115</f>
        <v>na</v>
      </c>
      <c r="L105" s="160" t="str">
        <f>'P07'!F115</f>
        <v>na</v>
      </c>
      <c r="M105" s="160" t="str">
        <f>'P08'!F115</f>
        <v>na</v>
      </c>
      <c r="N105" s="160" t="str">
        <f>'P09'!F115</f>
        <v>na</v>
      </c>
      <c r="O105" s="160" t="str">
        <f>'P10'!F115</f>
        <v>na</v>
      </c>
      <c r="P105" s="160" t="str">
        <f>'P11'!F115</f>
        <v>na</v>
      </c>
      <c r="Q105" s="160" t="str">
        <f>'P12'!F115</f>
        <v>na</v>
      </c>
      <c r="R105" s="160" t="str">
        <f>'P13'!F115</f>
        <v>na</v>
      </c>
      <c r="S105" s="160" t="str">
        <f>'P14'!F115</f>
        <v>nt</v>
      </c>
      <c r="T105" s="160" t="str">
        <f>'P15'!F115</f>
        <v>nt</v>
      </c>
      <c r="U105" s="160" t="str">
        <f>'P16'!F115</f>
        <v>nt</v>
      </c>
      <c r="V105" s="160" t="str">
        <f>'P17'!F115</f>
        <v>nt</v>
      </c>
      <c r="W105" s="160" t="str">
        <f>'P18'!F115</f>
        <v>nt</v>
      </c>
      <c r="X105" s="160" t="str">
        <f>'P19'!F115</f>
        <v>nt</v>
      </c>
      <c r="Y105" s="160" t="str">
        <f>'P20'!F115</f>
        <v>nt</v>
      </c>
      <c r="Z105" s="160" t="str">
        <f>'P21'!F115</f>
        <v>nt</v>
      </c>
      <c r="AA105" s="160" t="str">
        <f>'P22'!F115</f>
        <v>nt</v>
      </c>
      <c r="AB105" s="160" t="str">
        <f>'P23'!F115</f>
        <v>nt</v>
      </c>
      <c r="AC105" s="160" t="str">
        <f>'P24'!F115</f>
        <v>nt</v>
      </c>
      <c r="AD105" s="160" t="str">
        <f>'P25'!F115</f>
        <v>nt</v>
      </c>
      <c r="AE105" s="262" t="str">
        <f>'P26'!F115</f>
        <v>nt</v>
      </c>
      <c r="AF105" s="257">
        <f t="shared" si="265"/>
        <v>0</v>
      </c>
      <c r="AG105" s="257">
        <f t="shared" si="266"/>
        <v>0</v>
      </c>
      <c r="AH105" s="257">
        <f t="shared" si="267"/>
        <v>13</v>
      </c>
      <c r="AI105" s="257">
        <f t="shared" si="268"/>
        <v>13</v>
      </c>
      <c r="AJ105" s="263" t="str">
        <f t="shared" si="269"/>
        <v>NT</v>
      </c>
      <c r="AS105" s="264" t="str">
        <f>Résultats!B116</f>
        <v>13.10</v>
      </c>
      <c r="AT105" s="265" t="str">
        <f>Résultats!C116</f>
        <v>A</v>
      </c>
      <c r="AU105" s="257" t="str">
        <f>'P01'!$G115</f>
        <v/>
      </c>
      <c r="AV105" s="257" t="str">
        <f>'P02'!$G115</f>
        <v/>
      </c>
      <c r="AW105" s="257" t="str">
        <f>'P03'!$G115</f>
        <v/>
      </c>
      <c r="AX105" s="257" t="str">
        <f>'P04'!$G115</f>
        <v/>
      </c>
      <c r="AY105" s="257" t="str">
        <f>'P05'!$G115</f>
        <v/>
      </c>
      <c r="AZ105" s="257" t="str">
        <f>'P06'!$G115</f>
        <v/>
      </c>
      <c r="BA105" s="257" t="str">
        <f>'P07'!$G115</f>
        <v/>
      </c>
      <c r="BB105" s="257" t="str">
        <f>'P08'!$G115</f>
        <v/>
      </c>
      <c r="BC105" s="257" t="str">
        <f>'P09'!$G115</f>
        <v/>
      </c>
      <c r="BD105" s="257" t="str">
        <f>'P10'!$G115</f>
        <v/>
      </c>
      <c r="BE105" s="257" t="str">
        <f>'P11'!$G115</f>
        <v/>
      </c>
      <c r="BF105" s="257" t="str">
        <f>'P12'!$G115</f>
        <v/>
      </c>
      <c r="BG105" s="257" t="str">
        <f>'P13'!$G115</f>
        <v/>
      </c>
      <c r="BH105" s="257" t="str">
        <f>'P14'!$G115</f>
        <v/>
      </c>
      <c r="BI105" s="257" t="str">
        <f>'P15'!$G115</f>
        <v/>
      </c>
      <c r="BJ105" s="257" t="str">
        <f>'P16'!$G115</f>
        <v/>
      </c>
      <c r="BK105" s="257" t="str">
        <f>'P17'!$G115</f>
        <v/>
      </c>
      <c r="BL105" s="257" t="str">
        <f>'P18'!$G115</f>
        <v/>
      </c>
      <c r="BM105" s="257" t="str">
        <f>'P19'!$G115</f>
        <v/>
      </c>
      <c r="BN105" s="257" t="str">
        <f>'P20'!$G115</f>
        <v/>
      </c>
      <c r="BO105" s="257"/>
      <c r="BP105" s="257" t="str">
        <f>'P22'!$G115</f>
        <v/>
      </c>
      <c r="BQ105" s="257" t="str">
        <f>'P23'!$G115</f>
        <v/>
      </c>
      <c r="BR105" s="257" t="str">
        <f>'P24'!$G115</f>
        <v/>
      </c>
      <c r="BS105" s="257" t="str">
        <f>'P25'!$G115</f>
        <v/>
      </c>
      <c r="BT105" s="266" t="str">
        <f>'P26'!$G115</f>
        <v/>
      </c>
      <c r="BU105" s="257">
        <f t="shared" si="270"/>
        <v>0</v>
      </c>
      <c r="BV105" s="267" t="str">
        <f t="shared" si="271"/>
        <v>-</v>
      </c>
    </row>
    <row r="106" ht="15.75" customHeight="1">
      <c r="A106" s="268" t="s">
        <v>458</v>
      </c>
      <c r="B106" s="259" t="str">
        <f>Résultats!B117</f>
        <v>13.11</v>
      </c>
      <c r="C106" s="260" t="str">
        <f>Résultats!C117</f>
        <v>A</v>
      </c>
      <c r="D106" s="257" t="str">
        <f>Résultats!E117</f>
        <v/>
      </c>
      <c r="F106" s="261" t="str">
        <f>'P01'!F116</f>
        <v>na</v>
      </c>
      <c r="G106" s="160" t="str">
        <f>'P02'!F116</f>
        <v>na</v>
      </c>
      <c r="H106" s="160" t="str">
        <f>'P03'!F116</f>
        <v>na</v>
      </c>
      <c r="I106" s="160" t="str">
        <f>'P04'!F116</f>
        <v>na</v>
      </c>
      <c r="J106" s="160" t="str">
        <f>'P05'!F116</f>
        <v>na</v>
      </c>
      <c r="K106" s="160" t="str">
        <f>'P06'!F116</f>
        <v>na</v>
      </c>
      <c r="L106" s="160" t="str">
        <f>'P07'!F116</f>
        <v>na</v>
      </c>
      <c r="M106" s="160" t="str">
        <f>'P08'!F116</f>
        <v>na</v>
      </c>
      <c r="N106" s="160" t="str">
        <f>'P09'!F116</f>
        <v>na</v>
      </c>
      <c r="O106" s="160" t="str">
        <f>'P10'!F116</f>
        <v>na</v>
      </c>
      <c r="P106" s="160" t="str">
        <f>'P11'!F116</f>
        <v>na</v>
      </c>
      <c r="Q106" s="160" t="str">
        <f>'P12'!F116</f>
        <v>na</v>
      </c>
      <c r="R106" s="160" t="str">
        <f>'P13'!F116</f>
        <v>na</v>
      </c>
      <c r="S106" s="160" t="str">
        <f>'P14'!F116</f>
        <v>nt</v>
      </c>
      <c r="T106" s="160" t="str">
        <f>'P15'!F116</f>
        <v>nt</v>
      </c>
      <c r="U106" s="160" t="str">
        <f>'P16'!F116</f>
        <v>nt</v>
      </c>
      <c r="V106" s="160" t="str">
        <f>'P17'!F116</f>
        <v>nt</v>
      </c>
      <c r="W106" s="160" t="str">
        <f>'P18'!F116</f>
        <v>nt</v>
      </c>
      <c r="X106" s="160" t="str">
        <f>'P19'!F116</f>
        <v>nt</v>
      </c>
      <c r="Y106" s="160" t="str">
        <f>'P20'!F116</f>
        <v>nt</v>
      </c>
      <c r="Z106" s="160" t="str">
        <f>'P21'!F116</f>
        <v>nt</v>
      </c>
      <c r="AA106" s="160" t="str">
        <f>'P22'!F116</f>
        <v>nt</v>
      </c>
      <c r="AB106" s="160" t="str">
        <f>'P23'!F116</f>
        <v>nt</v>
      </c>
      <c r="AC106" s="160" t="str">
        <f>'P24'!F116</f>
        <v>nt</v>
      </c>
      <c r="AD106" s="160" t="str">
        <f>'P25'!F116</f>
        <v>nt</v>
      </c>
      <c r="AE106" s="262" t="str">
        <f>'P26'!F116</f>
        <v>nt</v>
      </c>
      <c r="AF106" s="257">
        <f t="shared" si="265"/>
        <v>0</v>
      </c>
      <c r="AG106" s="257">
        <f t="shared" si="266"/>
        <v>0</v>
      </c>
      <c r="AH106" s="257">
        <f t="shared" si="267"/>
        <v>13</v>
      </c>
      <c r="AI106" s="257">
        <f t="shared" si="268"/>
        <v>13</v>
      </c>
      <c r="AJ106" s="263" t="str">
        <f t="shared" si="269"/>
        <v>NT</v>
      </c>
      <c r="AS106" s="264" t="str">
        <f>Résultats!B117</f>
        <v>13.11</v>
      </c>
      <c r="AT106" s="265" t="str">
        <f>Résultats!C117</f>
        <v>A</v>
      </c>
      <c r="AU106" s="257" t="str">
        <f>'P01'!$G116</f>
        <v/>
      </c>
      <c r="AV106" s="257" t="str">
        <f>'P02'!$G116</f>
        <v/>
      </c>
      <c r="AW106" s="257" t="str">
        <f>'P03'!$G116</f>
        <v/>
      </c>
      <c r="AX106" s="257" t="str">
        <f>'P04'!$G116</f>
        <v/>
      </c>
      <c r="AY106" s="257" t="str">
        <f>'P05'!$G116</f>
        <v/>
      </c>
      <c r="AZ106" s="257" t="str">
        <f>'P06'!$G116</f>
        <v/>
      </c>
      <c r="BA106" s="257" t="str">
        <f>'P07'!$G116</f>
        <v/>
      </c>
      <c r="BB106" s="257" t="str">
        <f>'P08'!$G116</f>
        <v/>
      </c>
      <c r="BC106" s="257" t="str">
        <f>'P09'!$G116</f>
        <v/>
      </c>
      <c r="BD106" s="257" t="str">
        <f>'P10'!$G116</f>
        <v/>
      </c>
      <c r="BE106" s="257" t="str">
        <f>'P11'!$G116</f>
        <v/>
      </c>
      <c r="BF106" s="257" t="str">
        <f>'P12'!$G116</f>
        <v/>
      </c>
      <c r="BG106" s="257" t="str">
        <f>'P13'!$G116</f>
        <v/>
      </c>
      <c r="BH106" s="257" t="str">
        <f>'P14'!$G116</f>
        <v/>
      </c>
      <c r="BI106" s="257" t="str">
        <f>'P15'!$G116</f>
        <v/>
      </c>
      <c r="BJ106" s="257" t="str">
        <f>'P16'!$G116</f>
        <v/>
      </c>
      <c r="BK106" s="257" t="str">
        <f>'P17'!$G116</f>
        <v/>
      </c>
      <c r="BL106" s="257" t="str">
        <f>'P18'!$G116</f>
        <v/>
      </c>
      <c r="BM106" s="257" t="str">
        <f>'P19'!$G116</f>
        <v/>
      </c>
      <c r="BN106" s="257" t="str">
        <f>'P20'!$G116</f>
        <v/>
      </c>
      <c r="BO106" s="257"/>
      <c r="BP106" s="257" t="str">
        <f>'P22'!$G116</f>
        <v/>
      </c>
      <c r="BQ106" s="257" t="str">
        <f>'P23'!$G116</f>
        <v/>
      </c>
      <c r="BR106" s="257" t="str">
        <f>'P24'!$G116</f>
        <v/>
      </c>
      <c r="BS106" s="257" t="str">
        <f>'P25'!$G116</f>
        <v/>
      </c>
      <c r="BT106" s="266" t="str">
        <f>'P26'!$G116</f>
        <v/>
      </c>
      <c r="BU106" s="257">
        <f t="shared" si="270"/>
        <v>0</v>
      </c>
      <c r="BV106" s="267" t="str">
        <f t="shared" si="271"/>
        <v>-</v>
      </c>
    </row>
    <row r="107" ht="15.75" customHeight="1">
      <c r="A107" s="287" t="s">
        <v>458</v>
      </c>
      <c r="B107" s="259" t="str">
        <f>Résultats!B118</f>
        <v>13.12</v>
      </c>
      <c r="C107" s="260" t="str">
        <f>Résultats!C118</f>
        <v>A</v>
      </c>
      <c r="D107" s="257" t="str">
        <f>Résultats!E118</f>
        <v/>
      </c>
      <c r="F107" s="261" t="str">
        <f>'P01'!F117</f>
        <v>na</v>
      </c>
      <c r="G107" s="160" t="str">
        <f>'P02'!F117</f>
        <v>na</v>
      </c>
      <c r="H107" s="160" t="str">
        <f>'P03'!F117</f>
        <v>na</v>
      </c>
      <c r="I107" s="160" t="str">
        <f>'P04'!F117</f>
        <v>na</v>
      </c>
      <c r="J107" s="160" t="str">
        <f>'P05'!F117</f>
        <v>na</v>
      </c>
      <c r="K107" s="160" t="str">
        <f>'P06'!F117</f>
        <v>na</v>
      </c>
      <c r="L107" s="160" t="str">
        <f>'P07'!F117</f>
        <v>na</v>
      </c>
      <c r="M107" s="160" t="str">
        <f>'P08'!F117</f>
        <v>na</v>
      </c>
      <c r="N107" s="160" t="str">
        <f>'P09'!F117</f>
        <v>na</v>
      </c>
      <c r="O107" s="160" t="str">
        <f>'P10'!F117</f>
        <v>na</v>
      </c>
      <c r="P107" s="160" t="str">
        <f>'P11'!F117</f>
        <v>na</v>
      </c>
      <c r="Q107" s="160" t="str">
        <f>'P12'!F117</f>
        <v>na</v>
      </c>
      <c r="R107" s="160" t="str">
        <f>'P13'!F117</f>
        <v>na</v>
      </c>
      <c r="S107" s="160" t="str">
        <f>'P14'!F117</f>
        <v>nt</v>
      </c>
      <c r="T107" s="160" t="str">
        <f>'P15'!F117</f>
        <v>nt</v>
      </c>
      <c r="U107" s="160" t="str">
        <f>'P16'!F117</f>
        <v>nt</v>
      </c>
      <c r="V107" s="160" t="str">
        <f>'P17'!F117</f>
        <v>nt</v>
      </c>
      <c r="W107" s="160" t="str">
        <f>'P18'!F117</f>
        <v>nt</v>
      </c>
      <c r="X107" s="160" t="str">
        <f>'P19'!F117</f>
        <v>nt</v>
      </c>
      <c r="Y107" s="160" t="str">
        <f>'P20'!F117</f>
        <v>nt</v>
      </c>
      <c r="Z107" s="160" t="str">
        <f>'P21'!F117</f>
        <v>nt</v>
      </c>
      <c r="AA107" s="160" t="str">
        <f>'P22'!F117</f>
        <v>nt</v>
      </c>
      <c r="AB107" s="160" t="str">
        <f>'P23'!F117</f>
        <v>nt</v>
      </c>
      <c r="AC107" s="160" t="str">
        <f>'P24'!F117</f>
        <v>nt</v>
      </c>
      <c r="AD107" s="160" t="str">
        <f>'P25'!F117</f>
        <v>nt</v>
      </c>
      <c r="AE107" s="262" t="str">
        <f>'P26'!F117</f>
        <v>nt</v>
      </c>
      <c r="AF107" s="257">
        <f t="shared" si="265"/>
        <v>0</v>
      </c>
      <c r="AG107" s="257">
        <f t="shared" si="266"/>
        <v>0</v>
      </c>
      <c r="AH107" s="257">
        <f t="shared" si="267"/>
        <v>13</v>
      </c>
      <c r="AI107" s="257">
        <f t="shared" si="268"/>
        <v>13</v>
      </c>
      <c r="AJ107" s="263" t="str">
        <f t="shared" si="269"/>
        <v>NT</v>
      </c>
      <c r="AS107" s="264" t="str">
        <f>Résultats!B118</f>
        <v>13.12</v>
      </c>
      <c r="AT107" s="265" t="str">
        <f>Résultats!C118</f>
        <v>A</v>
      </c>
      <c r="AU107" s="257" t="str">
        <f>'P01'!$G117</f>
        <v/>
      </c>
      <c r="AV107" s="257" t="str">
        <f>'P02'!$G117</f>
        <v/>
      </c>
      <c r="AW107" s="257" t="str">
        <f>'P03'!$G117</f>
        <v/>
      </c>
      <c r="AX107" s="257" t="str">
        <f>'P04'!$G117</f>
        <v/>
      </c>
      <c r="AY107" s="257" t="str">
        <f>'P05'!$G117</f>
        <v/>
      </c>
      <c r="AZ107" s="257" t="str">
        <f>'P06'!$G117</f>
        <v/>
      </c>
      <c r="BA107" s="257" t="str">
        <f>'P07'!$G117</f>
        <v/>
      </c>
      <c r="BB107" s="257" t="str">
        <f>'P08'!$G117</f>
        <v/>
      </c>
      <c r="BC107" s="257" t="str">
        <f>'P09'!$G117</f>
        <v/>
      </c>
      <c r="BD107" s="257" t="str">
        <f>'P10'!$G117</f>
        <v/>
      </c>
      <c r="BE107" s="257" t="str">
        <f>'P11'!$G117</f>
        <v/>
      </c>
      <c r="BF107" s="257" t="str">
        <f>'P12'!$G117</f>
        <v/>
      </c>
      <c r="BG107" s="257" t="str">
        <f>'P13'!$G117</f>
        <v/>
      </c>
      <c r="BH107" s="257" t="str">
        <f>'P14'!$G117</f>
        <v/>
      </c>
      <c r="BI107" s="257" t="str">
        <f>'P15'!$G117</f>
        <v/>
      </c>
      <c r="BJ107" s="257" t="str">
        <f>'P16'!$G117</f>
        <v/>
      </c>
      <c r="BK107" s="257" t="str">
        <f>'P17'!$G117</f>
        <v/>
      </c>
      <c r="BL107" s="257" t="str">
        <f>'P18'!$G117</f>
        <v/>
      </c>
      <c r="BM107" s="257" t="str">
        <f>'P19'!$G117</f>
        <v/>
      </c>
      <c r="BN107" s="257" t="str">
        <f>'P20'!$G117</f>
        <v/>
      </c>
      <c r="BO107" s="257"/>
      <c r="BP107" s="257" t="str">
        <f>'P22'!$G117</f>
        <v/>
      </c>
      <c r="BQ107" s="257" t="str">
        <f>'P23'!$G117</f>
        <v/>
      </c>
      <c r="BR107" s="257" t="str">
        <f>'P24'!$G117</f>
        <v/>
      </c>
      <c r="BS107" s="257" t="str">
        <f>'P25'!$G117</f>
        <v/>
      </c>
      <c r="BT107" s="266" t="str">
        <f>'P26'!$G117</f>
        <v/>
      </c>
      <c r="BU107" s="257">
        <f t="shared" si="270"/>
        <v>0</v>
      </c>
      <c r="BV107" s="267" t="str">
        <f t="shared" si="271"/>
        <v>-</v>
      </c>
    </row>
    <row r="108" ht="15.75" customHeight="1">
      <c r="B108" s="290" t="str">
        <f>Résultats!B119</f>
        <v/>
      </c>
      <c r="C108" s="291" t="str">
        <f>Résultats!C119</f>
        <v/>
      </c>
      <c r="D108" s="257"/>
      <c r="Z108" s="292"/>
      <c r="AA108" s="292"/>
      <c r="AB108" s="292"/>
      <c r="AC108" s="292"/>
      <c r="AD108" s="292"/>
      <c r="AE108" s="292"/>
      <c r="AF108" s="257">
        <f t="shared" ref="AF108:AI108" si="272">SUM(AF2:AF107)</f>
        <v>464</v>
      </c>
      <c r="AG108" s="257">
        <f t="shared" si="272"/>
        <v>17</v>
      </c>
      <c r="AH108" s="257">
        <f t="shared" si="272"/>
        <v>897</v>
      </c>
      <c r="AI108" s="257">
        <f t="shared" si="272"/>
        <v>1378</v>
      </c>
      <c r="AJ108" s="257"/>
      <c r="AS108" s="257"/>
      <c r="AT108" s="257"/>
      <c r="AU108" s="257"/>
      <c r="AV108" s="257"/>
      <c r="AW108" s="257"/>
      <c r="AX108" s="257"/>
      <c r="AY108" s="257"/>
      <c r="AZ108" s="257"/>
      <c r="BA108" s="257"/>
      <c r="BB108" s="257"/>
      <c r="BC108" s="257"/>
      <c r="BD108" s="257"/>
      <c r="BE108" s="257"/>
      <c r="BF108" s="257"/>
      <c r="BG108" s="257"/>
      <c r="BH108" s="257"/>
      <c r="BI108" s="257"/>
      <c r="BJ108" s="257"/>
      <c r="BK108" s="257"/>
      <c r="BL108" s="257"/>
      <c r="BM108" s="257"/>
      <c r="BN108" s="257"/>
      <c r="BO108" s="257"/>
      <c r="BP108" s="257"/>
      <c r="BQ108" s="257"/>
      <c r="BR108" s="257"/>
      <c r="BS108" s="257"/>
      <c r="BT108" s="257"/>
      <c r="BU108" s="257"/>
      <c r="BV108" s="257"/>
    </row>
    <row r="109" ht="15.75" customHeight="1">
      <c r="A109" s="293" t="s">
        <v>459</v>
      </c>
      <c r="B109" s="294" t="s">
        <v>460</v>
      </c>
      <c r="C109" s="7"/>
      <c r="D109" s="7"/>
      <c r="E109" s="8"/>
      <c r="F109" s="295">
        <f>'P01'!F$5</f>
        <v>41</v>
      </c>
      <c r="G109" s="296">
        <f>'P02'!F5</f>
        <v>35</v>
      </c>
      <c r="H109" s="296">
        <f>'P03'!F5</f>
        <v>34</v>
      </c>
      <c r="I109" s="296">
        <f>'P04'!F5</f>
        <v>34</v>
      </c>
      <c r="J109" s="296">
        <f>'P05'!F5</f>
        <v>39</v>
      </c>
      <c r="K109" s="296">
        <f>'P06'!F5</f>
        <v>38</v>
      </c>
      <c r="L109" s="296">
        <f>'P07'!F5</f>
        <v>34</v>
      </c>
      <c r="M109" s="296">
        <f>'P08'!F5</f>
        <v>33</v>
      </c>
      <c r="N109" s="296">
        <f>'P09'!F5</f>
        <v>37</v>
      </c>
      <c r="O109" s="296">
        <f>'P10'!F5</f>
        <v>34</v>
      </c>
      <c r="P109" s="296">
        <f>'P11'!F5</f>
        <v>39</v>
      </c>
      <c r="Q109" s="296">
        <f>'P12'!F5</f>
        <v>33</v>
      </c>
      <c r="R109" s="296">
        <f>'P13'!F5</f>
        <v>33</v>
      </c>
      <c r="S109" s="296">
        <f>'P14'!F5</f>
        <v>0</v>
      </c>
      <c r="T109" s="296">
        <f>'P15'!F5</f>
        <v>0</v>
      </c>
      <c r="U109" s="296">
        <f>'P16'!F5</f>
        <v>0</v>
      </c>
      <c r="V109" s="296">
        <f>'P17'!F5</f>
        <v>0</v>
      </c>
      <c r="W109" s="296">
        <f>'P18'!F5</f>
        <v>0</v>
      </c>
      <c r="X109" s="296">
        <f>'P19'!F5</f>
        <v>0</v>
      </c>
      <c r="Y109" s="296">
        <f>'P20'!F5</f>
        <v>0</v>
      </c>
      <c r="Z109" s="296">
        <f>'P21'!F5</f>
        <v>0</v>
      </c>
      <c r="AA109" s="296">
        <f>'P22'!F5</f>
        <v>0</v>
      </c>
      <c r="AB109" s="296">
        <f>'P23'!F5</f>
        <v>0</v>
      </c>
      <c r="AC109" s="296">
        <f>'P24'!F5</f>
        <v>0</v>
      </c>
      <c r="AD109" s="296">
        <f>'P25'!F5</f>
        <v>0</v>
      </c>
      <c r="AE109" s="296">
        <f>'P26'!F5</f>
        <v>0</v>
      </c>
      <c r="AJ109" s="257"/>
      <c r="AS109" s="257"/>
      <c r="AT109" s="257"/>
      <c r="AU109" s="257"/>
      <c r="AV109" s="257"/>
      <c r="AW109" s="257"/>
      <c r="AX109" s="257"/>
      <c r="AY109" s="257"/>
      <c r="AZ109" s="257"/>
      <c r="BA109" s="257"/>
      <c r="BB109" s="257"/>
      <c r="BC109" s="257"/>
      <c r="BD109" s="257"/>
      <c r="BE109" s="257"/>
      <c r="BF109" s="257"/>
      <c r="BG109" s="257"/>
      <c r="BH109" s="257"/>
      <c r="BI109" s="257"/>
      <c r="BJ109" s="257"/>
      <c r="BK109" s="257"/>
      <c r="BL109" s="257"/>
      <c r="BM109" s="257"/>
      <c r="BN109" s="257"/>
      <c r="BO109" s="257"/>
      <c r="BP109" s="257"/>
      <c r="BQ109" s="257"/>
      <c r="BR109" s="257"/>
      <c r="BS109" s="257"/>
      <c r="BT109" s="257"/>
      <c r="BU109" s="257"/>
      <c r="BV109" s="257"/>
    </row>
    <row r="110" ht="15.75" customHeight="1">
      <c r="A110" s="36"/>
      <c r="B110" s="294" t="s">
        <v>461</v>
      </c>
      <c r="C110" s="7"/>
      <c r="D110" s="7"/>
      <c r="E110" s="8"/>
      <c r="F110" s="295">
        <f>'P01'!F$6</f>
        <v>3</v>
      </c>
      <c r="G110" s="296">
        <f>'P02'!F6</f>
        <v>0</v>
      </c>
      <c r="H110" s="296">
        <f>'P03'!F6</f>
        <v>0</v>
      </c>
      <c r="I110" s="296">
        <f>'P04'!F6</f>
        <v>0</v>
      </c>
      <c r="J110" s="296">
        <f>'P05'!F6</f>
        <v>0</v>
      </c>
      <c r="K110" s="296">
        <f>'P06'!F6</f>
        <v>2</v>
      </c>
      <c r="L110" s="296">
        <f>'P07'!F6</f>
        <v>0</v>
      </c>
      <c r="M110" s="296">
        <f>'P08'!F6</f>
        <v>0</v>
      </c>
      <c r="N110" s="296">
        <f>'P09'!F6</f>
        <v>5</v>
      </c>
      <c r="O110" s="296">
        <f>'P10'!F6</f>
        <v>0</v>
      </c>
      <c r="P110" s="296">
        <f>'P11'!F6</f>
        <v>6</v>
      </c>
      <c r="Q110" s="296">
        <f>'P12'!F6</f>
        <v>1</v>
      </c>
      <c r="R110" s="296">
        <f>'P13'!F6</f>
        <v>0</v>
      </c>
      <c r="S110" s="296">
        <f>'P14'!F6</f>
        <v>0</v>
      </c>
      <c r="T110" s="296">
        <f>'P15'!F6</f>
        <v>0</v>
      </c>
      <c r="U110" s="296">
        <f>'P16'!F6</f>
        <v>0</v>
      </c>
      <c r="V110" s="296">
        <f>'P17'!F6</f>
        <v>0</v>
      </c>
      <c r="W110" s="296">
        <f>'P18'!F6</f>
        <v>0</v>
      </c>
      <c r="X110" s="296">
        <f>'P19'!F6</f>
        <v>0</v>
      </c>
      <c r="Y110" s="296">
        <f>'P20'!F6</f>
        <v>0</v>
      </c>
      <c r="Z110" s="296">
        <f>'P21'!F6</f>
        <v>0</v>
      </c>
      <c r="AA110" s="296">
        <f>'P22'!F6</f>
        <v>0</v>
      </c>
      <c r="AB110" s="296">
        <f>'P23'!F6</f>
        <v>0</v>
      </c>
      <c r="AC110" s="296">
        <f>'P24'!F6</f>
        <v>0</v>
      </c>
      <c r="AD110" s="296">
        <f>'P25'!F6</f>
        <v>0</v>
      </c>
      <c r="AE110" s="296">
        <f>'P26'!F6</f>
        <v>0</v>
      </c>
      <c r="AF110" s="257"/>
      <c r="AG110" s="257"/>
      <c r="AH110" s="257"/>
      <c r="AI110" s="257"/>
      <c r="AJ110" s="257"/>
      <c r="AS110" s="257"/>
      <c r="AT110" s="257"/>
      <c r="AU110" s="257"/>
      <c r="AV110" s="257"/>
      <c r="AW110" s="257"/>
      <c r="AX110" s="257"/>
      <c r="AY110" s="257"/>
      <c r="AZ110" s="257"/>
      <c r="BA110" s="257"/>
      <c r="BB110" s="257"/>
      <c r="BC110" s="257"/>
      <c r="BD110" s="257"/>
      <c r="BE110" s="257"/>
      <c r="BF110" s="257"/>
      <c r="BG110" s="257"/>
      <c r="BH110" s="257"/>
      <c r="BI110" s="257"/>
      <c r="BJ110" s="257"/>
      <c r="BK110" s="257"/>
      <c r="BL110" s="257"/>
      <c r="BM110" s="257"/>
      <c r="BN110" s="257"/>
      <c r="BO110" s="257"/>
      <c r="BP110" s="257"/>
      <c r="BQ110" s="257"/>
      <c r="BR110" s="257"/>
      <c r="BS110" s="257"/>
      <c r="BT110" s="257"/>
      <c r="BU110" s="257"/>
      <c r="BV110" s="257"/>
    </row>
    <row r="111" ht="15.75" customHeight="1">
      <c r="A111" s="36"/>
      <c r="B111" s="294" t="s">
        <v>462</v>
      </c>
      <c r="C111" s="7"/>
      <c r="D111" s="7"/>
      <c r="E111" s="8"/>
      <c r="F111" s="295">
        <f t="shared" ref="F111:AE111" si="273">F109+F110</f>
        <v>44</v>
      </c>
      <c r="G111" s="295">
        <f t="shared" si="273"/>
        <v>35</v>
      </c>
      <c r="H111" s="295">
        <f t="shared" si="273"/>
        <v>34</v>
      </c>
      <c r="I111" s="295">
        <f t="shared" si="273"/>
        <v>34</v>
      </c>
      <c r="J111" s="295">
        <f t="shared" si="273"/>
        <v>39</v>
      </c>
      <c r="K111" s="295">
        <f t="shared" si="273"/>
        <v>40</v>
      </c>
      <c r="L111" s="295">
        <f t="shared" si="273"/>
        <v>34</v>
      </c>
      <c r="M111" s="295">
        <f t="shared" si="273"/>
        <v>33</v>
      </c>
      <c r="N111" s="295">
        <f t="shared" si="273"/>
        <v>42</v>
      </c>
      <c r="O111" s="295">
        <f t="shared" si="273"/>
        <v>34</v>
      </c>
      <c r="P111" s="295">
        <f t="shared" si="273"/>
        <v>45</v>
      </c>
      <c r="Q111" s="295">
        <f t="shared" si="273"/>
        <v>34</v>
      </c>
      <c r="R111" s="295">
        <f t="shared" si="273"/>
        <v>33</v>
      </c>
      <c r="S111" s="295">
        <f t="shared" si="273"/>
        <v>0</v>
      </c>
      <c r="T111" s="295">
        <f t="shared" si="273"/>
        <v>0</v>
      </c>
      <c r="U111" s="295">
        <f t="shared" si="273"/>
        <v>0</v>
      </c>
      <c r="V111" s="295">
        <f t="shared" si="273"/>
        <v>0</v>
      </c>
      <c r="W111" s="295">
        <f t="shared" si="273"/>
        <v>0</v>
      </c>
      <c r="X111" s="295">
        <f t="shared" si="273"/>
        <v>0</v>
      </c>
      <c r="Y111" s="295">
        <f t="shared" si="273"/>
        <v>0</v>
      </c>
      <c r="Z111" s="295">
        <f t="shared" si="273"/>
        <v>0</v>
      </c>
      <c r="AA111" s="295">
        <f t="shared" si="273"/>
        <v>0</v>
      </c>
      <c r="AB111" s="295">
        <f t="shared" si="273"/>
        <v>0</v>
      </c>
      <c r="AC111" s="295">
        <f t="shared" si="273"/>
        <v>0</v>
      </c>
      <c r="AD111" s="295">
        <f t="shared" si="273"/>
        <v>0</v>
      </c>
      <c r="AE111" s="295">
        <f t="shared" si="273"/>
        <v>0</v>
      </c>
      <c r="AF111" s="257"/>
      <c r="AG111" s="257"/>
      <c r="AH111" s="257"/>
      <c r="AI111" s="257"/>
      <c r="AJ111" s="257"/>
      <c r="AS111" s="257"/>
      <c r="AT111" s="257"/>
      <c r="AU111" s="257"/>
      <c r="AV111" s="257"/>
      <c r="AW111" s="257"/>
      <c r="AX111" s="257"/>
      <c r="AY111" s="257"/>
      <c r="AZ111" s="257"/>
      <c r="BA111" s="257"/>
      <c r="BB111" s="257"/>
      <c r="BC111" s="257"/>
      <c r="BD111" s="257"/>
      <c r="BE111" s="257"/>
      <c r="BF111" s="257"/>
      <c r="BG111" s="257"/>
      <c r="BH111" s="257"/>
      <c r="BI111" s="257"/>
      <c r="BJ111" s="257"/>
      <c r="BK111" s="257"/>
      <c r="BL111" s="257"/>
      <c r="BM111" s="257"/>
      <c r="BN111" s="257"/>
      <c r="BO111" s="257"/>
      <c r="BP111" s="257"/>
      <c r="BQ111" s="257"/>
      <c r="BR111" s="257"/>
      <c r="BS111" s="257"/>
      <c r="BT111" s="257"/>
      <c r="BU111" s="257"/>
      <c r="BV111" s="257"/>
    </row>
    <row r="112" ht="15.75" customHeight="1">
      <c r="A112" s="36"/>
      <c r="B112" s="294" t="s">
        <v>463</v>
      </c>
      <c r="C112" s="7"/>
      <c r="D112" s="7"/>
      <c r="E112" s="8"/>
      <c r="F112" s="295">
        <f>'P01'!F$7</f>
        <v>62</v>
      </c>
      <c r="G112" s="296">
        <f>'P02'!F7</f>
        <v>71</v>
      </c>
      <c r="H112" s="296">
        <f>'P03'!F7</f>
        <v>72</v>
      </c>
      <c r="I112" s="296">
        <f>'P04'!F7</f>
        <v>72</v>
      </c>
      <c r="J112" s="296">
        <f>'P05'!F7</f>
        <v>67</v>
      </c>
      <c r="K112" s="296">
        <f>'P06'!F7</f>
        <v>66</v>
      </c>
      <c r="L112" s="296">
        <f>'P07'!F7</f>
        <v>72</v>
      </c>
      <c r="M112" s="296">
        <f>'P08'!F7</f>
        <v>73</v>
      </c>
      <c r="N112" s="296">
        <f>'P09'!F7</f>
        <v>64</v>
      </c>
      <c r="O112" s="296">
        <f>'P10'!F7</f>
        <v>72</v>
      </c>
      <c r="P112" s="296">
        <f>'P11'!F7</f>
        <v>61</v>
      </c>
      <c r="Q112" s="296">
        <f>'P12'!F7</f>
        <v>72</v>
      </c>
      <c r="R112" s="296">
        <f>'P13'!F7</f>
        <v>73</v>
      </c>
      <c r="S112" s="296">
        <f>'P14'!F7</f>
        <v>0</v>
      </c>
      <c r="T112" s="296">
        <f>'P15'!F7</f>
        <v>0</v>
      </c>
      <c r="U112" s="296">
        <f>'P16'!F7</f>
        <v>0</v>
      </c>
      <c r="V112" s="296">
        <f>'P17'!F7</f>
        <v>0</v>
      </c>
      <c r="W112" s="296">
        <f>'P18'!F7</f>
        <v>0</v>
      </c>
      <c r="X112" s="296">
        <f>'P19'!F7</f>
        <v>0</v>
      </c>
      <c r="Y112" s="296">
        <f>'P20'!F7</f>
        <v>0</v>
      </c>
      <c r="Z112" s="296">
        <f>'P21'!F7</f>
        <v>0</v>
      </c>
      <c r="AA112" s="296">
        <f>'P22'!F7</f>
        <v>0</v>
      </c>
      <c r="AB112" s="296">
        <f>'P23'!F7</f>
        <v>0</v>
      </c>
      <c r="AC112" s="296">
        <f>'P24'!F7</f>
        <v>0</v>
      </c>
      <c r="AD112" s="296">
        <f>'P25'!F7</f>
        <v>0</v>
      </c>
      <c r="AE112" s="296">
        <f>'P26'!F7</f>
        <v>0</v>
      </c>
      <c r="AF112" s="257"/>
      <c r="AG112" s="257"/>
      <c r="AH112" s="257"/>
      <c r="AI112" s="257"/>
      <c r="AJ112" s="257"/>
      <c r="AS112" s="257"/>
      <c r="AT112" s="257"/>
      <c r="AU112" s="257"/>
      <c r="AV112" s="257"/>
      <c r="AW112" s="257"/>
      <c r="AX112" s="257"/>
      <c r="AY112" s="257"/>
      <c r="AZ112" s="257"/>
      <c r="BA112" s="257"/>
      <c r="BB112" s="257"/>
      <c r="BC112" s="257"/>
      <c r="BD112" s="257"/>
      <c r="BE112" s="257"/>
      <c r="BF112" s="257"/>
      <c r="BG112" s="257"/>
      <c r="BH112" s="257"/>
      <c r="BI112" s="257"/>
      <c r="BJ112" s="257"/>
      <c r="BK112" s="257"/>
      <c r="BL112" s="257"/>
      <c r="BM112" s="257"/>
      <c r="BN112" s="257"/>
      <c r="BO112" s="257"/>
      <c r="BP112" s="257"/>
      <c r="BQ112" s="257"/>
      <c r="BR112" s="257"/>
      <c r="BS112" s="257"/>
      <c r="BT112" s="257"/>
      <c r="BU112" s="257"/>
      <c r="BV112" s="257"/>
    </row>
    <row r="113" ht="15.75" customHeight="1">
      <c r="A113" s="36"/>
      <c r="B113" s="294" t="s">
        <v>464</v>
      </c>
      <c r="C113" s="7"/>
      <c r="D113" s="7"/>
      <c r="E113" s="8"/>
      <c r="F113" s="295">
        <f>'P01'!F$8</f>
        <v>0</v>
      </c>
      <c r="G113" s="296">
        <f>'P02'!F8</f>
        <v>0</v>
      </c>
      <c r="H113" s="296">
        <f>'P03'!F8</f>
        <v>0</v>
      </c>
      <c r="I113" s="296">
        <f>'P04'!F8</f>
        <v>0</v>
      </c>
      <c r="J113" s="296">
        <f>'P05'!F8</f>
        <v>0</v>
      </c>
      <c r="K113" s="296">
        <f>'P06'!F8</f>
        <v>0</v>
      </c>
      <c r="L113" s="296">
        <f>'P07'!F8</f>
        <v>0</v>
      </c>
      <c r="M113" s="296">
        <f>'P08'!F8</f>
        <v>0</v>
      </c>
      <c r="N113" s="296">
        <f>'P09'!F8</f>
        <v>0</v>
      </c>
      <c r="O113" s="296">
        <f>'P10'!F8</f>
        <v>0</v>
      </c>
      <c r="P113" s="296">
        <f>'P11'!F8</f>
        <v>0</v>
      </c>
      <c r="Q113" s="296">
        <f>'P12'!F8</f>
        <v>0</v>
      </c>
      <c r="R113" s="296">
        <f>'P13'!F8</f>
        <v>0</v>
      </c>
      <c r="S113" s="296">
        <f>'P14'!F8</f>
        <v>106</v>
      </c>
      <c r="T113" s="296">
        <f>'P15'!F8</f>
        <v>106</v>
      </c>
      <c r="U113" s="296">
        <f>'P16'!F8</f>
        <v>106</v>
      </c>
      <c r="V113" s="296">
        <f>'P17'!F8</f>
        <v>106</v>
      </c>
      <c r="W113" s="296">
        <f>'P18'!F8</f>
        <v>106</v>
      </c>
      <c r="X113" s="296">
        <f>'P19'!F8</f>
        <v>106</v>
      </c>
      <c r="Y113" s="296">
        <f>'P20'!F8</f>
        <v>106</v>
      </c>
      <c r="Z113" s="296">
        <f>'P21'!F8</f>
        <v>106</v>
      </c>
      <c r="AA113" s="296">
        <f>'P22'!F8</f>
        <v>106</v>
      </c>
      <c r="AB113" s="296">
        <f>'P23'!F8</f>
        <v>106</v>
      </c>
      <c r="AC113" s="296">
        <f>'P24'!F8</f>
        <v>106</v>
      </c>
      <c r="AD113" s="296">
        <f>'P25'!F8</f>
        <v>106</v>
      </c>
      <c r="AE113" s="296">
        <f>'P26'!F8</f>
        <v>106</v>
      </c>
      <c r="AF113" s="257"/>
      <c r="AG113" s="257"/>
      <c r="AH113" s="257"/>
      <c r="AI113" s="257"/>
      <c r="AJ113" s="257"/>
      <c r="AS113" s="257"/>
      <c r="AT113" s="257"/>
      <c r="AU113" s="257"/>
      <c r="AV113" s="257"/>
      <c r="AW113" s="257"/>
      <c r="AX113" s="257"/>
      <c r="AY113" s="257"/>
      <c r="AZ113" s="257"/>
      <c r="BA113" s="257"/>
      <c r="BB113" s="257"/>
      <c r="BC113" s="257"/>
      <c r="BD113" s="257"/>
      <c r="BE113" s="257"/>
      <c r="BF113" s="257"/>
      <c r="BG113" s="257"/>
      <c r="BH113" s="257"/>
      <c r="BI113" s="257"/>
      <c r="BJ113" s="257"/>
      <c r="BK113" s="257"/>
      <c r="BL113" s="257"/>
      <c r="BM113" s="257"/>
      <c r="BN113" s="257"/>
      <c r="BO113" s="257"/>
      <c r="BP113" s="257"/>
      <c r="BQ113" s="257"/>
      <c r="BR113" s="257"/>
      <c r="BS113" s="257"/>
      <c r="BT113" s="257"/>
      <c r="BU113" s="257"/>
      <c r="BV113" s="257"/>
    </row>
    <row r="114" ht="15.75" customHeight="1">
      <c r="A114" s="36"/>
      <c r="B114" s="294" t="s">
        <v>465</v>
      </c>
      <c r="C114" s="7"/>
      <c r="D114" s="7"/>
      <c r="E114" s="8"/>
      <c r="F114" s="297">
        <f>IF(F111 &gt; 0, 'P01'!$F$9, "N/A")</f>
        <v>0.93181818181818177</v>
      </c>
      <c r="G114" s="297">
        <f>IF(G111 &gt; 0, 'P02'!$F$9, "N/A")</f>
        <v>1</v>
      </c>
      <c r="H114" s="297">
        <f>IF(H111 &gt; 0, 'P03'!$F$9, "N/A")</f>
        <v>1</v>
      </c>
      <c r="I114" s="297">
        <f>IF(I111 &gt; 0, 'P04'!$F$9, "N/A")</f>
        <v>1</v>
      </c>
      <c r="J114" s="297">
        <f>IF(J111 &gt; 0, 'P05'!$F$9, "N/A")</f>
        <v>1</v>
      </c>
      <c r="K114" s="297">
        <f>IF(K111 &gt; 0, 'P06'!$F$9, "N/A")</f>
        <v>0.94999999999999996</v>
      </c>
      <c r="L114" s="297">
        <f>IF(L111 &gt; 0, 'P07'!$F$9, "N/A")</f>
        <v>1</v>
      </c>
      <c r="M114" s="297">
        <f>IF(M111 &gt; 0, 'P08'!$F$9, "N/A")</f>
        <v>1</v>
      </c>
      <c r="N114" s="297">
        <f>IF(N111 &gt; 0, 'P09'!$F$9, "N/A")</f>
        <v>0.88095238095238093</v>
      </c>
      <c r="O114" s="297">
        <f>IF(O111 &gt; 0, 'P10'!$F$9, "N/A")</f>
        <v>1</v>
      </c>
      <c r="P114" s="297">
        <f>IF(P111 &gt; 0, 'P11'!$F$9, "N/A")</f>
        <v>0.8666666666666667</v>
      </c>
      <c r="Q114" s="297">
        <f>IF(Q111 &gt; 0, 'P12'!$F$9, "N/A")</f>
        <v>0.97058823529411764</v>
      </c>
      <c r="R114" s="297">
        <f>IF(R111 &gt; 0, 'P13'!$F$9, "N/A")</f>
        <v>1</v>
      </c>
      <c r="S114" s="297" t="str">
        <f>IF(S111 &gt; 0, 'P14'!$F$9, "N/A")</f>
        <v>N/A</v>
      </c>
      <c r="T114" s="297" t="str">
        <f>IF(T111 &gt; 0, 'P15'!$F$9, "N/A")</f>
        <v>N/A</v>
      </c>
      <c r="U114" s="297" t="str">
        <f>IF(U111 &gt; 0, 'P16'!$F$9, "N/A")</f>
        <v>N/A</v>
      </c>
      <c r="V114" s="297" t="str">
        <f>IF(V111 &gt; 0, 'P17'!$F$9, "N/A")</f>
        <v>N/A</v>
      </c>
      <c r="W114" s="297" t="str">
        <f>IF(W111 &gt; 0, 'P18'!$F$9, "N/A")</f>
        <v>N/A</v>
      </c>
      <c r="X114" s="297" t="str">
        <f>IF(X111 &gt; 0, 'P19'!$F$9, "N/A")</f>
        <v>N/A</v>
      </c>
      <c r="Y114" s="297" t="str">
        <f>IF(Y111 &gt; 0, 'P20'!$F$9, "N/A")</f>
        <v>N/A</v>
      </c>
      <c r="Z114" s="297" t="str">
        <f>IF(Z111 &gt; 0, 'P21'!$F$9, "N/A")</f>
        <v>N/A</v>
      </c>
      <c r="AA114" s="297" t="str">
        <f>IF(AA111 &gt; 0, 'P22'!$F$9, "N/A")</f>
        <v>N/A</v>
      </c>
      <c r="AB114" s="297" t="str">
        <f>IF(AB111 &gt; 0, 'P23'!$F$9, "N/A")</f>
        <v>N/A</v>
      </c>
      <c r="AC114" s="297" t="str">
        <f>IF(AC111 &gt; 0, 'P24'!$F$9, "N/A")</f>
        <v>N/A</v>
      </c>
      <c r="AD114" s="297" t="str">
        <f>IF(AD111 &gt; 0, 'P25'!$F$9, "N/A")</f>
        <v>N/A</v>
      </c>
      <c r="AE114" s="297" t="str">
        <f>IF(AE111 &gt; 0, 'P26'!$F$9, "N/A")</f>
        <v>N/A</v>
      </c>
      <c r="AF114" s="257"/>
      <c r="AG114" s="257"/>
      <c r="AH114" s="257"/>
      <c r="AI114" s="257"/>
      <c r="AJ114" s="257"/>
      <c r="AS114" s="257"/>
      <c r="AT114" s="257"/>
      <c r="AU114" s="257"/>
      <c r="AV114" s="257"/>
      <c r="AW114" s="257"/>
      <c r="AX114" s="257"/>
      <c r="AY114" s="257"/>
      <c r="AZ114" s="257"/>
      <c r="BA114" s="257"/>
      <c r="BB114" s="257"/>
      <c r="BC114" s="257"/>
      <c r="BD114" s="257"/>
      <c r="BE114" s="257"/>
      <c r="BF114" s="257"/>
      <c r="BG114" s="257"/>
      <c r="BH114" s="257"/>
      <c r="BI114" s="257"/>
      <c r="BJ114" s="257"/>
      <c r="BK114" s="257"/>
      <c r="BL114" s="257"/>
      <c r="BM114" s="257"/>
      <c r="BN114" s="257"/>
      <c r="BO114" s="257"/>
      <c r="BP114" s="257"/>
      <c r="BQ114" s="257"/>
      <c r="BR114" s="257"/>
      <c r="BS114" s="257"/>
      <c r="BT114" s="257"/>
      <c r="BU114" s="257"/>
      <c r="BV114" s="257"/>
    </row>
    <row r="115" ht="15.75" customHeight="1">
      <c r="A115" s="46"/>
      <c r="B115" s="294" t="s">
        <v>466</v>
      </c>
      <c r="C115" s="7"/>
      <c r="D115" s="7"/>
      <c r="E115" s="8"/>
      <c r="F115" s="297">
        <f>IF(F111 &gt; 0, 'P01'!$F$10, "N/A")</f>
        <v>0.068181818181818177</v>
      </c>
      <c r="G115" s="297">
        <f>IF(G111 &gt; 0, 'P02'!$F$10, "N/A")</f>
        <v>0</v>
      </c>
      <c r="H115" s="297">
        <f>IF(H111 &gt; 0, 'P03'!$F$10, "N/A")</f>
        <v>0</v>
      </c>
      <c r="I115" s="297">
        <f>IF(I111 &gt; 0, 'P04'!$F$10, "N/A")</f>
        <v>0</v>
      </c>
      <c r="J115" s="297">
        <f>IF(J111 &gt; 0, 'P05'!$F$10, "N/A")</f>
        <v>0</v>
      </c>
      <c r="K115" s="297">
        <f>IF(K111 &gt; 0, 'P06'!$F$10, "N/A")</f>
        <v>0.050000000000000003</v>
      </c>
      <c r="L115" s="297">
        <f>IF(L111 &gt; 0, 'P07'!$F$10, "N/A")</f>
        <v>0</v>
      </c>
      <c r="M115" s="297">
        <f>IF(M111 &gt; 0, 'P08'!$F$10, "N/A")</f>
        <v>0</v>
      </c>
      <c r="N115" s="297">
        <f>IF(N111 &gt; 0, 'P09'!$F$10, "N/A")</f>
        <v>0.11904761904761904</v>
      </c>
      <c r="O115" s="297">
        <f>IF(O111 &gt; 0, 'P10'!$F$10, "N/A")</f>
        <v>0</v>
      </c>
      <c r="P115" s="297">
        <f>IF(P111 &gt; 0, 'P11'!$F$10, "N/A")</f>
        <v>0.13333333333333333</v>
      </c>
      <c r="Q115" s="297">
        <f>IF(Q111 &gt; 0, 'P12'!$F$10, "N/A")</f>
        <v>0.029411764705882353</v>
      </c>
      <c r="R115" s="297">
        <f>IF(R111 &gt; 0, 'P13'!$F$10, "N/A")</f>
        <v>0</v>
      </c>
      <c r="S115" s="297" t="str">
        <f>IF(S111 &gt; 0, 'P14'!$F$10, "N/A")</f>
        <v>N/A</v>
      </c>
      <c r="T115" s="297" t="str">
        <f>IF(T111 &gt; 0, 'P15'!$F$10, "N/A")</f>
        <v>N/A</v>
      </c>
      <c r="U115" s="297" t="str">
        <f>IF(U111 &gt; 0, 'P16'!$F$10, "N/A")</f>
        <v>N/A</v>
      </c>
      <c r="V115" s="297" t="str">
        <f>IF(V111 &gt; 0, 'P18'!$F$10, "N/A")</f>
        <v>N/A</v>
      </c>
      <c r="W115" s="297" t="str">
        <f>IF(W111 &gt; 0, 'P18'!$F$10, "N/A")</f>
        <v>N/A</v>
      </c>
      <c r="X115" s="297" t="str">
        <f>IF(X111 &gt; 0, 'P19'!$F$10, "N/A")</f>
        <v>N/A</v>
      </c>
      <c r="Y115" s="297" t="str">
        <f>IF(Y111 &gt; 0, 'P20'!$F$10, "N/A")</f>
        <v>N/A</v>
      </c>
      <c r="Z115" s="297" t="str">
        <f>IF(Z111 &gt; 0, 'P21'!$F$10, "N/A")</f>
        <v>N/A</v>
      </c>
      <c r="AA115" s="297" t="str">
        <f>IF(AA111 &gt; 0, 'P22'!$F$10, "N/A")</f>
        <v>N/A</v>
      </c>
      <c r="AB115" s="297" t="str">
        <f>IF(AB111 &gt; 0, 'P23'!$F$10, "N/A")</f>
        <v>N/A</v>
      </c>
      <c r="AC115" s="297" t="str">
        <f>IF(AC111 &gt; 0, 'P24'!$F$10, "N/A")</f>
        <v>N/A</v>
      </c>
      <c r="AD115" s="297" t="str">
        <f>IF(AD111 &gt; 0, 'P25'!$F$10, "N/A")</f>
        <v>N/A</v>
      </c>
      <c r="AE115" s="297" t="str">
        <f>IF(AE111 &gt; 0, 'P26'!$F$10, "N/A")</f>
        <v>N/A</v>
      </c>
      <c r="AF115" s="257"/>
      <c r="AG115" s="257"/>
      <c r="AH115" s="257"/>
      <c r="AI115" s="257"/>
      <c r="AJ115" s="257"/>
      <c r="AS115" s="257"/>
      <c r="AT115" s="257"/>
      <c r="AU115" s="257"/>
      <c r="AV115" s="257"/>
      <c r="AW115" s="257"/>
      <c r="AX115" s="257"/>
      <c r="AY115" s="257"/>
      <c r="AZ115" s="257"/>
      <c r="BA115" s="257"/>
      <c r="BB115" s="257"/>
      <c r="BC115" s="257"/>
      <c r="BD115" s="257"/>
      <c r="BE115" s="257"/>
      <c r="BF115" s="257"/>
      <c r="BG115" s="257"/>
      <c r="BH115" s="257"/>
      <c r="BI115" s="257"/>
      <c r="BJ115" s="257"/>
      <c r="BK115" s="257"/>
      <c r="BL115" s="257"/>
      <c r="BM115" s="257"/>
      <c r="BN115" s="257"/>
      <c r="BO115" s="257"/>
      <c r="BP115" s="257"/>
      <c r="BQ115" s="257"/>
      <c r="BR115" s="257"/>
      <c r="BS115" s="257"/>
      <c r="BT115" s="257"/>
      <c r="BU115" s="257"/>
      <c r="BV115" s="257"/>
    </row>
    <row r="116" ht="15.75" customHeight="1">
      <c r="D116" s="257"/>
      <c r="AF116" s="257"/>
      <c r="AG116" s="257"/>
      <c r="AH116" s="257"/>
      <c r="AI116" s="257"/>
      <c r="AJ116" s="257"/>
      <c r="AS116" s="257"/>
      <c r="AT116" s="257"/>
      <c r="AU116" s="257"/>
      <c r="AV116" s="257"/>
      <c r="AW116" s="257"/>
      <c r="AX116" s="257"/>
      <c r="AY116" s="257"/>
      <c r="AZ116" s="257"/>
      <c r="BA116" s="257"/>
      <c r="BB116" s="257"/>
      <c r="BC116" s="257"/>
      <c r="BD116" s="257"/>
      <c r="BE116" s="257"/>
      <c r="BF116" s="257"/>
      <c r="BG116" s="257"/>
      <c r="BH116" s="257"/>
      <c r="BI116" s="257"/>
      <c r="BJ116" s="257"/>
      <c r="BK116" s="257"/>
      <c r="BL116" s="257"/>
      <c r="BM116" s="257"/>
      <c r="BN116" s="257"/>
      <c r="BO116" s="257"/>
      <c r="BP116" s="257"/>
      <c r="BQ116" s="257"/>
      <c r="BR116" s="257"/>
      <c r="BS116" s="257"/>
      <c r="BT116" s="257"/>
      <c r="BU116" s="257"/>
      <c r="BV116" s="257"/>
    </row>
  </sheetData>
  <mergeCells count="14">
    <mergeCell ref="B109:E109"/>
    <mergeCell ref="B110:E110"/>
    <mergeCell ref="B111:E111"/>
    <mergeCell ref="B112:E112"/>
    <mergeCell ref="B113:E113"/>
    <mergeCell ref="B114:E114"/>
    <mergeCell ref="AL3:AQ3"/>
    <mergeCell ref="AL11:AN11"/>
    <mergeCell ref="AL18:AN18"/>
    <mergeCell ref="AL26:AP26"/>
    <mergeCell ref="AL27:AM27"/>
    <mergeCell ref="AL41:AP41"/>
    <mergeCell ref="A109:A115"/>
    <mergeCell ref="B115:E115"/>
  </mergeCells>
  <printOptions headings="0" gridLines="0"/>
  <pageMargins left="0.69999999999999996" right="0.69999999999999996" top="0.75" bottom="0.75" header="0" footer="0"/>
  <pageSetup paperSize="9" scale="100" fitToWidth="1" fitToHeight="1" pageOrder="downThenOver" orientation="landscape" usePrinterDefaults="1" blackAndWhite="0" draft="0" cellComments="none" useFirstPageNumber="0" errors="displayed" horizontalDpi="600" verticalDpi="600" copies="1"/>
  <headerFooter/>
  <extLst>
    <ext xmlns:x14="http://schemas.microsoft.com/office/spreadsheetml/2009/9/main" uri="{78C0D931-6437-407d-A8EE-F0AAD7539E65}">
      <x14:conditionalFormattings>
        <x14:conditionalFormatting xmlns:xm="http://schemas.microsoft.com/office/excel/2006/main">
          <x14:cfRule type="cellIs" priority="1" operator="equal" id="{004200DD-0033-4A5D-BA44-001300D300B2}">
            <xm:f>"nc"</xm:f>
            <x14:dxf>
              <font/>
              <fill>
                <patternFill patternType="solid">
                  <fgColor rgb="FFF4C7C3"/>
                  <bgColor rgb="FFF4C7C3"/>
                </patternFill>
              </fill>
              <border>
                <left style="none"/>
                <right style="none"/>
                <top style="none"/>
                <bottom style="none"/>
                <diagonal style="none"/>
              </border>
            </x14:dxf>
          </x14:cfRule>
          <xm:sqref>F2:AE107</xm:sqref>
        </x14:conditionalFormatting>
        <x14:conditionalFormatting xmlns:xm="http://schemas.microsoft.com/office/excel/2006/main">
          <x14:cfRule type="cellIs" priority="2" operator="equal" id="{00FA0027-005B-417C-AD86-00D9003500ED}">
            <xm:f>"nt"</xm:f>
            <x14:dxf>
              <font>
                <color rgb="FF666666"/>
              </font>
              <fill>
                <patternFill patternType="solid">
                  <fgColor rgb="FFD9D9D9"/>
                  <bgColor rgb="FFD9D9D9"/>
                </patternFill>
              </fill>
              <border>
                <left style="none"/>
                <right style="none"/>
                <top style="none"/>
                <bottom style="none"/>
                <diagonal style="none"/>
              </border>
            </x14:dxf>
          </x14:cfRule>
          <xm:sqref>F2:AE107</xm:sqref>
        </x14:conditionalFormatting>
        <x14:conditionalFormatting xmlns:xm="http://schemas.microsoft.com/office/excel/2006/main">
          <x14:cfRule type="cellIs" priority="3" operator="equal" id="{00860084-0099-428F-83F5-003C0065006A}">
            <xm:f>"na"</xm:f>
            <x14:dxf>
              <font/>
              <fill>
                <patternFill patternType="solid">
                  <fgColor rgb="FFFFF2CC"/>
                  <bgColor rgb="FFFFF2CC"/>
                </patternFill>
              </fill>
              <border>
                <left style="none"/>
                <right style="none"/>
                <top style="none"/>
                <bottom style="none"/>
                <diagonal style="none"/>
              </border>
            </x14:dxf>
          </x14:cfRule>
          <xm:sqref>F2:AE107</xm:sqref>
        </x14:conditionalFormatting>
        <x14:conditionalFormatting xmlns:xm="http://schemas.microsoft.com/office/excel/2006/main">
          <x14:cfRule type="cellIs" priority="4" operator="equal" id="{00E400F7-002F-4431-A9D4-002C007F0035}">
            <xm:f>"c"</xm:f>
            <x14:dxf>
              <font/>
              <fill>
                <patternFill patternType="solid">
                  <fgColor rgb="FFD9EAD3"/>
                  <bgColor rgb="FFD9EAD3"/>
                </patternFill>
              </fill>
              <border>
                <left style="none"/>
                <right style="none"/>
                <top style="none"/>
                <bottom style="none"/>
                <diagonal style="none"/>
              </border>
            </x14:dxf>
          </x14:cfRule>
          <xm:sqref>F2:AE107</xm:sqref>
        </x14:conditionalFormatting>
      </x14:conditionalFormatting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outlinePr applyStyles="0" summaryBelow="0" summaryRight="0" showOutlineSymbols="1"/>
    <pageSetUpPr autoPageBreaks="1" fitToPage="0"/>
  </sheetPr>
  <sheetViews>
    <sheetView zoomScale="100" workbookViewId="0">
      <selection activeCell="A1" activeCellId="0" sqref="A1"/>
    </sheetView>
  </sheetViews>
  <sheetFormatPr defaultColWidth="14.43" defaultRowHeight="15" customHeight="1"/>
  <cols>
    <col customWidth="1" min="1" max="1" width="9"/>
    <col customWidth="1" min="2" max="2" width="95"/>
    <col customWidth="1" min="3" max="3" width="20.289999999999999"/>
    <col customWidth="1" min="4" max="4" width="33"/>
  </cols>
  <sheetData>
    <row r="1">
      <c r="A1" s="298" t="s">
        <v>82</v>
      </c>
      <c r="B1" s="298" t="s">
        <v>467</v>
      </c>
      <c r="C1" s="299"/>
      <c r="D1" s="300" t="s">
        <v>80</v>
      </c>
    </row>
    <row r="2">
      <c r="A2" s="301" t="s">
        <v>468</v>
      </c>
      <c r="B2" s="302" t="s">
        <v>469</v>
      </c>
      <c r="C2" s="255"/>
      <c r="D2" s="303" t="s">
        <v>470</v>
      </c>
    </row>
    <row r="3">
      <c r="A3" s="301" t="s">
        <v>471</v>
      </c>
      <c r="B3" s="302" t="s">
        <v>472</v>
      </c>
      <c r="C3" s="255"/>
      <c r="D3" s="303" t="s">
        <v>473</v>
      </c>
    </row>
    <row r="4">
      <c r="A4" s="301" t="s">
        <v>474</v>
      </c>
      <c r="B4" s="302" t="s">
        <v>475</v>
      </c>
      <c r="C4" s="255"/>
      <c r="D4" s="303" t="s">
        <v>476</v>
      </c>
    </row>
    <row r="5">
      <c r="A5" s="301" t="s">
        <v>477</v>
      </c>
      <c r="B5" s="302" t="s">
        <v>478</v>
      </c>
      <c r="C5" s="255"/>
      <c r="D5" s="303" t="s">
        <v>479</v>
      </c>
    </row>
    <row r="6">
      <c r="A6" s="255"/>
      <c r="B6" s="255"/>
      <c r="C6" s="255"/>
      <c r="D6" s="255"/>
    </row>
    <row r="7">
      <c r="A7" s="255"/>
      <c r="B7" s="255"/>
      <c r="C7" s="255"/>
      <c r="D7" s="255"/>
    </row>
    <row r="8">
      <c r="B8" s="5"/>
    </row>
    <row r="9">
      <c r="B9" s="304" t="s">
        <v>480</v>
      </c>
    </row>
    <row r="10">
      <c r="B10" s="305"/>
    </row>
    <row r="11">
      <c r="B11" s="306"/>
    </row>
    <row r="12">
      <c r="B12" s="306"/>
    </row>
    <row r="13">
      <c r="B13" s="306"/>
    </row>
    <row r="14">
      <c r="B14" s="306"/>
    </row>
    <row r="15">
      <c r="B15" s="306"/>
    </row>
    <row r="16">
      <c r="B16" s="5"/>
    </row>
    <row r="17">
      <c r="B17" s="5"/>
    </row>
    <row r="18">
      <c r="B18" s="5"/>
    </row>
    <row r="19">
      <c r="B19" s="5"/>
    </row>
    <row r="20">
      <c r="B20" s="5"/>
    </row>
  </sheetData>
  <printOptions headings="0" gridLines="0"/>
  <pageMargins left="0.70078740157480324" right="0.70078740157480324" top="0.75196850393700787" bottom="0.75196850393700787"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666666"/>
    <outlinePr applyStyles="0" summaryBelow="0" summaryRight="0" showOutlineSymbols="1"/>
    <pageSetUpPr autoPageBreaks="1" fitToPage="0"/>
  </sheetPr>
  <sheetViews>
    <sheetView showGridLines="0" zoomScale="100" workbookViewId="0">
      <pane xSplit="6" ySplit="11" topLeftCell="G12" activePane="bottomRight" state="frozen"/>
      <selection activeCell="G12" activeCellId="0" sqref="G12"/>
    </sheetView>
  </sheetViews>
  <sheetFormatPr defaultColWidth="14.43" defaultRowHeight="15" customHeight="1"/>
  <cols>
    <col customWidth="1" min="1" max="1" width="9"/>
    <col customWidth="1" min="2" max="2" width="7.29"/>
    <col customWidth="1" min="3" max="3" width="4"/>
    <col customWidth="1" min="4" max="4" width="3.4300000000000002"/>
    <col customWidth="1" min="5" max="5" width="50.859999999999999"/>
    <col customWidth="1" min="6" max="6" width="11"/>
    <col customWidth="1" min="7" max="7" width="5"/>
    <col customWidth="1" min="8" max="8" width="12.57"/>
    <col customWidth="1" min="9" max="9" width="14.859999999999999"/>
    <col customWidth="1" min="10" max="10" width="43.57"/>
    <col customWidth="1" min="11" max="11" width="40.859999999999999"/>
    <col customWidth="1" min="12" max="12" width="46.289999999999999"/>
    <col customWidth="1" min="13" max="13" width="4"/>
    <col customWidth="1" min="14" max="14" width="19"/>
    <col customWidth="1" min="15" max="17" width="4.1399999999999997"/>
    <col customWidth="1" min="18" max="18" width="5.1399999999999997"/>
    <col customWidth="1" min="19" max="19" width="9.4299999999999997"/>
    <col customWidth="1" min="20" max="20" width="15.43"/>
    <col customWidth="1" min="21" max="21" width="19.140000000000001"/>
  </cols>
  <sheetData>
    <row r="1" ht="0.75" customHeight="1">
      <c r="A1" s="307"/>
      <c r="B1" s="308"/>
      <c r="C1" s="308"/>
      <c r="D1" s="308"/>
      <c r="E1" s="308"/>
      <c r="F1" s="309"/>
      <c r="G1" s="308"/>
      <c r="H1" s="308"/>
      <c r="I1" s="308"/>
      <c r="J1" s="308"/>
      <c r="K1" s="308"/>
      <c r="L1" s="308"/>
      <c r="M1" s="308"/>
      <c r="N1" s="308"/>
      <c r="O1" s="308"/>
      <c r="P1" s="308"/>
      <c r="Q1" s="308"/>
      <c r="R1" s="308"/>
      <c r="S1" s="308"/>
      <c r="T1" s="308"/>
      <c r="U1" s="308"/>
    </row>
    <row r="2" ht="16.800000000000001">
      <c r="A2" s="310"/>
      <c r="B2" s="311" t="str">
        <f>F4</f>
        <v>P01</v>
      </c>
      <c r="C2" s="312" t="str">
        <f>Echantillon!C13</f>
        <v xml:space="preserve">Page d'accueil</v>
      </c>
      <c r="D2" s="313"/>
      <c r="E2" s="313"/>
      <c r="F2" s="314"/>
      <c r="G2" s="315"/>
      <c r="H2" s="315"/>
      <c r="I2" s="315"/>
      <c r="J2" s="315"/>
      <c r="K2" s="316"/>
      <c r="L2" s="316"/>
      <c r="M2" s="317"/>
      <c r="N2" s="317"/>
      <c r="O2" s="308"/>
      <c r="P2" s="308"/>
      <c r="Q2" s="308"/>
      <c r="R2" s="308"/>
      <c r="S2" s="308"/>
      <c r="T2" s="308"/>
      <c r="U2" s="308"/>
    </row>
    <row r="3" ht="18.75" customHeight="1">
      <c r="A3" s="310"/>
      <c r="B3" s="311" t="s">
        <v>481</v>
      </c>
      <c r="C3" s="318" t="str">
        <f>Echantillon!D13</f>
        <v>https://portail-larochelle.test.entrouvert.org/demarches/</v>
      </c>
      <c r="G3" s="315"/>
      <c r="H3" s="315"/>
      <c r="I3" s="315"/>
      <c r="J3" s="315"/>
      <c r="K3" s="315"/>
      <c r="L3" s="315"/>
      <c r="M3" s="308"/>
      <c r="N3" s="308"/>
      <c r="O3" s="308"/>
      <c r="P3" s="308"/>
      <c r="Q3" s="308"/>
      <c r="R3" s="308"/>
      <c r="S3" s="308"/>
      <c r="T3" s="308"/>
      <c r="U3" s="308"/>
    </row>
    <row r="4" ht="13.5" customHeight="1">
      <c r="A4" s="307"/>
      <c r="B4" s="319" t="s">
        <v>141</v>
      </c>
      <c r="C4" s="320" t="s">
        <v>482</v>
      </c>
      <c r="D4" s="320" t="s">
        <v>144</v>
      </c>
      <c r="E4" s="321" t="s">
        <v>145</v>
      </c>
      <c r="F4" s="321" t="str">
        <f>Echantillon!B13</f>
        <v>P01</v>
      </c>
      <c r="G4" s="320" t="s">
        <v>483</v>
      </c>
      <c r="H4" s="319" t="s">
        <v>82</v>
      </c>
      <c r="I4" s="319" t="s">
        <v>80</v>
      </c>
      <c r="J4" s="319" t="s">
        <v>484</v>
      </c>
      <c r="K4" s="319" t="s">
        <v>485</v>
      </c>
      <c r="L4" s="319" t="s">
        <v>146</v>
      </c>
      <c r="M4" s="322"/>
      <c r="N4" s="323"/>
      <c r="O4" s="324" t="s">
        <v>434</v>
      </c>
      <c r="P4" s="325" t="s">
        <v>435</v>
      </c>
      <c r="Q4" s="325" t="s">
        <v>441</v>
      </c>
      <c r="R4" s="326" t="s">
        <v>437</v>
      </c>
      <c r="S4" s="327" t="s">
        <v>486</v>
      </c>
      <c r="T4" s="328" t="s">
        <v>487</v>
      </c>
      <c r="U4" s="329" t="s">
        <v>154</v>
      </c>
    </row>
    <row r="5" ht="13.5" customHeight="1">
      <c r="A5" s="307"/>
      <c r="B5" s="36"/>
      <c r="C5" s="36"/>
      <c r="D5" s="36"/>
      <c r="E5" s="321" t="s">
        <v>147</v>
      </c>
      <c r="F5" s="321">
        <f>COUNTIF($F$12:$F$117,"c")</f>
        <v>41</v>
      </c>
      <c r="G5" s="36"/>
      <c r="H5" s="36"/>
      <c r="I5" s="36"/>
      <c r="J5" s="36"/>
      <c r="K5" s="36"/>
      <c r="L5" s="36"/>
      <c r="M5" s="308"/>
      <c r="N5" s="330" t="s">
        <v>8</v>
      </c>
      <c r="O5" s="331">
        <f>COUNTIFS($C$12:$C$117,"A",$F$12:$F$117,"c")</f>
        <v>29</v>
      </c>
      <c r="P5" s="331">
        <f>COUNTIFS($C$12:$C$117,"A",$F$12:$F$117,"nc")</f>
        <v>3</v>
      </c>
      <c r="Q5" s="331">
        <f>COUNTIFS($C$12:$C$117,"A",$F$12:$F$117,"na")</f>
        <v>50</v>
      </c>
      <c r="R5" s="331">
        <f>COUNTIFS($C$12:$C$117,"A",$F$12:$F$117,"nt")</f>
        <v>0</v>
      </c>
      <c r="S5" s="332">
        <f t="shared" ref="S5:S7" si="274">O5+P5</f>
        <v>32</v>
      </c>
      <c r="T5" s="333">
        <f t="shared" ref="T5:T7" si="275">IF(S5&gt;0,O5/S5,"-")</f>
        <v>0.90625</v>
      </c>
      <c r="U5" s="334">
        <f>T5</f>
        <v>0.90625</v>
      </c>
    </row>
    <row r="6" ht="13.5" customHeight="1">
      <c r="A6" s="307"/>
      <c r="B6" s="36"/>
      <c r="C6" s="36"/>
      <c r="D6" s="36"/>
      <c r="E6" s="321" t="s">
        <v>148</v>
      </c>
      <c r="F6" s="321">
        <f>COUNTIF(F12:F117,"nc")</f>
        <v>3</v>
      </c>
      <c r="G6" s="36"/>
      <c r="H6" s="36"/>
      <c r="I6" s="36"/>
      <c r="J6" s="36"/>
      <c r="K6" s="36"/>
      <c r="L6" s="36"/>
      <c r="M6" s="308"/>
      <c r="N6" s="330" t="s">
        <v>15</v>
      </c>
      <c r="O6" s="331">
        <f>COUNTIFS($C$12:$C$117,"AA",$F$12:$F$117,"c")</f>
        <v>12</v>
      </c>
      <c r="P6" s="331">
        <f>COUNTIFS($C$12:$C$117,"AA",$F$12:$F$117,"nc")</f>
        <v>0</v>
      </c>
      <c r="Q6" s="331">
        <f>COUNTIFS($C$12:$C$117,"AA",$F$12:$F$117,"na")</f>
        <v>12</v>
      </c>
      <c r="R6" s="331">
        <f>COUNTIFS($C$12:$C$117,"AA",$F$12:$F$117,"nt")</f>
        <v>0</v>
      </c>
      <c r="S6" s="332">
        <f t="shared" si="274"/>
        <v>12</v>
      </c>
      <c r="T6" s="333">
        <f t="shared" si="275"/>
        <v>1</v>
      </c>
      <c r="U6" s="335">
        <f>IF(S6&gt;0,SUM(O5:O6)/SUM(S5:S6),"-")</f>
        <v>0.93181818181818177</v>
      </c>
    </row>
    <row r="7" ht="13.5" customHeight="1">
      <c r="A7" s="307"/>
      <c r="B7" s="36"/>
      <c r="C7" s="36"/>
      <c r="D7" s="36"/>
      <c r="E7" s="321" t="s">
        <v>488</v>
      </c>
      <c r="F7" s="321">
        <f>COUNTIF(F12:F117,"na")</f>
        <v>62</v>
      </c>
      <c r="G7" s="36"/>
      <c r="H7" s="36"/>
      <c r="I7" s="36"/>
      <c r="J7" s="36"/>
      <c r="K7" s="36"/>
      <c r="L7" s="36"/>
      <c r="M7" s="308"/>
      <c r="N7" s="330" t="s">
        <v>17</v>
      </c>
      <c r="O7" s="336">
        <f>COUNTIFS($C$12:$C$117,"AAA",$F$12:$F$117,"c")</f>
        <v>0</v>
      </c>
      <c r="P7" s="336">
        <f>COUNTIFS($C$12:$C$117,"AAA",$F$12:$F$117,"nc")</f>
        <v>0</v>
      </c>
      <c r="Q7" s="336">
        <f>COUNTIFS($C$12:$C$117,"AAA",$F$12:$F$117,"na")</f>
        <v>0</v>
      </c>
      <c r="R7" s="336">
        <f>COUNTIFS($C$12:$C$117,"AAA",$F$12:$F$117,"nt")</f>
        <v>0</v>
      </c>
      <c r="S7" s="332">
        <f t="shared" si="274"/>
        <v>0</v>
      </c>
      <c r="T7" s="333" t="str">
        <f t="shared" si="275"/>
        <v>-</v>
      </c>
      <c r="U7" s="334" t="str">
        <f>IF(S7&gt;0,SUM(O5:O7)/SUM(S5:S7),"-")</f>
        <v>-</v>
      </c>
    </row>
    <row r="8" ht="13.5" customHeight="1">
      <c r="A8" s="307"/>
      <c r="B8" s="36"/>
      <c r="C8" s="36"/>
      <c r="D8" s="36"/>
      <c r="E8" s="321" t="s">
        <v>150</v>
      </c>
      <c r="F8" s="321">
        <f>COUNTIF(F12:F117,"nt")</f>
        <v>0</v>
      </c>
      <c r="G8" s="36"/>
      <c r="H8" s="36"/>
      <c r="I8" s="36"/>
      <c r="J8" s="36"/>
      <c r="K8" s="36"/>
      <c r="L8" s="36"/>
      <c r="M8" s="308"/>
      <c r="N8" s="337" t="s">
        <v>489</v>
      </c>
      <c r="O8" s="338">
        <f t="shared" ref="O8:S8" si="276">SUM(O5:O7)</f>
        <v>41</v>
      </c>
      <c r="P8" s="338">
        <f t="shared" si="276"/>
        <v>3</v>
      </c>
      <c r="Q8" s="338">
        <f t="shared" si="276"/>
        <v>62</v>
      </c>
      <c r="R8" s="338">
        <f t="shared" si="276"/>
        <v>0</v>
      </c>
      <c r="S8" s="339">
        <f t="shared" si="276"/>
        <v>44</v>
      </c>
      <c r="T8" s="333"/>
      <c r="U8" s="330"/>
    </row>
    <row r="9" ht="13.5" customHeight="1">
      <c r="A9" s="307"/>
      <c r="B9" s="36"/>
      <c r="C9" s="36"/>
      <c r="D9" s="36"/>
      <c r="E9" s="321" t="s">
        <v>465</v>
      </c>
      <c r="F9" s="340">
        <f>F5/SUM(F5:F6)</f>
        <v>0.93181818181818177</v>
      </c>
      <c r="G9" s="36"/>
      <c r="H9" s="36"/>
      <c r="I9" s="36"/>
      <c r="J9" s="36"/>
      <c r="K9" s="36"/>
      <c r="L9" s="36"/>
      <c r="M9" s="308"/>
      <c r="N9" s="308"/>
      <c r="O9" s="308"/>
      <c r="P9" s="308"/>
      <c r="Q9" s="308"/>
      <c r="R9" s="308"/>
      <c r="S9" s="308"/>
      <c r="T9" s="308"/>
      <c r="U9" s="308"/>
    </row>
    <row r="10" ht="13.5" customHeight="1">
      <c r="A10" s="307"/>
      <c r="B10" s="46"/>
      <c r="C10" s="46"/>
      <c r="D10" s="46"/>
      <c r="E10" s="321" t="s">
        <v>466</v>
      </c>
      <c r="F10" s="340">
        <f>F6/SUM(F5:F6)</f>
        <v>0.068181818181818177</v>
      </c>
      <c r="G10" s="46"/>
      <c r="H10" s="46"/>
      <c r="I10" s="46"/>
      <c r="J10" s="46"/>
      <c r="K10" s="46"/>
      <c r="L10" s="46"/>
      <c r="M10" s="308"/>
      <c r="N10" s="308"/>
      <c r="O10" s="308"/>
      <c r="P10" s="308"/>
      <c r="Q10" s="308"/>
      <c r="R10" s="308"/>
      <c r="S10" s="308"/>
      <c r="T10" s="308"/>
      <c r="U10" s="308"/>
    </row>
    <row r="11">
      <c r="A11" s="307"/>
      <c r="B11" s="260"/>
      <c r="C11" s="260"/>
      <c r="D11" s="260"/>
      <c r="E11" s="341"/>
      <c r="F11" s="260"/>
      <c r="G11" s="260"/>
      <c r="H11" s="342"/>
      <c r="I11" s="342"/>
      <c r="J11" s="342"/>
      <c r="K11" s="342"/>
      <c r="L11" s="342"/>
      <c r="M11" s="308"/>
      <c r="N11" s="308"/>
      <c r="O11" s="308"/>
      <c r="P11" s="308"/>
      <c r="Q11" s="308"/>
      <c r="R11" s="308"/>
      <c r="S11" s="308"/>
      <c r="T11" s="308"/>
      <c r="U11" s="308"/>
    </row>
    <row r="12" ht="63" hidden="1" customHeight="1">
      <c r="A12" s="343" t="s">
        <v>440</v>
      </c>
      <c r="B12" s="344" t="str">
        <f>'Résultats'!B13</f>
        <v>1.1</v>
      </c>
      <c r="C12" s="345" t="str">
        <f>'Résultats'!C13</f>
        <v>A</v>
      </c>
      <c r="D12" s="345" t="str">
        <f>'Résultats'!E13</f>
        <v>x</v>
      </c>
      <c r="E12" s="346" t="str">
        <f>'Résultats'!F13</f>
        <v xml:space="preserve">Chaque image porteuse d’information a-t-elle une alternative textuelle ?</v>
      </c>
      <c r="F12" s="345" t="s">
        <v>10</v>
      </c>
      <c r="G12" s="345"/>
      <c r="H12" s="97"/>
      <c r="I12" s="97"/>
      <c r="J12" s="97"/>
      <c r="K12" s="97"/>
      <c r="L12" s="97"/>
      <c r="M12" s="78"/>
      <c r="N12" s="78"/>
      <c r="O12" s="78"/>
      <c r="P12" s="78"/>
      <c r="Q12" s="78"/>
      <c r="R12" s="78"/>
      <c r="S12" s="78"/>
      <c r="T12" s="78"/>
      <c r="U12" s="78"/>
    </row>
    <row r="13" ht="62.25" hidden="1" customHeight="1">
      <c r="A13" s="36"/>
      <c r="B13" s="344" t="str">
        <f>Résultats!B14</f>
        <v>1.2</v>
      </c>
      <c r="C13" s="345" t="str">
        <f>Résultats!C14</f>
        <v>A</v>
      </c>
      <c r="D13" s="345" t="str">
        <f>Résultats!E14</f>
        <v/>
      </c>
      <c r="E13" s="346" t="str">
        <f>Résultats!F14</f>
        <v xml:space="preserve">Chaque image de décoration est-elle correctement ignorée par les technologies d’assistance ?</v>
      </c>
      <c r="F13" s="345" t="s">
        <v>7</v>
      </c>
      <c r="G13" s="345"/>
      <c r="H13" s="97"/>
      <c r="I13" s="97"/>
      <c r="J13" s="97"/>
      <c r="K13" s="97"/>
      <c r="L13" s="97"/>
      <c r="M13" s="78"/>
      <c r="N13" s="78"/>
      <c r="O13" s="78"/>
      <c r="P13" s="78"/>
      <c r="Q13" s="78"/>
      <c r="R13" s="78"/>
      <c r="S13" s="78"/>
      <c r="T13" s="78"/>
      <c r="U13" s="78"/>
    </row>
    <row r="14" ht="62.25" hidden="1" customHeight="1">
      <c r="A14" s="36"/>
      <c r="B14" s="344" t="str">
        <f>Résultats!B15</f>
        <v>1.3</v>
      </c>
      <c r="C14" s="345" t="str">
        <f>Résultats!C15</f>
        <v>A</v>
      </c>
      <c r="D14" s="345" t="str">
        <f>Résultats!E15</f>
        <v/>
      </c>
      <c r="E14" s="346" t="str">
        <f>Résultats!F15</f>
        <v xml:space="preserve">Pour chaque image porteuse d’information ayant une alternative textuelle, cette alternative est-elle pertinente (hors cas particuliers) ?</v>
      </c>
      <c r="F14" s="345" t="s">
        <v>10</v>
      </c>
      <c r="G14" s="345"/>
      <c r="H14" s="97"/>
      <c r="I14" s="97"/>
      <c r="J14" s="97"/>
      <c r="K14" s="97"/>
      <c r="L14" s="97"/>
      <c r="M14" s="78"/>
      <c r="N14" s="78"/>
      <c r="O14" s="78"/>
      <c r="P14" s="78"/>
      <c r="Q14" s="78"/>
      <c r="R14" s="78"/>
      <c r="S14" s="78"/>
      <c r="T14" s="78"/>
      <c r="U14" s="78"/>
    </row>
    <row r="15" ht="62.25" hidden="1" customHeight="1">
      <c r="A15" s="36"/>
      <c r="B15" s="344" t="str">
        <f>Résultats!B16</f>
        <v>1.4</v>
      </c>
      <c r="C15" s="345" t="str">
        <f>Résultats!C16</f>
        <v>A</v>
      </c>
      <c r="D15" s="345" t="str">
        <f>Résultats!E16</f>
        <v/>
      </c>
      <c r="E15" s="346" t="str">
        <f>Résultats!F16</f>
        <v xml:space="preserve">Pour chaque image utilisée comme CAPTCHA ou comme image-test, ayant une alternative textuelle, cette alternative permet-elle d’identifier la nature et la fonction de l’image ?</v>
      </c>
      <c r="F15" s="345" t="s">
        <v>10</v>
      </c>
      <c r="G15" s="345"/>
      <c r="H15" s="97"/>
      <c r="I15" s="97"/>
      <c r="J15" s="97"/>
      <c r="K15" s="97"/>
      <c r="L15" s="97"/>
      <c r="M15" s="78"/>
      <c r="N15" s="78"/>
      <c r="O15" s="78"/>
      <c r="P15" s="78"/>
      <c r="Q15" s="78"/>
      <c r="R15" s="78"/>
      <c r="S15" s="78"/>
      <c r="T15" s="78"/>
      <c r="U15" s="78"/>
    </row>
    <row r="16" ht="62.25" hidden="1" customHeight="1">
      <c r="A16" s="36"/>
      <c r="B16" s="344" t="str">
        <f>Résultats!B17</f>
        <v>1.5</v>
      </c>
      <c r="C16" s="345" t="str">
        <f>Résultats!C17</f>
        <v>A</v>
      </c>
      <c r="D16" s="345" t="str">
        <f>Résultats!E17</f>
        <v/>
      </c>
      <c r="E16" s="346" t="str">
        <f>Résultats!F17</f>
        <v xml:space="preserve">Pour chaque image utilisée comme CAPTCHA, une solution d’accès alternatif au contenu ou à la fonction du CAPTCHA est-elle présente ?</v>
      </c>
      <c r="F16" s="345" t="s">
        <v>10</v>
      </c>
      <c r="G16" s="345"/>
      <c r="H16" s="97"/>
      <c r="I16" s="97"/>
      <c r="J16" s="97"/>
      <c r="K16" s="97"/>
      <c r="L16" s="97"/>
      <c r="M16" s="78"/>
      <c r="N16" s="78"/>
      <c r="O16" s="78"/>
      <c r="P16" s="78"/>
      <c r="Q16" s="78"/>
      <c r="R16" s="78"/>
      <c r="S16" s="78"/>
      <c r="T16" s="78"/>
      <c r="U16" s="78"/>
    </row>
    <row r="17" ht="62.25" hidden="1" customHeight="1">
      <c r="A17" s="36"/>
      <c r="B17" s="344" t="str">
        <f>Résultats!B18</f>
        <v>1.6</v>
      </c>
      <c r="C17" s="345" t="str">
        <f>Résultats!C18</f>
        <v>A</v>
      </c>
      <c r="D17" s="345" t="str">
        <f>Résultats!E18</f>
        <v/>
      </c>
      <c r="E17" s="346" t="str">
        <f>Résultats!F18</f>
        <v xml:space="preserve">Chaque image porteuse d’information a-t-elle, si nécessaire, une description détaillée ?</v>
      </c>
      <c r="F17" s="345" t="s">
        <v>10</v>
      </c>
      <c r="G17" s="345"/>
      <c r="H17" s="97"/>
      <c r="I17" s="97"/>
      <c r="J17" s="97"/>
      <c r="K17" s="97"/>
      <c r="L17" s="97"/>
      <c r="M17" s="78"/>
      <c r="N17" s="78"/>
      <c r="O17" s="78"/>
      <c r="P17" s="78"/>
      <c r="Q17" s="78"/>
      <c r="R17" s="78"/>
      <c r="S17" s="78"/>
      <c r="T17" s="78"/>
      <c r="U17" s="78"/>
    </row>
    <row r="18" ht="62.25" hidden="1" customHeight="1">
      <c r="A18" s="36"/>
      <c r="B18" s="344" t="str">
        <f>Résultats!B19</f>
        <v>1.7</v>
      </c>
      <c r="C18" s="345" t="str">
        <f>Résultats!C19</f>
        <v>A</v>
      </c>
      <c r="D18" s="345" t="str">
        <f>Résultats!E19</f>
        <v/>
      </c>
      <c r="E18" s="346" t="str">
        <f>Résultats!F19</f>
        <v xml:space="preserve">Pour chaque image porteuse d’information ayant une description détaillée, cette description est-elle pertinente ?</v>
      </c>
      <c r="F18" s="345" t="s">
        <v>10</v>
      </c>
      <c r="G18" s="345"/>
      <c r="H18" s="97"/>
      <c r="I18" s="97"/>
      <c r="J18" s="97"/>
      <c r="K18" s="97"/>
      <c r="L18" s="97"/>
      <c r="M18" s="347"/>
      <c r="N18" s="347"/>
      <c r="O18" s="347"/>
      <c r="P18" s="347"/>
      <c r="Q18" s="347"/>
      <c r="R18" s="347"/>
      <c r="S18" s="347"/>
      <c r="T18" s="347"/>
      <c r="U18" s="347"/>
    </row>
    <row r="19" ht="62.25" hidden="1" customHeight="1">
      <c r="A19" s="36"/>
      <c r="B19" s="344" t="str">
        <f>Résultats!B20</f>
        <v>1.8</v>
      </c>
      <c r="C19" s="345" t="str">
        <f>Résultats!C20</f>
        <v>AA</v>
      </c>
      <c r="D19" s="345" t="str">
        <f>Résultats!E20</f>
        <v/>
      </c>
      <c r="E19" s="98" t="str">
        <f>Résultats!F20</f>
        <v xml:space="preserve">Chaque image texte porteuse d’information, en l’absence d’un mécanisme de remplacement, doit si possible être remplacée par du texte stylé. Cette règle est-elle respectée (hors cas particuliers) ?</v>
      </c>
      <c r="F19" s="345" t="s">
        <v>10</v>
      </c>
      <c r="G19" s="345"/>
      <c r="H19" s="97"/>
      <c r="I19" s="97"/>
      <c r="J19" s="97"/>
      <c r="K19" s="97"/>
      <c r="L19" s="97"/>
      <c r="M19" s="80"/>
      <c r="N19" s="80"/>
      <c r="O19" s="80"/>
      <c r="P19" s="80"/>
      <c r="Q19" s="80"/>
      <c r="R19" s="80"/>
      <c r="S19" s="348"/>
      <c r="T19" s="348"/>
      <c r="U19" s="78"/>
    </row>
    <row r="20" ht="62.25" hidden="1" customHeight="1">
      <c r="A20" s="46"/>
      <c r="B20" s="344" t="str">
        <f>Résultats!B21</f>
        <v>1.9</v>
      </c>
      <c r="C20" s="345" t="str">
        <f>Résultats!C21</f>
        <v>A</v>
      </c>
      <c r="D20" s="345" t="str">
        <f>Résultats!E21</f>
        <v/>
      </c>
      <c r="E20" s="346" t="str">
        <f>Résultats!F21</f>
        <v xml:space="preserve">Chaque légende d’image est-elle, si nécessaire, correctement reliée à l’image correspondante ?</v>
      </c>
      <c r="F20" s="345" t="s">
        <v>10</v>
      </c>
      <c r="G20" s="345"/>
      <c r="H20" s="97"/>
      <c r="I20" s="97"/>
      <c r="J20" s="97"/>
      <c r="K20" s="97"/>
      <c r="L20" s="97"/>
      <c r="M20" s="78"/>
      <c r="N20" s="78"/>
      <c r="O20" s="78"/>
      <c r="P20" s="78"/>
      <c r="Q20" s="78"/>
      <c r="R20" s="78"/>
      <c r="S20" s="78"/>
      <c r="T20" s="78"/>
      <c r="U20" s="78"/>
    </row>
    <row r="21" ht="62.25" hidden="1" customHeight="1">
      <c r="A21" s="343" t="s">
        <v>443</v>
      </c>
      <c r="B21" s="344" t="str">
        <f>Résultats!B22</f>
        <v>2.1</v>
      </c>
      <c r="C21" s="345" t="str">
        <f>Résultats!C22</f>
        <v>A</v>
      </c>
      <c r="D21" s="345" t="str">
        <f>Résultats!E22</f>
        <v/>
      </c>
      <c r="E21" s="346" t="str">
        <f>Résultats!F22</f>
        <v xml:space="preserve">Chaque cadre a-t-il un titre de cadre ?</v>
      </c>
      <c r="F21" s="345" t="s">
        <v>10</v>
      </c>
      <c r="G21" s="345"/>
      <c r="H21" s="97"/>
      <c r="I21" s="97"/>
      <c r="J21" s="97"/>
      <c r="K21" s="97"/>
      <c r="L21" s="97"/>
      <c r="M21" s="78"/>
      <c r="N21" s="78"/>
      <c r="O21" s="78"/>
      <c r="P21" s="78"/>
      <c r="Q21" s="78"/>
      <c r="R21" s="78"/>
      <c r="S21" s="78"/>
      <c r="T21" s="78"/>
      <c r="U21" s="78"/>
    </row>
    <row r="22" ht="62.25" hidden="1" customHeight="1">
      <c r="A22" s="46"/>
      <c r="B22" s="344" t="str">
        <f>Résultats!B23</f>
        <v>2.2</v>
      </c>
      <c r="C22" s="345" t="str">
        <f>Résultats!C23</f>
        <v>A</v>
      </c>
      <c r="D22" s="345" t="str">
        <f>Résultats!E23</f>
        <v/>
      </c>
      <c r="E22" s="346" t="str">
        <f>Résultats!F23</f>
        <v xml:space="preserve">Pour chaque cadre ayant un titre de cadre, ce titre de cadre est-il pertinent ?</v>
      </c>
      <c r="F22" s="345" t="s">
        <v>10</v>
      </c>
      <c r="G22" s="345"/>
      <c r="H22" s="97"/>
      <c r="I22" s="97"/>
      <c r="J22" s="97"/>
      <c r="K22" s="97"/>
      <c r="L22" s="97"/>
      <c r="M22" s="78"/>
      <c r="N22" s="78"/>
      <c r="O22" s="78"/>
      <c r="P22" s="78"/>
      <c r="Q22" s="78"/>
      <c r="R22" s="78"/>
      <c r="S22" s="78"/>
      <c r="T22" s="78"/>
      <c r="U22" s="78"/>
    </row>
    <row r="23" ht="62.25" hidden="1" customHeight="1">
      <c r="A23" s="343" t="s">
        <v>444</v>
      </c>
      <c r="B23" s="344" t="str">
        <f>Résultats!B24</f>
        <v>3.1</v>
      </c>
      <c r="C23" s="345" t="str">
        <f>Résultats!C24</f>
        <v>A</v>
      </c>
      <c r="D23" s="345" t="str">
        <f>Résultats!E24</f>
        <v>x</v>
      </c>
      <c r="E23" s="346" t="str">
        <f>Résultats!F24</f>
        <v xml:space="preserve">Dans chaque page web, l’information ne doit pas être donnée uniquement par la couleur. Cette règle est-elle respectée ?</v>
      </c>
      <c r="F23" s="345" t="s">
        <v>10</v>
      </c>
      <c r="G23" s="345"/>
      <c r="H23" s="97"/>
      <c r="I23" s="97"/>
      <c r="J23" s="97"/>
      <c r="K23" s="97"/>
      <c r="L23" s="97"/>
      <c r="M23" s="78"/>
      <c r="N23" s="78"/>
      <c r="O23" s="78"/>
      <c r="P23" s="78"/>
      <c r="Q23" s="78"/>
      <c r="R23" s="78"/>
      <c r="S23" s="78"/>
      <c r="T23" s="78"/>
      <c r="U23" s="78"/>
    </row>
    <row r="24" ht="62.25" customHeight="1">
      <c r="A24" s="36"/>
      <c r="B24" s="344" t="str">
        <f>Résultats!B25</f>
        <v>3.2</v>
      </c>
      <c r="C24" s="345" t="str">
        <f>Résultats!C25</f>
        <v>AA</v>
      </c>
      <c r="D24" s="345" t="str">
        <f>Résultats!E25</f>
        <v/>
      </c>
      <c r="E24" s="346" t="str">
        <f>Résultats!F25</f>
        <v xml:space="preserve">Dans chaque page web, le contraste entre la couleur du texte et la couleur de son arrière-plan est-il suffisamment élevé (hors cas particuliers) ?</v>
      </c>
      <c r="F24" s="345" t="s">
        <v>7</v>
      </c>
      <c r="G24" s="345"/>
      <c r="H24" s="97" t="s">
        <v>471</v>
      </c>
      <c r="I24" s="97" t="s">
        <v>473</v>
      </c>
      <c r="J24" s="97" t="s">
        <v>490</v>
      </c>
      <c r="K24" s="349" t="s">
        <v>491</v>
      </c>
      <c r="L24" s="350" t="s">
        <v>492</v>
      </c>
      <c r="M24" s="78"/>
      <c r="N24" s="78"/>
      <c r="O24" s="78"/>
      <c r="P24" s="78"/>
      <c r="Q24" s="78"/>
      <c r="R24" s="78"/>
      <c r="S24" s="78"/>
      <c r="T24" s="78"/>
      <c r="U24" s="78"/>
    </row>
    <row r="25" ht="62.25" customHeight="1">
      <c r="A25" s="46"/>
      <c r="B25" s="344" t="str">
        <f>Résultats!B26</f>
        <v>3.3</v>
      </c>
      <c r="C25" s="345" t="str">
        <f>Résultats!C26</f>
        <v>AA</v>
      </c>
      <c r="D25" s="345" t="str">
        <f>Résultats!E26</f>
        <v/>
      </c>
      <c r="E25" s="346" t="str">
        <f>Résultats!F26</f>
        <v xml:space="preserve">Dans chaque page web, les couleurs utilisées dans les composants d’interface ou les éléments graphiques porteurs d’informations sont-elles suffisamment contrastées (hors cas particuliers) ?</v>
      </c>
      <c r="F25" s="345" t="s">
        <v>7</v>
      </c>
      <c r="G25" s="345"/>
      <c r="H25" s="97" t="s">
        <v>471</v>
      </c>
      <c r="I25" s="97" t="s">
        <v>479</v>
      </c>
      <c r="J25" s="97" t="s">
        <v>493</v>
      </c>
      <c r="K25" s="349" t="s">
        <v>494</v>
      </c>
      <c r="L25" s="350" t="s">
        <v>492</v>
      </c>
      <c r="M25" s="78"/>
      <c r="N25" s="78"/>
      <c r="O25" s="78"/>
      <c r="P25" s="78"/>
      <c r="Q25" s="78"/>
      <c r="R25" s="78"/>
      <c r="S25" s="78"/>
      <c r="T25" s="78"/>
      <c r="U25" s="78"/>
    </row>
    <row r="26" ht="62.25" hidden="1" customHeight="1">
      <c r="A26" s="343" t="s">
        <v>445</v>
      </c>
      <c r="B26" s="344" t="str">
        <f>Résultats!B27</f>
        <v>4.1</v>
      </c>
      <c r="C26" s="345" t="str">
        <f>Résultats!C27</f>
        <v>A</v>
      </c>
      <c r="D26" s="345" t="str">
        <f>Résultats!E27</f>
        <v>x</v>
      </c>
      <c r="E26" s="346" t="str">
        <f>Résultats!F27</f>
        <v xml:space="preserve">Chaque média temporel pré-enregistré a-t-il, si nécessaire, une transcription textuelle ou une audiodescription (hors cas particuliers) ?</v>
      </c>
      <c r="F26" s="345" t="s">
        <v>10</v>
      </c>
      <c r="G26" s="345"/>
      <c r="H26" s="97"/>
      <c r="I26" s="97"/>
      <c r="J26" s="97"/>
      <c r="K26" s="97"/>
      <c r="L26" s="97"/>
      <c r="M26" s="78"/>
      <c r="N26" s="78"/>
      <c r="O26" s="78"/>
      <c r="P26" s="78"/>
      <c r="Q26" s="78"/>
      <c r="R26" s="78"/>
      <c r="S26" s="78"/>
      <c r="T26" s="78"/>
      <c r="U26" s="78"/>
    </row>
    <row r="27" ht="62.25" hidden="1" customHeight="1">
      <c r="A27" s="36"/>
      <c r="B27" s="344" t="str">
        <f>Résultats!B28</f>
        <v>4.2</v>
      </c>
      <c r="C27" s="345" t="str">
        <f>Résultats!C28</f>
        <v>A</v>
      </c>
      <c r="D27" s="345" t="str">
        <f>Résultats!E28</f>
        <v/>
      </c>
      <c r="E27" s="346" t="str">
        <f>Résultats!F28</f>
        <v xml:space="preserve">Pour chaque média temporel pré-enregistré ayant une transcription textuelle ou une audiodescription synchronisée, celles-ci sont-elles pertinentes (hors cas particuliers) ?</v>
      </c>
      <c r="F27" s="345" t="s">
        <v>10</v>
      </c>
      <c r="G27" s="345"/>
      <c r="H27" s="97"/>
      <c r="I27" s="97"/>
      <c r="J27" s="97"/>
      <c r="K27" s="97"/>
      <c r="L27" s="97"/>
      <c r="M27" s="78"/>
      <c r="N27" s="78"/>
      <c r="O27" s="78"/>
      <c r="P27" s="78"/>
      <c r="Q27" s="78"/>
      <c r="R27" s="78"/>
      <c r="S27" s="78"/>
      <c r="T27" s="78"/>
      <c r="U27" s="78"/>
    </row>
    <row r="28" ht="62.25" hidden="1" customHeight="1">
      <c r="A28" s="36"/>
      <c r="B28" s="344" t="str">
        <f>Résultats!B29</f>
        <v>4.3</v>
      </c>
      <c r="C28" s="345" t="str">
        <f>Résultats!C29</f>
        <v>A</v>
      </c>
      <c r="D28" s="345" t="str">
        <f>Résultats!E29</f>
        <v/>
      </c>
      <c r="E28" s="346" t="str">
        <f>Résultats!F29</f>
        <v xml:space="preserve">Chaque média temporel synchronisé pré-enregistré a-t-il, si nécessaire, des sous-titres synchronisés (hors cas particuliers) ?</v>
      </c>
      <c r="F28" s="345" t="s">
        <v>10</v>
      </c>
      <c r="G28" s="345"/>
      <c r="H28" s="97"/>
      <c r="I28" s="97"/>
      <c r="J28" s="97"/>
      <c r="K28" s="97"/>
      <c r="L28" s="97"/>
      <c r="M28" s="78"/>
      <c r="N28" s="78"/>
      <c r="O28" s="78"/>
      <c r="P28" s="78"/>
      <c r="Q28" s="78"/>
      <c r="R28" s="78"/>
      <c r="S28" s="78"/>
      <c r="T28" s="78"/>
      <c r="U28" s="78"/>
    </row>
    <row r="29" ht="62.25" hidden="1" customHeight="1">
      <c r="A29" s="36"/>
      <c r="B29" s="344" t="str">
        <f>Résultats!B30</f>
        <v>4.4</v>
      </c>
      <c r="C29" s="345" t="str">
        <f>Résultats!C30</f>
        <v>A</v>
      </c>
      <c r="D29" s="345" t="str">
        <f>Résultats!E30</f>
        <v/>
      </c>
      <c r="E29" s="346" t="str">
        <f>Résultats!F30</f>
        <v xml:space="preserve">Pour chaque média temporel synchronisé pré-enregistré ayant des sous-titres synchronisés, ces sous-titres sont-ils pertinents ?</v>
      </c>
      <c r="F29" s="345" t="s">
        <v>10</v>
      </c>
      <c r="G29" s="345"/>
      <c r="H29" s="97"/>
      <c r="I29" s="97"/>
      <c r="J29" s="97"/>
      <c r="K29" s="97"/>
      <c r="L29" s="97"/>
      <c r="M29" s="78"/>
      <c r="N29" s="78"/>
      <c r="O29" s="78"/>
      <c r="P29" s="78"/>
      <c r="Q29" s="78"/>
      <c r="R29" s="78"/>
      <c r="S29" s="78"/>
      <c r="T29" s="78"/>
      <c r="U29" s="78"/>
    </row>
    <row r="30" ht="62.25" hidden="1" customHeight="1">
      <c r="A30" s="36"/>
      <c r="B30" s="344" t="str">
        <f>Résultats!B31</f>
        <v>4.5</v>
      </c>
      <c r="C30" s="345" t="str">
        <f>Résultats!C31</f>
        <v>AA</v>
      </c>
      <c r="D30" s="345" t="str">
        <f>Résultats!E31</f>
        <v/>
      </c>
      <c r="E30" s="346" t="str">
        <f>Résultats!F31</f>
        <v xml:space="preserve">Chaque média temporel pré-enregistré a-t-il, si nécessaire, une audiodescription synchronisée (hors cas particuliers) ?</v>
      </c>
      <c r="F30" s="345" t="s">
        <v>10</v>
      </c>
      <c r="G30" s="345"/>
      <c r="H30" s="97"/>
      <c r="I30" s="97"/>
      <c r="J30" s="97"/>
      <c r="K30" s="97"/>
      <c r="L30" s="97"/>
      <c r="M30" s="78"/>
      <c r="N30" s="78"/>
      <c r="O30" s="78"/>
      <c r="P30" s="78"/>
      <c r="Q30" s="78"/>
      <c r="R30" s="78"/>
      <c r="S30" s="78"/>
      <c r="T30" s="78"/>
      <c r="U30" s="78"/>
    </row>
    <row r="31" ht="62.25" hidden="1" customHeight="1">
      <c r="A31" s="36"/>
      <c r="B31" s="344" t="str">
        <f>Résultats!B32</f>
        <v>4.6</v>
      </c>
      <c r="C31" s="345" t="str">
        <f>Résultats!C32</f>
        <v>AA</v>
      </c>
      <c r="D31" s="345" t="str">
        <f>Résultats!E32</f>
        <v/>
      </c>
      <c r="E31" s="346" t="str">
        <f>Résultats!F32</f>
        <v xml:space="preserve">Pour chaque média temporel pré-enregistré ayant une audiodescription synchronisée, celle-ci est-elle pertinente ?</v>
      </c>
      <c r="F31" s="345" t="s">
        <v>10</v>
      </c>
      <c r="G31" s="345"/>
      <c r="H31" s="97"/>
      <c r="I31" s="97"/>
      <c r="J31" s="97"/>
      <c r="K31" s="97"/>
      <c r="L31" s="97"/>
      <c r="M31" s="78"/>
      <c r="N31" s="78"/>
      <c r="O31" s="78"/>
      <c r="P31" s="78"/>
      <c r="Q31" s="78"/>
      <c r="R31" s="78"/>
      <c r="S31" s="78"/>
      <c r="T31" s="78"/>
      <c r="U31" s="78"/>
    </row>
    <row r="32" ht="62.25" hidden="1" customHeight="1">
      <c r="A32" s="36"/>
      <c r="B32" s="344" t="str">
        <f>Résultats!B33</f>
        <v>4.7</v>
      </c>
      <c r="C32" s="345" t="str">
        <f>Résultats!C33</f>
        <v>A</v>
      </c>
      <c r="D32" s="345" t="str">
        <f>Résultats!E33</f>
        <v/>
      </c>
      <c r="E32" s="346" t="str">
        <f>Résultats!F33</f>
        <v xml:space="preserve">Chaque média temporel est-il clairement identifiable (hors cas particuliers) ?</v>
      </c>
      <c r="F32" s="345" t="s">
        <v>10</v>
      </c>
      <c r="G32" s="345"/>
      <c r="H32" s="97"/>
      <c r="I32" s="97"/>
      <c r="J32" s="97"/>
      <c r="K32" s="97"/>
      <c r="L32" s="97"/>
      <c r="M32" s="78"/>
      <c r="N32" s="78"/>
      <c r="O32" s="78"/>
      <c r="P32" s="78"/>
      <c r="Q32" s="78"/>
      <c r="R32" s="78"/>
      <c r="S32" s="78"/>
      <c r="T32" s="78"/>
      <c r="U32" s="78"/>
    </row>
    <row r="33" ht="62.25" hidden="1" customHeight="1">
      <c r="A33" s="36"/>
      <c r="B33" s="344" t="str">
        <f>Résultats!B34</f>
        <v>4.8</v>
      </c>
      <c r="C33" s="345" t="str">
        <f>Résultats!C34</f>
        <v>A</v>
      </c>
      <c r="D33" s="345" t="str">
        <f>Résultats!E34</f>
        <v/>
      </c>
      <c r="E33" s="346" t="str">
        <f>Résultats!F34</f>
        <v xml:space="preserve">Chaque média non temporel a-t-il, si nécessaire, une alternative (hors cas particuliers) ?</v>
      </c>
      <c r="F33" s="345" t="s">
        <v>10</v>
      </c>
      <c r="G33" s="345"/>
      <c r="H33" s="97"/>
      <c r="I33" s="97"/>
      <c r="J33" s="97"/>
      <c r="K33" s="97"/>
      <c r="L33" s="97"/>
      <c r="M33" s="78"/>
      <c r="N33" s="78"/>
      <c r="O33" s="78"/>
      <c r="P33" s="78"/>
      <c r="Q33" s="78"/>
      <c r="R33" s="78"/>
      <c r="S33" s="78"/>
      <c r="T33" s="78"/>
      <c r="U33" s="78"/>
    </row>
    <row r="34" ht="62.25" hidden="1" customHeight="1">
      <c r="A34" s="36"/>
      <c r="B34" s="344" t="str">
        <f>Résultats!B35</f>
        <v>4.9</v>
      </c>
      <c r="C34" s="345" t="str">
        <f>Résultats!C35</f>
        <v>A</v>
      </c>
      <c r="D34" s="345" t="str">
        <f>Résultats!E35</f>
        <v/>
      </c>
      <c r="E34" s="346" t="str">
        <f>Résultats!F35</f>
        <v xml:space="preserve">Pour chaque média non temporel ayant une alternative, cette alternative est-elle pertinente ?</v>
      </c>
      <c r="F34" s="345" t="s">
        <v>10</v>
      </c>
      <c r="G34" s="345"/>
      <c r="H34" s="97"/>
      <c r="I34" s="97"/>
      <c r="J34" s="97"/>
      <c r="K34" s="97"/>
      <c r="L34" s="97"/>
      <c r="M34" s="78"/>
      <c r="N34" s="78"/>
      <c r="O34" s="78"/>
      <c r="P34" s="78"/>
      <c r="Q34" s="78"/>
      <c r="R34" s="78"/>
      <c r="S34" s="78"/>
      <c r="T34" s="78"/>
      <c r="U34" s="78"/>
    </row>
    <row r="35" ht="62.25" hidden="1" customHeight="1">
      <c r="A35" s="36"/>
      <c r="B35" s="344" t="str">
        <f>Résultats!B36</f>
        <v>4.10</v>
      </c>
      <c r="C35" s="345" t="str">
        <f>Résultats!C36</f>
        <v>A</v>
      </c>
      <c r="D35" s="345" t="str">
        <f>Résultats!E36</f>
        <v>x</v>
      </c>
      <c r="E35" s="346" t="str">
        <f>Résultats!F36</f>
        <v xml:space="preserve">Chaque son déclenché automatiquement est-il contrôlable par l’utilisateur ?</v>
      </c>
      <c r="F35" s="345" t="s">
        <v>10</v>
      </c>
      <c r="G35" s="345"/>
      <c r="H35" s="97"/>
      <c r="I35" s="97"/>
      <c r="J35" s="97"/>
      <c r="K35" s="97"/>
      <c r="L35" s="97"/>
      <c r="M35" s="78"/>
      <c r="N35" s="78"/>
      <c r="O35" s="78"/>
      <c r="P35" s="78"/>
      <c r="Q35" s="78"/>
      <c r="R35" s="78"/>
      <c r="S35" s="78"/>
      <c r="T35" s="78"/>
      <c r="U35" s="78"/>
    </row>
    <row r="36" ht="62.25" hidden="1" customHeight="1">
      <c r="A36" s="36"/>
      <c r="B36" s="344" t="str">
        <f>Résultats!B37</f>
        <v>4.11</v>
      </c>
      <c r="C36" s="345" t="str">
        <f>Résultats!C37</f>
        <v>A</v>
      </c>
      <c r="D36" s="345" t="str">
        <f>Résultats!E37</f>
        <v/>
      </c>
      <c r="E36" s="346" t="str">
        <f>Résultats!F37</f>
        <v xml:space="preserve">La consultation de chaque média temporel est-elle, si nécessaire, contrôlable par le clavier et tout dispositif de pointage ?</v>
      </c>
      <c r="F36" s="345" t="s">
        <v>10</v>
      </c>
      <c r="G36" s="345"/>
      <c r="H36" s="97"/>
      <c r="I36" s="97"/>
      <c r="J36" s="97"/>
      <c r="K36" s="97"/>
      <c r="L36" s="97"/>
      <c r="M36" s="78"/>
      <c r="N36" s="78"/>
      <c r="O36" s="78"/>
      <c r="P36" s="78"/>
      <c r="Q36" s="78"/>
      <c r="R36" s="78"/>
      <c r="S36" s="78"/>
      <c r="T36" s="78"/>
      <c r="U36" s="78"/>
    </row>
    <row r="37" ht="62.25" hidden="1" customHeight="1">
      <c r="A37" s="36"/>
      <c r="B37" s="344" t="str">
        <f>Résultats!B38</f>
        <v>4.12</v>
      </c>
      <c r="C37" s="345" t="str">
        <f>Résultats!C38</f>
        <v>A</v>
      </c>
      <c r="D37" s="345" t="str">
        <f>Résultats!E38</f>
        <v/>
      </c>
      <c r="E37" s="346" t="str">
        <f>Résultats!F38</f>
        <v xml:space="preserve">La consultation de chaque média non temporel est-elle contrôlable par le clavier et tout dispositif de pointage ?</v>
      </c>
      <c r="F37" s="345" t="s">
        <v>10</v>
      </c>
      <c r="G37" s="345"/>
      <c r="H37" s="97"/>
      <c r="I37" s="97"/>
      <c r="J37" s="97"/>
      <c r="K37" s="97"/>
      <c r="L37" s="97"/>
      <c r="M37" s="78"/>
      <c r="N37" s="78"/>
      <c r="O37" s="78"/>
      <c r="P37" s="78"/>
      <c r="Q37" s="78"/>
      <c r="R37" s="78"/>
      <c r="S37" s="78"/>
      <c r="T37" s="78"/>
      <c r="U37" s="78"/>
    </row>
    <row r="38" ht="62.25" hidden="1" customHeight="1">
      <c r="A38" s="46"/>
      <c r="B38" s="344" t="str">
        <f>Résultats!B39</f>
        <v>4.13</v>
      </c>
      <c r="C38" s="345" t="str">
        <f>Résultats!C39</f>
        <v>A</v>
      </c>
      <c r="D38" s="345" t="str">
        <f>Résultats!E39</f>
        <v/>
      </c>
      <c r="E38" s="346" t="str">
        <f>Résultats!F39</f>
        <v xml:space="preserve">Chaque média temporel et non temporel est-il compatible avec les technologies d’assistance (hors cas particuliers) ?</v>
      </c>
      <c r="F38" s="345" t="s">
        <v>10</v>
      </c>
      <c r="G38" s="345"/>
      <c r="H38" s="97"/>
      <c r="I38" s="97"/>
      <c r="J38" s="97"/>
      <c r="K38" s="97"/>
      <c r="L38" s="97"/>
      <c r="M38" s="78"/>
      <c r="N38" s="78"/>
      <c r="O38" s="78"/>
      <c r="P38" s="78"/>
      <c r="Q38" s="78"/>
      <c r="R38" s="78"/>
      <c r="S38" s="78"/>
      <c r="T38" s="78"/>
      <c r="U38" s="78"/>
    </row>
    <row r="39" ht="62.25" hidden="1" customHeight="1">
      <c r="A39" s="343" t="s">
        <v>450</v>
      </c>
      <c r="B39" s="344" t="str">
        <f>Résultats!B40</f>
        <v>5.1</v>
      </c>
      <c r="C39" s="345" t="str">
        <f>Résultats!C40</f>
        <v>A</v>
      </c>
      <c r="D39" s="345" t="str">
        <f>Résultats!E40</f>
        <v/>
      </c>
      <c r="E39" s="346" t="str">
        <f>Résultats!F40</f>
        <v xml:space="preserve">Chaque tableau de données complexe a-t-il un résumé ?</v>
      </c>
      <c r="F39" s="345" t="s">
        <v>10</v>
      </c>
      <c r="G39" s="345"/>
      <c r="H39" s="97"/>
      <c r="I39" s="97"/>
      <c r="J39" s="97"/>
      <c r="K39" s="97"/>
      <c r="L39" s="97"/>
      <c r="M39" s="78"/>
      <c r="N39" s="78"/>
      <c r="O39" s="78"/>
      <c r="P39" s="78"/>
      <c r="Q39" s="78"/>
      <c r="R39" s="78"/>
      <c r="S39" s="78"/>
      <c r="T39" s="78"/>
      <c r="U39" s="78"/>
    </row>
    <row r="40" ht="62.25" hidden="1" customHeight="1">
      <c r="A40" s="36"/>
      <c r="B40" s="344" t="str">
        <f>Résultats!B41</f>
        <v>5.2</v>
      </c>
      <c r="C40" s="345" t="str">
        <f>Résultats!C41</f>
        <v>A</v>
      </c>
      <c r="D40" s="345" t="str">
        <f>Résultats!E41</f>
        <v/>
      </c>
      <c r="E40" s="346" t="str">
        <f>Résultats!F41</f>
        <v xml:space="preserve">Pour chaque tableau de données complexe ayant un résumé, celui-ci est-il pertinent ?</v>
      </c>
      <c r="F40" s="345" t="s">
        <v>10</v>
      </c>
      <c r="G40" s="345"/>
      <c r="H40" s="97"/>
      <c r="I40" s="97"/>
      <c r="J40" s="97"/>
      <c r="K40" s="97"/>
      <c r="L40" s="97"/>
      <c r="M40" s="78"/>
      <c r="N40" s="78"/>
      <c r="O40" s="78"/>
      <c r="P40" s="78"/>
      <c r="Q40" s="78"/>
      <c r="R40" s="78"/>
      <c r="S40" s="78"/>
      <c r="T40" s="78"/>
      <c r="U40" s="78"/>
    </row>
    <row r="41" ht="62.25" hidden="1" customHeight="1">
      <c r="A41" s="36"/>
      <c r="B41" s="344" t="str">
        <f>Résultats!B42</f>
        <v>5.3</v>
      </c>
      <c r="C41" s="345" t="str">
        <f>Résultats!C42</f>
        <v>A</v>
      </c>
      <c r="D41" s="345" t="str">
        <f>Résultats!E42</f>
        <v>x</v>
      </c>
      <c r="E41" s="346" t="str">
        <f>Résultats!F42</f>
        <v xml:space="preserve">Pour chaque tableau de mise en forme, le contenu linéarisé reste-t-il compréhensible ?</v>
      </c>
      <c r="F41" s="345" t="s">
        <v>10</v>
      </c>
      <c r="G41" s="345"/>
      <c r="H41" s="97"/>
      <c r="I41" s="97"/>
      <c r="J41" s="97"/>
      <c r="K41" s="97"/>
      <c r="L41" s="97"/>
      <c r="M41" s="78"/>
      <c r="N41" s="78"/>
      <c r="O41" s="78"/>
      <c r="P41" s="78"/>
      <c r="Q41" s="78"/>
      <c r="R41" s="78"/>
      <c r="S41" s="78"/>
      <c r="T41" s="78"/>
      <c r="U41" s="78"/>
    </row>
    <row r="42" ht="62.25" hidden="1" customHeight="1">
      <c r="A42" s="36"/>
      <c r="B42" s="344" t="str">
        <f>Résultats!B43</f>
        <v>5.4</v>
      </c>
      <c r="C42" s="345" t="str">
        <f>Résultats!C43</f>
        <v>A</v>
      </c>
      <c r="D42" s="345" t="str">
        <f>Résultats!E43</f>
        <v/>
      </c>
      <c r="E42" s="346" t="str">
        <f>Résultats!F43</f>
        <v xml:space="preserve">Pour chaque tableau de données ayant un titre, le titre est-il correctement associé au tableau de données ?</v>
      </c>
      <c r="F42" s="345" t="s">
        <v>10</v>
      </c>
      <c r="G42" s="345"/>
      <c r="H42" s="97"/>
      <c r="I42" s="97"/>
      <c r="J42" s="97"/>
      <c r="K42" s="97"/>
      <c r="L42" s="97"/>
      <c r="M42" s="78"/>
      <c r="N42" s="78"/>
      <c r="O42" s="78"/>
      <c r="P42" s="78"/>
      <c r="Q42" s="78"/>
      <c r="R42" s="78"/>
      <c r="S42" s="78"/>
      <c r="T42" s="78"/>
      <c r="U42" s="78"/>
    </row>
    <row r="43" ht="62.25" hidden="1" customHeight="1">
      <c r="A43" s="36"/>
      <c r="B43" s="344" t="str">
        <f>Résultats!B44</f>
        <v>5.5</v>
      </c>
      <c r="C43" s="345" t="str">
        <f>Résultats!C44</f>
        <v>A</v>
      </c>
      <c r="D43" s="345" t="str">
        <f>Résultats!E44</f>
        <v/>
      </c>
      <c r="E43" s="346" t="str">
        <f>Résultats!F44</f>
        <v xml:space="preserve">Pour chaque tableau de données ayant un titre, celui-ci est-il pertinent ?</v>
      </c>
      <c r="F43" s="345" t="s">
        <v>10</v>
      </c>
      <c r="G43" s="345"/>
      <c r="H43" s="97"/>
      <c r="I43" s="97"/>
      <c r="J43" s="97"/>
      <c r="K43" s="97"/>
      <c r="L43" s="97"/>
      <c r="M43" s="78"/>
      <c r="N43" s="78"/>
      <c r="O43" s="78"/>
      <c r="P43" s="78"/>
      <c r="Q43" s="78"/>
      <c r="R43" s="78"/>
      <c r="S43" s="78"/>
      <c r="T43" s="78"/>
      <c r="U43" s="78"/>
    </row>
    <row r="44" ht="62.25" hidden="1" customHeight="1">
      <c r="A44" s="36"/>
      <c r="B44" s="344" t="str">
        <f>Résultats!B45</f>
        <v>5.6</v>
      </c>
      <c r="C44" s="345" t="str">
        <f>Résultats!C45</f>
        <v>A</v>
      </c>
      <c r="D44" s="345" t="str">
        <f>Résultats!E45</f>
        <v/>
      </c>
      <c r="E44" s="346" t="str">
        <f>Résultats!F45</f>
        <v xml:space="preserve">Pour chaque tableau de données, chaque en-tête de colonne et chaque en-tête de ligne sont-ils correctement déclarés ?</v>
      </c>
      <c r="F44" s="345" t="s">
        <v>10</v>
      </c>
      <c r="G44" s="345"/>
      <c r="H44" s="97"/>
      <c r="I44" s="97"/>
      <c r="J44" s="97"/>
      <c r="K44" s="97"/>
      <c r="L44" s="97"/>
      <c r="M44" s="78"/>
      <c r="N44" s="78"/>
      <c r="O44" s="78"/>
      <c r="P44" s="78"/>
      <c r="Q44" s="78"/>
      <c r="R44" s="78"/>
      <c r="S44" s="78"/>
      <c r="T44" s="78"/>
      <c r="U44" s="78"/>
    </row>
    <row r="45" ht="62.25" hidden="1" customHeight="1">
      <c r="A45" s="36"/>
      <c r="B45" s="344" t="str">
        <f>Résultats!B46</f>
        <v>5.7</v>
      </c>
      <c r="C45" s="345" t="str">
        <f>Résultats!C46</f>
        <v>A</v>
      </c>
      <c r="D45" s="345" t="str">
        <f>Résultats!E46</f>
        <v>x</v>
      </c>
      <c r="E45" s="346" t="str">
        <f>Résultats!F46</f>
        <v xml:space="preserve">Pour chaque tableau de données, la technique appropriée permettant d’associer chaque cellule avec ses en-têtes est-elle utilisée (hors cas particuliers) ?</v>
      </c>
      <c r="F45" s="345" t="s">
        <v>10</v>
      </c>
      <c r="G45" s="345"/>
      <c r="H45" s="97"/>
      <c r="I45" s="97"/>
      <c r="J45" s="97"/>
      <c r="K45" s="97"/>
      <c r="L45" s="97"/>
      <c r="M45" s="78"/>
      <c r="N45" s="78"/>
      <c r="O45" s="78"/>
      <c r="P45" s="78"/>
      <c r="Q45" s="78"/>
      <c r="R45" s="78"/>
      <c r="S45" s="78"/>
      <c r="T45" s="78"/>
      <c r="U45" s="78"/>
    </row>
    <row r="46" ht="62.25" hidden="1" customHeight="1">
      <c r="A46" s="46"/>
      <c r="B46" s="344" t="str">
        <f>Résultats!B47</f>
        <v>5.8</v>
      </c>
      <c r="C46" s="345" t="str">
        <f>Résultats!C47</f>
        <v>A</v>
      </c>
      <c r="D46" s="345" t="str">
        <f>Résultats!E47</f>
        <v/>
      </c>
      <c r="E46" s="346" t="str">
        <f>Résultats!F47</f>
        <v xml:space="preserve">Chaque tableau de mise en forme ne doit pas utiliser d’éléments propres aux tableaux de données. Cette règle est-elle respectée ?</v>
      </c>
      <c r="F46" s="345" t="s">
        <v>10</v>
      </c>
      <c r="G46" s="345"/>
      <c r="H46" s="97"/>
      <c r="I46" s="97"/>
      <c r="J46" s="97"/>
      <c r="K46" s="97"/>
      <c r="L46" s="97"/>
      <c r="M46" s="78"/>
      <c r="N46" s="78"/>
      <c r="O46" s="78"/>
      <c r="P46" s="78"/>
      <c r="Q46" s="78"/>
      <c r="R46" s="78"/>
      <c r="S46" s="78"/>
      <c r="T46" s="78"/>
      <c r="U46" s="78"/>
    </row>
    <row r="47" ht="62.25" hidden="1" customHeight="1">
      <c r="A47" s="343" t="s">
        <v>451</v>
      </c>
      <c r="B47" s="344" t="str">
        <f>Résultats!B48</f>
        <v>6.1</v>
      </c>
      <c r="C47" s="345" t="str">
        <f>Résultats!C48</f>
        <v>A</v>
      </c>
      <c r="D47" s="345" t="str">
        <f>Résultats!E48</f>
        <v>x</v>
      </c>
      <c r="E47" s="346" t="str">
        <f>Résultats!F48</f>
        <v xml:space="preserve">Chaque lien est-il explicite (hors cas particuliers) ?</v>
      </c>
      <c r="F47" s="345" t="s">
        <v>7</v>
      </c>
      <c r="G47" s="345"/>
      <c r="H47" s="97"/>
      <c r="I47" s="97"/>
      <c r="J47" s="97"/>
      <c r="K47" s="97"/>
      <c r="L47" s="97"/>
      <c r="M47" s="78"/>
      <c r="N47" s="78"/>
      <c r="O47" s="78"/>
      <c r="P47" s="78"/>
      <c r="Q47" s="78"/>
      <c r="R47" s="78"/>
      <c r="S47" s="78"/>
      <c r="T47" s="78"/>
      <c r="U47" s="78"/>
    </row>
    <row r="48" ht="62.25" customHeight="1">
      <c r="A48" s="46"/>
      <c r="B48" s="344" t="str">
        <f>Résultats!B49</f>
        <v>6.2</v>
      </c>
      <c r="C48" s="345" t="str">
        <f>Résultats!C49</f>
        <v>A</v>
      </c>
      <c r="D48" s="345" t="str">
        <f>Résultats!E49</f>
        <v>x</v>
      </c>
      <c r="E48" s="346" t="str">
        <f>Résultats!F49</f>
        <v xml:space="preserve">Dans chaque page web, chaque lien a-t-il un intitulé ?</v>
      </c>
      <c r="F48" s="345" t="s">
        <v>7</v>
      </c>
      <c r="G48" s="345"/>
      <c r="H48" s="97" t="s">
        <v>468</v>
      </c>
      <c r="I48" s="97" t="s">
        <v>479</v>
      </c>
      <c r="J48" s="97" t="s">
        <v>495</v>
      </c>
      <c r="K48" s="351" t="s">
        <v>496</v>
      </c>
      <c r="L48" s="350" t="s">
        <v>492</v>
      </c>
      <c r="M48" s="78"/>
      <c r="N48" s="78"/>
      <c r="O48" s="78"/>
      <c r="P48" s="78"/>
      <c r="Q48" s="78"/>
      <c r="R48" s="78"/>
      <c r="S48" s="78"/>
      <c r="T48" s="78"/>
      <c r="U48" s="78"/>
    </row>
    <row r="49" ht="104.25" customHeight="1">
      <c r="A49" s="343" t="s">
        <v>452</v>
      </c>
      <c r="B49" s="344" t="str">
        <f>Résultats!B50</f>
        <v>7.1</v>
      </c>
      <c r="C49" s="345" t="str">
        <f>Résultats!C50</f>
        <v>A</v>
      </c>
      <c r="D49" s="345" t="str">
        <f>Résultats!E50</f>
        <v>x</v>
      </c>
      <c r="E49" s="346" t="str">
        <f>Résultats!F50</f>
        <v xml:space="preserve">Chaque script est-il, si nécessaire, compatible avec les technologies d’assistance ?</v>
      </c>
      <c r="F49" s="345" t="s">
        <v>9</v>
      </c>
      <c r="G49" s="345"/>
      <c r="H49" s="97" t="s">
        <v>468</v>
      </c>
      <c r="I49" s="97" t="s">
        <v>479</v>
      </c>
      <c r="J49" s="97" t="s">
        <v>497</v>
      </c>
      <c r="K49" s="351" t="s">
        <v>498</v>
      </c>
      <c r="L49" s="97" t="s">
        <v>499</v>
      </c>
      <c r="M49" s="78"/>
      <c r="N49" s="78"/>
      <c r="O49" s="78"/>
      <c r="P49" s="78"/>
      <c r="Q49" s="78"/>
      <c r="R49" s="78"/>
      <c r="S49" s="78"/>
      <c r="T49" s="78"/>
      <c r="U49" s="78"/>
    </row>
    <row r="50" ht="62.25" hidden="1" customHeight="1">
      <c r="A50" s="36"/>
      <c r="B50" s="344" t="str">
        <f>Résultats!B51</f>
        <v>7.2</v>
      </c>
      <c r="C50" s="345" t="str">
        <f>Résultats!C51</f>
        <v>A</v>
      </c>
      <c r="D50" s="345" t="str">
        <f>Résultats!E51</f>
        <v/>
      </c>
      <c r="E50" s="346" t="str">
        <f>Résultats!F51</f>
        <v xml:space="preserve">Pour chaque script ayant une alternative, cette alternative est-elle pertinente ?</v>
      </c>
      <c r="F50" s="345" t="s">
        <v>10</v>
      </c>
      <c r="G50" s="345"/>
      <c r="H50" s="97"/>
      <c r="I50" s="97"/>
      <c r="J50" s="97"/>
      <c r="K50" s="97"/>
      <c r="L50" s="97"/>
      <c r="M50" s="78"/>
      <c r="N50" s="78"/>
      <c r="O50" s="78"/>
      <c r="P50" s="78"/>
      <c r="Q50" s="78"/>
      <c r="R50" s="78"/>
      <c r="S50" s="78"/>
      <c r="T50" s="78"/>
      <c r="U50" s="78"/>
    </row>
    <row r="51" ht="62.25" hidden="1" customHeight="1">
      <c r="A51" s="36"/>
      <c r="B51" s="344" t="str">
        <f>Résultats!B52</f>
        <v>7.3</v>
      </c>
      <c r="C51" s="345" t="str">
        <f>Résultats!C52</f>
        <v>A</v>
      </c>
      <c r="D51" s="345" t="str">
        <f>Résultats!E52</f>
        <v>x</v>
      </c>
      <c r="E51" s="346" t="str">
        <f>Résultats!F52</f>
        <v xml:space="preserve">Chaque script est-il contrôlable par le clavier et par tout dispositif de pointage (hors cas particuliers) ?</v>
      </c>
      <c r="F51" s="345" t="s">
        <v>7</v>
      </c>
      <c r="G51" s="345"/>
      <c r="H51" s="97"/>
      <c r="I51" s="97"/>
      <c r="J51" s="97"/>
      <c r="K51" s="97"/>
      <c r="L51" s="97"/>
      <c r="M51" s="78"/>
      <c r="N51" s="78"/>
      <c r="O51" s="78"/>
      <c r="P51" s="78"/>
      <c r="Q51" s="78"/>
      <c r="R51" s="78"/>
      <c r="S51" s="78"/>
      <c r="T51" s="78"/>
      <c r="U51" s="78"/>
    </row>
    <row r="52" ht="62.25" hidden="1" customHeight="1">
      <c r="A52" s="36"/>
      <c r="B52" s="344" t="str">
        <f>Résultats!B53</f>
        <v>7.4</v>
      </c>
      <c r="C52" s="345" t="str">
        <f>Résultats!C53</f>
        <v>A</v>
      </c>
      <c r="D52" s="345" t="str">
        <f>Résultats!E53</f>
        <v/>
      </c>
      <c r="E52" s="346" t="str">
        <f>Résultats!F53</f>
        <v xml:space="preserve">Pour chaque script qui initie un changement de contexte, l’utilisateur est-il averti ou en a-t-il le contrôle ?</v>
      </c>
      <c r="F52" s="345" t="s">
        <v>7</v>
      </c>
      <c r="G52" s="345"/>
      <c r="H52" s="97"/>
      <c r="I52" s="97"/>
      <c r="J52" s="97"/>
      <c r="K52" s="97"/>
      <c r="L52" s="97"/>
      <c r="M52" s="78"/>
      <c r="N52" s="78"/>
      <c r="O52" s="78"/>
      <c r="P52" s="78"/>
      <c r="Q52" s="78"/>
      <c r="R52" s="78"/>
      <c r="S52" s="78"/>
      <c r="T52" s="78"/>
      <c r="U52" s="78"/>
    </row>
    <row r="53" ht="62.25" hidden="1" customHeight="1">
      <c r="A53" s="46"/>
      <c r="B53" s="344" t="str">
        <f>Résultats!B54</f>
        <v>7.5</v>
      </c>
      <c r="C53" s="345" t="str">
        <f>Résultats!C54</f>
        <v>AA</v>
      </c>
      <c r="D53" s="345" t="str">
        <f>Résultats!E54</f>
        <v/>
      </c>
      <c r="E53" s="346" t="str">
        <f>Résultats!F54</f>
        <v xml:space="preserve">Dans chaque page web, les messages de statut sont-ils correctement restitués par les technologies d’assistance ?</v>
      </c>
      <c r="F53" s="345" t="s">
        <v>10</v>
      </c>
      <c r="G53" s="345"/>
      <c r="H53" s="97"/>
      <c r="I53" s="97"/>
      <c r="J53" s="97"/>
      <c r="K53" s="97"/>
      <c r="L53" s="97"/>
      <c r="M53" s="78"/>
      <c r="N53" s="78"/>
      <c r="O53" s="78"/>
      <c r="P53" s="78"/>
      <c r="Q53" s="78"/>
      <c r="R53" s="78"/>
      <c r="S53" s="78"/>
      <c r="T53" s="78"/>
      <c r="U53" s="78"/>
    </row>
    <row r="54" hidden="1">
      <c r="A54" s="343" t="s">
        <v>453</v>
      </c>
      <c r="B54" s="344" t="str">
        <f>Résultats!B55</f>
        <v>8.1</v>
      </c>
      <c r="C54" s="345" t="str">
        <f>Résultats!C55</f>
        <v>A</v>
      </c>
      <c r="D54" s="345" t="str">
        <f>Résultats!E55</f>
        <v/>
      </c>
      <c r="E54" s="346" t="str">
        <f>Résultats!F55</f>
        <v xml:space="preserve">Chaque page web est-elle définie par un type de document ?</v>
      </c>
      <c r="F54" s="345" t="s">
        <v>7</v>
      </c>
      <c r="G54" s="345"/>
      <c r="H54" s="97"/>
      <c r="I54" s="97"/>
      <c r="J54" s="97"/>
      <c r="K54" s="97"/>
      <c r="L54" s="352" t="s">
        <v>500</v>
      </c>
      <c r="M54" s="78"/>
      <c r="N54" s="78"/>
      <c r="O54" s="78"/>
      <c r="P54" s="78"/>
      <c r="Q54" s="78"/>
      <c r="R54" s="78"/>
      <c r="S54" s="78"/>
      <c r="T54" s="78"/>
      <c r="U54" s="78"/>
    </row>
    <row r="55" hidden="1">
      <c r="A55" s="36"/>
      <c r="B55" s="344" t="str">
        <f>Résultats!B56</f>
        <v>8.2</v>
      </c>
      <c r="C55" s="345" t="str">
        <f>Résultats!C56</f>
        <v>A</v>
      </c>
      <c r="D55" s="345" t="str">
        <f>Résultats!E56</f>
        <v/>
      </c>
      <c r="E55" s="346" t="str">
        <f>Résultats!F56</f>
        <v xml:space="preserve">Pour chaque page web, le code source généré est-il valide selon le type de document spécifié ?</v>
      </c>
      <c r="F55" s="345" t="s">
        <v>10</v>
      </c>
      <c r="G55" s="345"/>
      <c r="H55" s="97"/>
      <c r="I55" s="97"/>
      <c r="J55" s="97"/>
      <c r="K55" s="97"/>
      <c r="L55" s="352" t="s">
        <v>500</v>
      </c>
      <c r="M55" s="78"/>
      <c r="N55" s="78"/>
      <c r="O55" s="78"/>
      <c r="P55" s="78"/>
      <c r="Q55" s="78"/>
      <c r="R55" s="78"/>
      <c r="S55" s="78"/>
      <c r="T55" s="78"/>
      <c r="U55" s="78"/>
    </row>
    <row r="56" ht="62.25" hidden="1" customHeight="1">
      <c r="A56" s="36"/>
      <c r="B56" s="344" t="str">
        <f>Résultats!B57</f>
        <v>8.3</v>
      </c>
      <c r="C56" s="345" t="str">
        <f>Résultats!C57</f>
        <v>A</v>
      </c>
      <c r="D56" s="345" t="str">
        <f>Résultats!E57</f>
        <v>x</v>
      </c>
      <c r="E56" s="346" t="str">
        <f>Résultats!F57</f>
        <v xml:space="preserve">Dans chaque page web, la langue par défaut est-elle présente ?</v>
      </c>
      <c r="F56" s="345" t="s">
        <v>7</v>
      </c>
      <c r="G56" s="345"/>
      <c r="H56" s="97"/>
      <c r="I56" s="97"/>
      <c r="J56" s="97"/>
      <c r="K56" s="97"/>
      <c r="L56" s="97"/>
      <c r="M56" s="78"/>
      <c r="N56" s="78"/>
      <c r="O56" s="78"/>
      <c r="P56" s="78"/>
      <c r="Q56" s="78"/>
      <c r="R56" s="78"/>
      <c r="S56" s="78"/>
      <c r="T56" s="78"/>
      <c r="U56" s="78"/>
    </row>
    <row r="57" ht="62.25" hidden="1" customHeight="1">
      <c r="A57" s="36"/>
      <c r="B57" s="344" t="str">
        <f>Résultats!B58</f>
        <v>8.4</v>
      </c>
      <c r="C57" s="345" t="str">
        <f>Résultats!C58</f>
        <v>A</v>
      </c>
      <c r="D57" s="345" t="str">
        <f>Résultats!E58</f>
        <v>x</v>
      </c>
      <c r="E57" s="346" t="str">
        <f>Résultats!F58</f>
        <v xml:space="preserve">Pour chaque page web ayant une langue par défaut, le code de langue est-il pertinent ?</v>
      </c>
      <c r="F57" s="345" t="s">
        <v>7</v>
      </c>
      <c r="G57" s="345"/>
      <c r="H57" s="97"/>
      <c r="I57" s="97"/>
      <c r="J57" s="97"/>
      <c r="K57" s="97"/>
      <c r="L57" s="97"/>
      <c r="M57" s="78"/>
      <c r="N57" s="78"/>
      <c r="O57" s="78"/>
      <c r="P57" s="78"/>
      <c r="Q57" s="78"/>
      <c r="R57" s="78"/>
      <c r="S57" s="78"/>
      <c r="T57" s="78"/>
      <c r="U57" s="78"/>
    </row>
    <row r="58" ht="62.25" hidden="1" customHeight="1">
      <c r="A58" s="36"/>
      <c r="B58" s="353" t="str">
        <f>Résultats!B59</f>
        <v>8.5</v>
      </c>
      <c r="C58" s="345" t="str">
        <f>Résultats!C59</f>
        <v>A</v>
      </c>
      <c r="D58" s="345" t="str">
        <f>Résultats!E59</f>
        <v>x</v>
      </c>
      <c r="E58" s="346" t="str">
        <f>Résultats!F59</f>
        <v xml:space="preserve">Chaque page web a-t-elle un titre de page ?</v>
      </c>
      <c r="F58" s="345" t="s">
        <v>7</v>
      </c>
      <c r="G58" s="345"/>
      <c r="H58" s="97"/>
      <c r="I58" s="97"/>
      <c r="J58" s="97"/>
      <c r="K58" s="97"/>
      <c r="L58" s="97"/>
      <c r="M58" s="78"/>
      <c r="N58" s="78"/>
      <c r="O58" s="78"/>
      <c r="P58" s="78"/>
      <c r="Q58" s="78"/>
      <c r="R58" s="78"/>
      <c r="S58" s="78"/>
      <c r="T58" s="78"/>
      <c r="U58" s="78"/>
    </row>
    <row r="59" ht="62.25" hidden="1" customHeight="1">
      <c r="A59" s="36"/>
      <c r="B59" s="353" t="str">
        <f>Résultats!B60</f>
        <v>8.6</v>
      </c>
      <c r="C59" s="345" t="str">
        <f>Résultats!C60</f>
        <v>A</v>
      </c>
      <c r="D59" s="345" t="str">
        <f>Résultats!E60</f>
        <v/>
      </c>
      <c r="E59" s="346" t="str">
        <f>Résultats!F60</f>
        <v xml:space="preserve">Pour chaque page web ayant un titre de page, ce titre est-il pertinent ?</v>
      </c>
      <c r="F59" s="345" t="s">
        <v>7</v>
      </c>
      <c r="G59" s="345"/>
      <c r="H59" s="97"/>
      <c r="I59" s="97"/>
      <c r="J59" s="97"/>
      <c r="K59" s="97"/>
      <c r="L59" s="97"/>
      <c r="M59" s="78"/>
      <c r="N59" s="78"/>
      <c r="O59" s="78"/>
      <c r="P59" s="78"/>
      <c r="Q59" s="78"/>
      <c r="R59" s="78"/>
      <c r="S59" s="78"/>
      <c r="T59" s="78"/>
      <c r="U59" s="78"/>
    </row>
    <row r="60" ht="62.25" hidden="1" customHeight="1">
      <c r="A60" s="36"/>
      <c r="B60" s="353" t="str">
        <f>Résultats!B61</f>
        <v>8.7</v>
      </c>
      <c r="C60" s="345" t="str">
        <f>Résultats!C61</f>
        <v>AA</v>
      </c>
      <c r="D60" s="345" t="str">
        <f>Résultats!E61</f>
        <v/>
      </c>
      <c r="E60" s="346" t="str">
        <f>Résultats!F61</f>
        <v xml:space="preserve">Dans chaque page web, chaque changement de langue est-il indiqué dans le code source (hors cas particuliers) ?</v>
      </c>
      <c r="F60" s="345" t="s">
        <v>10</v>
      </c>
      <c r="G60" s="345"/>
      <c r="H60" s="97"/>
      <c r="I60" s="97"/>
      <c r="J60" s="97"/>
      <c r="K60" s="97"/>
      <c r="L60" s="97"/>
      <c r="M60" s="78"/>
      <c r="N60" s="78"/>
      <c r="O60" s="78"/>
      <c r="P60" s="78"/>
      <c r="Q60" s="78"/>
      <c r="R60" s="78"/>
      <c r="S60" s="78"/>
      <c r="T60" s="78"/>
      <c r="U60" s="78"/>
    </row>
    <row r="61" ht="62.25" hidden="1" customHeight="1">
      <c r="A61" s="36"/>
      <c r="B61" s="353" t="str">
        <f>Résultats!B62</f>
        <v>8.8</v>
      </c>
      <c r="C61" s="345" t="str">
        <f>Résultats!C62</f>
        <v>AA</v>
      </c>
      <c r="D61" s="345" t="str">
        <f>Résultats!E62</f>
        <v/>
      </c>
      <c r="E61" s="346" t="str">
        <f>Résultats!F62</f>
        <v xml:space="preserve">Dans chaque page web, le code de langue de chaque changement de langue est-il valide et pertinent ?</v>
      </c>
      <c r="F61" s="345" t="s">
        <v>10</v>
      </c>
      <c r="G61" s="345"/>
      <c r="H61" s="97"/>
      <c r="I61" s="97"/>
      <c r="J61" s="97"/>
      <c r="K61" s="97"/>
      <c r="L61" s="97"/>
      <c r="M61" s="78"/>
      <c r="N61" s="78"/>
      <c r="O61" s="78"/>
      <c r="P61" s="78"/>
      <c r="Q61" s="78"/>
      <c r="R61" s="78"/>
      <c r="S61" s="78"/>
      <c r="T61" s="78"/>
      <c r="U61" s="78"/>
    </row>
    <row r="62" ht="62.25" customHeight="1">
      <c r="A62" s="36"/>
      <c r="B62" s="353" t="str">
        <f>Résultats!B63</f>
        <v>8.9</v>
      </c>
      <c r="C62" s="345" t="str">
        <f>Résultats!C63</f>
        <v>A</v>
      </c>
      <c r="D62" s="345" t="str">
        <f>Résultats!E63</f>
        <v/>
      </c>
      <c r="E62" s="346" t="str">
        <f>Résultats!F63</f>
        <v xml:space="preserve">Dans chaque page web, les balises ne doivent pas être utilisées uniquement à des fins de présentation. Cette règle est-elle respectée ?</v>
      </c>
      <c r="F62" s="345" t="s">
        <v>7</v>
      </c>
      <c r="G62" s="345"/>
      <c r="H62" s="97" t="s">
        <v>477</v>
      </c>
      <c r="I62" s="97" t="s">
        <v>479</v>
      </c>
      <c r="J62" s="97" t="s">
        <v>501</v>
      </c>
      <c r="K62" s="354" t="s">
        <v>502</v>
      </c>
      <c r="L62" s="350" t="s">
        <v>492</v>
      </c>
      <c r="M62" s="78"/>
      <c r="N62" s="78"/>
      <c r="O62" s="78"/>
      <c r="P62" s="78"/>
      <c r="Q62" s="78"/>
      <c r="R62" s="78"/>
      <c r="S62" s="78"/>
      <c r="T62" s="78"/>
      <c r="U62" s="78"/>
    </row>
    <row r="63" ht="62.25" hidden="1" customHeight="1">
      <c r="A63" s="46"/>
      <c r="B63" s="344" t="str">
        <f>Résultats!B64</f>
        <v>8.10</v>
      </c>
      <c r="C63" s="345" t="str">
        <f>Résultats!C64</f>
        <v>A</v>
      </c>
      <c r="D63" s="345" t="str">
        <f>Résultats!E64</f>
        <v/>
      </c>
      <c r="E63" s="346" t="str">
        <f>Résultats!F64</f>
        <v xml:space="preserve">Dans chaque page web, les changements du sens de lecture sont-ils signalés ?</v>
      </c>
      <c r="F63" s="345" t="s">
        <v>10</v>
      </c>
      <c r="G63" s="345"/>
      <c r="H63" s="97"/>
      <c r="I63" s="97"/>
      <c r="J63" s="97"/>
      <c r="K63" s="97"/>
      <c r="L63" s="97"/>
      <c r="M63" s="78"/>
      <c r="N63" s="78"/>
      <c r="O63" s="78"/>
      <c r="P63" s="78"/>
      <c r="Q63" s="78"/>
      <c r="R63" s="78"/>
      <c r="S63" s="78"/>
      <c r="T63" s="78"/>
      <c r="U63" s="78"/>
    </row>
    <row r="64" ht="97.5" customHeight="1">
      <c r="A64" s="343" t="s">
        <v>454</v>
      </c>
      <c r="B64" s="344" t="str">
        <f>Résultats!B65</f>
        <v>9.1</v>
      </c>
      <c r="C64" s="345" t="str">
        <f>Résultats!C65</f>
        <v>A</v>
      </c>
      <c r="D64" s="345" t="str">
        <f>Résultats!E65</f>
        <v>x</v>
      </c>
      <c r="E64" s="346" t="str">
        <f>Résultats!F65</f>
        <v xml:space="preserve">Dans chaque page web, l’information est-elle structurée par l’utilisation appropriée de titres ?</v>
      </c>
      <c r="F64" s="345" t="s">
        <v>9</v>
      </c>
      <c r="G64" s="345"/>
      <c r="H64" s="97" t="s">
        <v>474</v>
      </c>
      <c r="I64" s="97" t="s">
        <v>476</v>
      </c>
      <c r="J64" s="97" t="s">
        <v>503</v>
      </c>
      <c r="K64" s="351" t="s">
        <v>504</v>
      </c>
      <c r="L64" s="97"/>
      <c r="M64" s="78"/>
      <c r="N64" s="78"/>
      <c r="O64" s="78"/>
      <c r="P64" s="78"/>
      <c r="Q64" s="78"/>
      <c r="R64" s="78"/>
      <c r="S64" s="78"/>
      <c r="T64" s="78"/>
      <c r="U64" s="78"/>
    </row>
    <row r="65" ht="62.25" hidden="1" customHeight="1">
      <c r="A65" s="36"/>
      <c r="B65" s="344" t="str">
        <f>Résultats!B66</f>
        <v>9.2</v>
      </c>
      <c r="C65" s="345" t="str">
        <f>Résultats!C66</f>
        <v>A</v>
      </c>
      <c r="D65" s="345" t="str">
        <f>Résultats!E66</f>
        <v/>
      </c>
      <c r="E65" s="346" t="str">
        <f>Résultats!F66</f>
        <v xml:space="preserve">Dans chaque page web, la structure du document est-elle cohérente (hors cas particuliers) ?</v>
      </c>
      <c r="F65" s="345" t="s">
        <v>7</v>
      </c>
      <c r="G65" s="345"/>
      <c r="H65" s="97"/>
      <c r="I65" s="97"/>
      <c r="J65" s="97"/>
      <c r="K65" s="97"/>
      <c r="L65" s="97"/>
      <c r="M65" s="78"/>
      <c r="N65" s="78"/>
      <c r="O65" s="78"/>
      <c r="P65" s="78"/>
      <c r="Q65" s="78"/>
      <c r="R65" s="78"/>
      <c r="S65" s="78"/>
      <c r="T65" s="78"/>
      <c r="U65" s="78"/>
    </row>
    <row r="66" ht="48" hidden="1" customHeight="1">
      <c r="A66" s="36"/>
      <c r="B66" s="344" t="str">
        <f>Résultats!B67</f>
        <v>9.3</v>
      </c>
      <c r="C66" s="345" t="str">
        <f>Résultats!C67</f>
        <v>A</v>
      </c>
      <c r="D66" s="345" t="str">
        <f>Résultats!E67</f>
        <v/>
      </c>
      <c r="E66" s="346" t="str">
        <f>Résultats!F67</f>
        <v xml:space="preserve">Dans chaque page web, chaque liste est-elle correctement structurée ?</v>
      </c>
      <c r="F66" s="345" t="s">
        <v>7</v>
      </c>
      <c r="G66" s="345"/>
      <c r="H66" s="97"/>
      <c r="I66" s="97"/>
      <c r="J66" s="97"/>
      <c r="K66" s="97"/>
      <c r="L66" s="97"/>
      <c r="M66" s="78"/>
      <c r="N66" s="78"/>
      <c r="O66" s="78"/>
      <c r="P66" s="78"/>
      <c r="Q66" s="78"/>
      <c r="R66" s="78"/>
      <c r="S66" s="78"/>
      <c r="T66" s="78"/>
      <c r="U66" s="78"/>
    </row>
    <row r="67" ht="62.25" hidden="1" customHeight="1">
      <c r="A67" s="46"/>
      <c r="B67" s="344" t="str">
        <f>Résultats!B68</f>
        <v>9.4</v>
      </c>
      <c r="C67" s="345" t="str">
        <f>Résultats!C68</f>
        <v>A</v>
      </c>
      <c r="D67" s="345" t="str">
        <f>Résultats!E68</f>
        <v/>
      </c>
      <c r="E67" s="346" t="str">
        <f>Résultats!F68</f>
        <v xml:space="preserve">Dans chaque page web, chaque citation est-elle correctement indiquée ?</v>
      </c>
      <c r="F67" s="345" t="s">
        <v>10</v>
      </c>
      <c r="G67" s="345"/>
      <c r="H67" s="97"/>
      <c r="I67" s="97"/>
      <c r="J67" s="97"/>
      <c r="K67" s="97"/>
      <c r="L67" s="97"/>
      <c r="M67" s="78"/>
      <c r="N67" s="78"/>
      <c r="O67" s="78"/>
      <c r="P67" s="78"/>
      <c r="Q67" s="78"/>
      <c r="R67" s="78"/>
      <c r="S67" s="78"/>
      <c r="T67" s="78"/>
      <c r="U67" s="78"/>
    </row>
    <row r="68" ht="62.25" hidden="1" customHeight="1">
      <c r="A68" s="343" t="s">
        <v>455</v>
      </c>
      <c r="B68" s="344" t="str">
        <f>Résultats!B69</f>
        <v>10.1</v>
      </c>
      <c r="C68" s="345" t="str">
        <f>Résultats!C69</f>
        <v>A</v>
      </c>
      <c r="D68" s="345" t="str">
        <f>Résultats!E69</f>
        <v/>
      </c>
      <c r="E68" s="346" t="str">
        <f>Résultats!F69</f>
        <v xml:space="preserve">Dans le site web, des feuilles de styles sont-elles utilisées pour contrôler la présentation de l’information ?</v>
      </c>
      <c r="F68" s="345" t="s">
        <v>7</v>
      </c>
      <c r="G68" s="345"/>
      <c r="H68" s="97"/>
      <c r="I68" s="97"/>
      <c r="J68" s="97"/>
      <c r="K68" s="97"/>
      <c r="L68" s="97"/>
      <c r="M68" s="78"/>
      <c r="N68" s="78"/>
      <c r="O68" s="78"/>
      <c r="P68" s="78"/>
      <c r="Q68" s="78"/>
      <c r="R68" s="78"/>
      <c r="S68" s="78"/>
      <c r="T68" s="78"/>
      <c r="U68" s="78"/>
    </row>
    <row r="69" ht="62.25" hidden="1" customHeight="1">
      <c r="A69" s="36"/>
      <c r="B69" s="344" t="str">
        <f>Résultats!B70</f>
        <v>10.2</v>
      </c>
      <c r="C69" s="345" t="str">
        <f>Résultats!C70</f>
        <v>A</v>
      </c>
      <c r="D69" s="345" t="str">
        <f>Résultats!E70</f>
        <v/>
      </c>
      <c r="E69" s="346" t="str">
        <f>Résultats!F70</f>
        <v xml:space="preserve">Dans chaque page web, le contenu visible porteur d’information reste-t-il présent lorsque les feuilles de styles sont désactivées ?</v>
      </c>
      <c r="F69" s="345" t="s">
        <v>7</v>
      </c>
      <c r="G69" s="345"/>
      <c r="H69" s="97"/>
      <c r="I69" s="97"/>
      <c r="J69" s="97"/>
      <c r="K69" s="97"/>
      <c r="L69" s="97"/>
      <c r="M69" s="78"/>
      <c r="N69" s="78"/>
      <c r="O69" s="78"/>
      <c r="P69" s="78"/>
      <c r="Q69" s="78"/>
      <c r="R69" s="78"/>
      <c r="S69" s="78"/>
      <c r="T69" s="78"/>
      <c r="U69" s="78"/>
    </row>
    <row r="70" ht="62.25" hidden="1" customHeight="1">
      <c r="A70" s="36"/>
      <c r="B70" s="344" t="str">
        <f>Résultats!B71</f>
        <v>10.3</v>
      </c>
      <c r="C70" s="345" t="str">
        <f>Résultats!C71</f>
        <v>A</v>
      </c>
      <c r="D70" s="345" t="str">
        <f>Résultats!E71</f>
        <v>x</v>
      </c>
      <c r="E70" s="346" t="str">
        <f>Résultats!F71</f>
        <v xml:space="preserve">Dans chaque page web, l’information reste-t-elle compréhensible lorsque les feuilles de styles sont désactivées ?</v>
      </c>
      <c r="F70" s="345" t="s">
        <v>7</v>
      </c>
      <c r="G70" s="345"/>
      <c r="H70" s="97"/>
      <c r="I70" s="97"/>
      <c r="J70" s="97"/>
      <c r="K70" s="97"/>
      <c r="L70" s="97"/>
      <c r="M70" s="78"/>
      <c r="N70" s="78"/>
      <c r="O70" s="78"/>
      <c r="P70" s="78"/>
      <c r="Q70" s="78"/>
      <c r="R70" s="78"/>
      <c r="S70" s="78"/>
      <c r="T70" s="78"/>
      <c r="U70" s="78"/>
    </row>
    <row r="71" ht="62.25" hidden="1" customHeight="1">
      <c r="A71" s="36"/>
      <c r="B71" s="344" t="str">
        <f>Résultats!B72</f>
        <v>10.4</v>
      </c>
      <c r="C71" s="345" t="str">
        <f>Résultats!C72</f>
        <v>AA</v>
      </c>
      <c r="D71" s="345" t="str">
        <f>Résultats!E72</f>
        <v/>
      </c>
      <c r="E71" s="346" t="str">
        <f>Résultats!F72</f>
        <v xml:space="preserve">Dans chaque page web, le texte reste-t-il lisible lorsque la taille des caractères est augmentée jusqu’à 200%, au moins (hors cas particuliers) ?</v>
      </c>
      <c r="F71" s="345" t="s">
        <v>7</v>
      </c>
      <c r="G71" s="345"/>
      <c r="H71" s="97"/>
      <c r="I71" s="97"/>
      <c r="J71" s="97"/>
      <c r="K71" s="97"/>
      <c r="L71" s="97"/>
      <c r="M71" s="78"/>
      <c r="N71" s="78"/>
      <c r="O71" s="78"/>
      <c r="P71" s="78"/>
      <c r="Q71" s="78"/>
      <c r="R71" s="78"/>
      <c r="S71" s="78"/>
      <c r="T71" s="78"/>
      <c r="U71" s="78"/>
    </row>
    <row r="72" ht="62.25" hidden="1" customHeight="1">
      <c r="A72" s="36"/>
      <c r="B72" s="344" t="str">
        <f>Résultats!B73</f>
        <v>10.5</v>
      </c>
      <c r="C72" s="345" t="str">
        <f>Résultats!C73</f>
        <v>AA</v>
      </c>
      <c r="D72" s="345" t="str">
        <f>Résultats!E73</f>
        <v/>
      </c>
      <c r="E72" s="346" t="str">
        <f>Résultats!F73</f>
        <v xml:space="preserve">Dans chaque page web, les déclarations CSS de couleurs de fond d’élément et de police sont-elles correctement utilisées ?</v>
      </c>
      <c r="F72" s="345" t="s">
        <v>7</v>
      </c>
      <c r="G72" s="345"/>
      <c r="H72" s="97"/>
      <c r="I72" s="97"/>
      <c r="J72" s="97"/>
      <c r="K72" s="97"/>
      <c r="L72" s="97"/>
      <c r="M72" s="78"/>
      <c r="N72" s="78"/>
      <c r="O72" s="78"/>
      <c r="P72" s="78"/>
      <c r="Q72" s="78"/>
      <c r="R72" s="78"/>
      <c r="S72" s="78"/>
      <c r="T72" s="78"/>
      <c r="U72" s="78"/>
    </row>
    <row r="73" ht="62.25" hidden="1" customHeight="1">
      <c r="A73" s="36"/>
      <c r="B73" s="344" t="str">
        <f>Résultats!B74</f>
        <v>10.6</v>
      </c>
      <c r="C73" s="345" t="str">
        <f>Résultats!C74</f>
        <v>A</v>
      </c>
      <c r="D73" s="345" t="str">
        <f>Résultats!E74</f>
        <v>x</v>
      </c>
      <c r="E73" s="346" t="str">
        <f>Résultats!F74</f>
        <v xml:space="preserve">Dans chaque page web, chaque lien dont la nature n’est pas évidente est-il visible par rapport au texte environnant ?</v>
      </c>
      <c r="F73" s="345" t="s">
        <v>10</v>
      </c>
      <c r="G73" s="345"/>
      <c r="H73" s="97"/>
      <c r="I73" s="97"/>
      <c r="J73" s="97"/>
      <c r="K73" s="97"/>
      <c r="L73" s="97"/>
      <c r="M73" s="78"/>
      <c r="N73" s="78"/>
      <c r="O73" s="78"/>
      <c r="P73" s="78"/>
      <c r="Q73" s="78"/>
      <c r="R73" s="78"/>
      <c r="S73" s="78"/>
      <c r="T73" s="78"/>
      <c r="U73" s="78"/>
    </row>
    <row r="74" ht="62.25" customHeight="1">
      <c r="A74" s="36"/>
      <c r="B74" s="344" t="str">
        <f>Résultats!B75</f>
        <v>10.7</v>
      </c>
      <c r="C74" s="345" t="str">
        <f>Résultats!C75</f>
        <v>A</v>
      </c>
      <c r="D74" s="345" t="str">
        <f>Résultats!E75</f>
        <v>x</v>
      </c>
      <c r="E74" s="346" t="str">
        <f>Résultats!F75</f>
        <v xml:space="preserve">Dans chaque page web, pour chaque élément recevant le focus, la prise de focus est-elle visible ?</v>
      </c>
      <c r="F74" s="345" t="s">
        <v>7</v>
      </c>
      <c r="G74" s="345"/>
      <c r="H74" s="97" t="s">
        <v>468</v>
      </c>
      <c r="I74" s="97" t="s">
        <v>476</v>
      </c>
      <c r="J74" s="97" t="s">
        <v>505</v>
      </c>
      <c r="K74" s="350" t="s">
        <v>506</v>
      </c>
      <c r="L74" s="350" t="s">
        <v>492</v>
      </c>
      <c r="M74" s="78"/>
      <c r="N74" s="78"/>
      <c r="O74" s="78"/>
      <c r="P74" s="78"/>
      <c r="Q74" s="78"/>
      <c r="R74" s="78"/>
      <c r="S74" s="78"/>
      <c r="T74" s="78"/>
      <c r="U74" s="78"/>
    </row>
    <row r="75" ht="62.25" hidden="1" customHeight="1">
      <c r="A75" s="36"/>
      <c r="B75" s="344" t="str">
        <f>Résultats!B76</f>
        <v>10.8</v>
      </c>
      <c r="C75" s="345" t="str">
        <f>Résultats!C76</f>
        <v>A</v>
      </c>
      <c r="D75" s="345" t="str">
        <f>Résultats!E76</f>
        <v/>
      </c>
      <c r="E75" s="346" t="str">
        <f>Résultats!F76</f>
        <v xml:space="preserve">Pour chaque page web, les contenus cachés ont-ils vocation à être ignorés par les technologies d’assistance ?</v>
      </c>
      <c r="F75" s="345" t="s">
        <v>7</v>
      </c>
      <c r="G75" s="345"/>
      <c r="H75" s="97"/>
      <c r="I75" s="97"/>
      <c r="J75" s="97"/>
      <c r="K75" s="97"/>
      <c r="L75" s="97"/>
      <c r="M75" s="78"/>
      <c r="N75" s="78"/>
      <c r="O75" s="78"/>
      <c r="P75" s="78"/>
      <c r="Q75" s="78"/>
      <c r="R75" s="78"/>
      <c r="S75" s="78"/>
      <c r="T75" s="78"/>
      <c r="U75" s="78"/>
    </row>
    <row r="76" ht="62.25" hidden="1" customHeight="1">
      <c r="A76" s="36"/>
      <c r="B76" s="344" t="str">
        <f>Résultats!B77</f>
        <v>10.9</v>
      </c>
      <c r="C76" s="345" t="str">
        <f>Résultats!C77</f>
        <v>A</v>
      </c>
      <c r="D76" s="345" t="str">
        <f>Résultats!E77</f>
        <v/>
      </c>
      <c r="E76" s="346" t="str">
        <f>Résultats!F77</f>
        <v xml:space="preserve">Dans chaque page web, l’information ne doit pas être donnée uniquement par la forme, taille ou position. Cette règle est-elle respectée ?</v>
      </c>
      <c r="F76" s="345" t="s">
        <v>7</v>
      </c>
      <c r="G76" s="345"/>
      <c r="H76" s="97"/>
      <c r="I76" s="97"/>
      <c r="J76" s="97"/>
      <c r="K76" s="97"/>
      <c r="L76" s="97"/>
      <c r="M76" s="78"/>
      <c r="N76" s="78"/>
      <c r="O76" s="78"/>
      <c r="P76" s="78"/>
      <c r="Q76" s="78"/>
      <c r="R76" s="78"/>
      <c r="S76" s="78"/>
      <c r="T76" s="78"/>
      <c r="U76" s="78"/>
    </row>
    <row r="77" ht="62.25" hidden="1" customHeight="1">
      <c r="A77" s="36"/>
      <c r="B77" s="344" t="str">
        <f>Résultats!B78</f>
        <v>10.10</v>
      </c>
      <c r="C77" s="345" t="str">
        <f>Résultats!C78</f>
        <v>A</v>
      </c>
      <c r="D77" s="345" t="str">
        <f>Résultats!E78</f>
        <v/>
      </c>
      <c r="E77" s="346" t="str">
        <f>Résultats!F78</f>
        <v xml:space="preserve">Dans chaque page web, l’information ne doit pas être donnée par la forme, taille ou position uniquement. Cette règle est-elle implémentée de façon pertinente ?</v>
      </c>
      <c r="F77" s="345" t="s">
        <v>7</v>
      </c>
      <c r="G77" s="345"/>
      <c r="H77" s="97"/>
      <c r="I77" s="97"/>
      <c r="J77" s="97"/>
      <c r="K77" s="97"/>
      <c r="L77" s="97"/>
      <c r="M77" s="78"/>
      <c r="N77" s="78"/>
      <c r="O77" s="78"/>
      <c r="P77" s="78"/>
      <c r="Q77" s="78"/>
      <c r="R77" s="78"/>
      <c r="S77" s="78"/>
      <c r="T77" s="78"/>
      <c r="U77" s="78"/>
    </row>
    <row r="78" ht="70.5" customHeight="1">
      <c r="A78" s="36"/>
      <c r="B78" s="344" t="str">
        <f>Résultats!B79</f>
        <v>10.11</v>
      </c>
      <c r="C78" s="345" t="str">
        <f>Résultats!C79</f>
        <v>AA</v>
      </c>
      <c r="D78" s="345" t="str">
        <f>Résultats!E79</f>
        <v/>
      </c>
      <c r="E78" s="346" t="str">
        <f>Résultats!F79</f>
        <v xml:space="preserve">Pour chaque page web, les contenus peuvent-ils être présentés sans perte d’information ou de fonctionnalité et sans avoir recours soit à un défilement vertical pour une fenêtre ayant une hauteur de 256 px, soit à un défilement horizontal pour une fenêtre ayant une largeur de 320 px (hors cas particuliers) ?</v>
      </c>
      <c r="F78" s="345" t="s">
        <v>7</v>
      </c>
      <c r="G78" s="345"/>
      <c r="H78" s="97" t="s">
        <v>471</v>
      </c>
      <c r="I78" s="97" t="s">
        <v>476</v>
      </c>
      <c r="J78" s="97" t="s">
        <v>507</v>
      </c>
      <c r="K78" s="349" t="s">
        <v>508</v>
      </c>
      <c r="L78" s="350" t="s">
        <v>492</v>
      </c>
      <c r="M78" s="78"/>
      <c r="N78" s="78"/>
      <c r="O78" s="78"/>
      <c r="P78" s="78"/>
      <c r="Q78" s="78"/>
      <c r="R78" s="78"/>
      <c r="S78" s="78"/>
      <c r="T78" s="78"/>
      <c r="U78" s="78"/>
    </row>
    <row r="79" ht="62.25" hidden="1" customHeight="1">
      <c r="A79" s="36"/>
      <c r="B79" s="344" t="str">
        <f>Résultats!B80</f>
        <v>10.12</v>
      </c>
      <c r="C79" s="345" t="str">
        <f>Résultats!C80</f>
        <v>AA</v>
      </c>
      <c r="D79" s="345" t="str">
        <f>Résultats!E80</f>
        <v/>
      </c>
      <c r="E79" s="346" t="str">
        <f>Résultats!F80</f>
        <v xml:space="preserve">Dans chaque page web, les propriétés d’espacement du texte peuvent-elles être redéfinies par l’utilisateur sans perte de contenu ou de fonctionnalité (hors cas particuliers) ?</v>
      </c>
      <c r="F79" s="345" t="s">
        <v>7</v>
      </c>
      <c r="G79" s="345"/>
      <c r="H79" s="97"/>
      <c r="I79" s="97"/>
      <c r="J79" s="97"/>
      <c r="K79" s="97"/>
      <c r="L79" s="97"/>
      <c r="M79" s="78"/>
      <c r="N79" s="78"/>
      <c r="O79" s="78"/>
      <c r="P79" s="78"/>
      <c r="Q79" s="78"/>
      <c r="R79" s="78"/>
      <c r="S79" s="78"/>
      <c r="T79" s="78"/>
      <c r="U79" s="78"/>
    </row>
    <row r="80" ht="62.25" hidden="1" customHeight="1">
      <c r="A80" s="36"/>
      <c r="B80" s="344" t="str">
        <f>Résultats!B81</f>
        <v>10.13</v>
      </c>
      <c r="C80" s="345" t="str">
        <f>Résultats!C81</f>
        <v>AA</v>
      </c>
      <c r="D80" s="345" t="str">
        <f>Résultats!E81</f>
        <v/>
      </c>
      <c r="E80" s="346" t="str">
        <f>Résultats!F81</f>
        <v xml:space="preserve">Dans chaque page web, les contenus additionnels apparaissant à la prise de focus ou au survol d’un composant d’interface sont-ils contrôlables par l’utilisateur (hors cas particuliers) ?</v>
      </c>
      <c r="F80" s="345" t="s">
        <v>7</v>
      </c>
      <c r="G80" s="345"/>
      <c r="H80" s="97"/>
      <c r="I80" s="97"/>
      <c r="J80" s="97"/>
      <c r="K80" s="97"/>
      <c r="L80" s="97"/>
      <c r="M80" s="78"/>
      <c r="N80" s="78"/>
      <c r="O80" s="78"/>
      <c r="P80" s="78"/>
      <c r="Q80" s="78"/>
      <c r="R80" s="78"/>
      <c r="S80" s="78"/>
      <c r="T80" s="78"/>
      <c r="U80" s="78"/>
    </row>
    <row r="81" ht="62.25" hidden="1" customHeight="1">
      <c r="A81" s="46"/>
      <c r="B81" s="344" t="str">
        <f>Résultats!B82</f>
        <v>10.14</v>
      </c>
      <c r="C81" s="345" t="str">
        <f>Résultats!C82</f>
        <v>A</v>
      </c>
      <c r="D81" s="345" t="str">
        <f>Résultats!E82</f>
        <v/>
      </c>
      <c r="E81" s="346" t="str">
        <f>Résultats!F82</f>
        <v xml:space="preserve">Dans chaque page web, les contenus additionnels apparaissant via les styles CSS uniquement peuvent-ils être rendus visibles au clavier et par tout dispositif de pointage ?</v>
      </c>
      <c r="F81" s="345" t="s">
        <v>7</v>
      </c>
      <c r="G81" s="345"/>
      <c r="H81" s="97"/>
      <c r="I81" s="97"/>
      <c r="J81" s="97"/>
      <c r="K81" s="97"/>
      <c r="L81" s="97"/>
      <c r="M81" s="78"/>
      <c r="N81" s="78"/>
      <c r="O81" s="78"/>
      <c r="P81" s="78"/>
      <c r="Q81" s="78"/>
      <c r="R81" s="78"/>
      <c r="S81" s="78"/>
      <c r="T81" s="78"/>
      <c r="U81" s="78"/>
    </row>
    <row r="82" ht="62.25" hidden="1" customHeight="1">
      <c r="A82" s="343" t="s">
        <v>456</v>
      </c>
      <c r="B82" s="344" t="str">
        <f>Résultats!B83</f>
        <v>11.1</v>
      </c>
      <c r="C82" s="345" t="str">
        <f>Résultats!C83</f>
        <v>A</v>
      </c>
      <c r="D82" s="345" t="str">
        <f>Résultats!E83</f>
        <v>x</v>
      </c>
      <c r="E82" s="346" t="str">
        <f>Résultats!F83</f>
        <v xml:space="preserve">Chaque champ de formulaire a-t-il une étiquette ?</v>
      </c>
      <c r="F82" s="345" t="s">
        <v>7</v>
      </c>
      <c r="G82" s="345"/>
      <c r="H82" s="97"/>
      <c r="I82" s="97"/>
      <c r="J82" s="97"/>
      <c r="K82" s="97"/>
      <c r="L82" s="97"/>
      <c r="M82" s="78"/>
      <c r="N82" s="78"/>
      <c r="O82" s="78"/>
      <c r="P82" s="78"/>
      <c r="Q82" s="78"/>
      <c r="R82" s="78"/>
      <c r="S82" s="78"/>
      <c r="T82" s="78"/>
      <c r="U82" s="78"/>
    </row>
    <row r="83" ht="62.25" hidden="1" customHeight="1">
      <c r="A83" s="36"/>
      <c r="B83" s="344" t="str">
        <f>Résultats!B84</f>
        <v>11.2</v>
      </c>
      <c r="C83" s="345" t="str">
        <f>Résultats!C84</f>
        <v>A</v>
      </c>
      <c r="D83" s="345" t="str">
        <f>Résultats!E84</f>
        <v>x</v>
      </c>
      <c r="E83" s="346" t="str">
        <f>Résultats!F84</f>
        <v xml:space="preserve">Chaque étiquette associée à un champ de formulaire est-elle pertinente (hors cas particuliers) ?</v>
      </c>
      <c r="F83" s="345" t="s">
        <v>7</v>
      </c>
      <c r="G83" s="345"/>
      <c r="H83" s="97"/>
      <c r="I83" s="97"/>
      <c r="J83" s="97"/>
      <c r="K83" s="97"/>
      <c r="L83" s="97"/>
      <c r="M83" s="78"/>
      <c r="N83" s="78"/>
      <c r="O83" s="78"/>
      <c r="P83" s="78"/>
      <c r="Q83" s="78"/>
      <c r="R83" s="78"/>
      <c r="S83" s="78"/>
      <c r="T83" s="78"/>
      <c r="U83" s="78"/>
    </row>
    <row r="84" ht="62.25" hidden="1" customHeight="1">
      <c r="A84" s="36"/>
      <c r="B84" s="353" t="str">
        <f>Résultats!B85</f>
        <v>11.3</v>
      </c>
      <c r="C84" s="345" t="str">
        <f>Résultats!C85</f>
        <v>AA</v>
      </c>
      <c r="D84" s="345" t="str">
        <f>Résultats!E85</f>
        <v/>
      </c>
      <c r="E84" s="346" t="str">
        <f>Résultats!F85</f>
        <v xml:space="preserve">Dans chaque formulaire, chaque étiquette associée à un champ de formulaire ayant la même fonction et répétée plusieurs fois dans une même page ou dans un ensemble de pages est-elle cohérente ?</v>
      </c>
      <c r="F84" s="345" t="s">
        <v>10</v>
      </c>
      <c r="G84" s="345"/>
      <c r="H84" s="97"/>
      <c r="I84" s="97"/>
      <c r="J84" s="97"/>
      <c r="K84" s="97"/>
      <c r="L84" s="97"/>
      <c r="M84" s="78"/>
      <c r="N84" s="78"/>
      <c r="O84" s="78"/>
      <c r="P84" s="78"/>
      <c r="Q84" s="78"/>
      <c r="R84" s="78"/>
      <c r="S84" s="78"/>
      <c r="T84" s="78"/>
      <c r="U84" s="78"/>
    </row>
    <row r="85" ht="62.25" hidden="1" customHeight="1">
      <c r="A85" s="36"/>
      <c r="B85" s="353" t="str">
        <f>Résultats!B86</f>
        <v>11.4</v>
      </c>
      <c r="C85" s="345" t="str">
        <f>Résultats!C86</f>
        <v>AA</v>
      </c>
      <c r="D85" s="345" t="str">
        <f>Résultats!E86</f>
        <v/>
      </c>
      <c r="E85" s="346" t="str">
        <f>Résultats!F86</f>
        <v xml:space="preserve">Dans chaque formulaire, chaque étiquette de champ et son champ associé sont-ils accolés (hors cas particuliers) ?</v>
      </c>
      <c r="F85" s="345" t="s">
        <v>7</v>
      </c>
      <c r="G85" s="345"/>
      <c r="H85" s="97"/>
      <c r="I85" s="97"/>
      <c r="J85" s="97"/>
      <c r="K85" s="97"/>
      <c r="L85" s="97"/>
      <c r="M85" s="78"/>
      <c r="N85" s="78"/>
      <c r="O85" s="78"/>
      <c r="P85" s="78"/>
      <c r="Q85" s="78"/>
      <c r="R85" s="78"/>
      <c r="S85" s="78"/>
      <c r="T85" s="78"/>
      <c r="U85" s="78"/>
    </row>
    <row r="86" ht="62.25" hidden="1" customHeight="1">
      <c r="A86" s="36"/>
      <c r="B86" s="353" t="str">
        <f>Résultats!B87</f>
        <v>11.5</v>
      </c>
      <c r="C86" s="345" t="str">
        <f>Résultats!C87</f>
        <v>A</v>
      </c>
      <c r="D86" s="345" t="str">
        <f>Résultats!E87</f>
        <v>x</v>
      </c>
      <c r="E86" s="346" t="str">
        <f>Résultats!F87</f>
        <v xml:space="preserve">Dans chaque formulaire, les champs de même nature sont-ils regroupés, si nécessaire ?</v>
      </c>
      <c r="F86" s="345" t="s">
        <v>10</v>
      </c>
      <c r="G86" s="345"/>
      <c r="H86" s="97"/>
      <c r="I86" s="97"/>
      <c r="J86" s="97"/>
      <c r="K86" s="97"/>
      <c r="L86" s="97"/>
      <c r="M86" s="78"/>
      <c r="N86" s="78"/>
      <c r="O86" s="78"/>
      <c r="P86" s="78"/>
      <c r="Q86" s="78"/>
      <c r="R86" s="78"/>
      <c r="S86" s="78"/>
      <c r="T86" s="78"/>
      <c r="U86" s="78"/>
    </row>
    <row r="87" ht="62.25" hidden="1" customHeight="1">
      <c r="A87" s="36"/>
      <c r="B87" s="353" t="str">
        <f>Résultats!B88</f>
        <v>11.6</v>
      </c>
      <c r="C87" s="345" t="str">
        <f>Résultats!C88</f>
        <v>A</v>
      </c>
      <c r="D87" s="345" t="str">
        <f>Résultats!E88</f>
        <v>x</v>
      </c>
      <c r="E87" s="346" t="str">
        <f>Résultats!F88</f>
        <v xml:space="preserve">Dans chaque formulaire, chaque regroupement de champs de même nature a-t-il une légende ?</v>
      </c>
      <c r="F87" s="345" t="s">
        <v>10</v>
      </c>
      <c r="G87" s="345"/>
      <c r="H87" s="97"/>
      <c r="I87" s="97"/>
      <c r="J87" s="97"/>
      <c r="K87" s="97"/>
      <c r="L87" s="97"/>
      <c r="M87" s="78"/>
      <c r="N87" s="78"/>
      <c r="O87" s="78"/>
      <c r="P87" s="78"/>
      <c r="Q87" s="78"/>
      <c r="R87" s="78"/>
      <c r="S87" s="78"/>
      <c r="T87" s="78"/>
      <c r="U87" s="78"/>
    </row>
    <row r="88" ht="62.25" hidden="1" customHeight="1">
      <c r="A88" s="36"/>
      <c r="B88" s="353" t="str">
        <f>Résultats!B89</f>
        <v>11.7</v>
      </c>
      <c r="C88" s="345" t="str">
        <f>Résultats!C89</f>
        <v>A</v>
      </c>
      <c r="D88" s="345" t="str">
        <f>Résultats!E89</f>
        <v/>
      </c>
      <c r="E88" s="346" t="str">
        <f>Résultats!F89</f>
        <v xml:space="preserve">Dans chaque formulaire, chaque légende associée à un regroupement de champs de même nature est-elle pertinente ?</v>
      </c>
      <c r="F88" s="345" t="s">
        <v>10</v>
      </c>
      <c r="G88" s="345"/>
      <c r="H88" s="97"/>
      <c r="I88" s="97"/>
      <c r="J88" s="97"/>
      <c r="K88" s="97"/>
      <c r="L88" s="97"/>
      <c r="M88" s="78"/>
      <c r="N88" s="78"/>
      <c r="O88" s="78"/>
      <c r="P88" s="78"/>
      <c r="Q88" s="78"/>
      <c r="R88" s="78"/>
      <c r="S88" s="78"/>
      <c r="T88" s="78"/>
      <c r="U88" s="78"/>
    </row>
    <row r="89" ht="62.25" hidden="1" customHeight="1">
      <c r="A89" s="36"/>
      <c r="B89" s="353" t="str">
        <f>Résultats!B90</f>
        <v>11.8</v>
      </c>
      <c r="C89" s="345" t="str">
        <f>Résultats!C90</f>
        <v>A</v>
      </c>
      <c r="D89" s="345" t="str">
        <f>Résultats!E90</f>
        <v/>
      </c>
      <c r="E89" s="346" t="str">
        <f>Résultats!F90</f>
        <v xml:space="preserve">Dans chaque formulaire, les items de même nature d’une liste de choix sont-ils regroupés de manière pertinente ?</v>
      </c>
      <c r="F89" s="345" t="s">
        <v>10</v>
      </c>
      <c r="G89" s="345"/>
      <c r="H89" s="97"/>
      <c r="I89" s="97"/>
      <c r="J89" s="97"/>
      <c r="K89" s="97"/>
      <c r="L89" s="97"/>
      <c r="M89" s="78"/>
      <c r="N89" s="78"/>
      <c r="O89" s="78"/>
      <c r="P89" s="78"/>
      <c r="Q89" s="78"/>
      <c r="R89" s="78"/>
      <c r="S89" s="78"/>
      <c r="T89" s="78"/>
      <c r="U89" s="78"/>
    </row>
    <row r="90" ht="62.25" customHeight="1">
      <c r="A90" s="36"/>
      <c r="B90" s="353" t="str">
        <f>Résultats!B91</f>
        <v>11.9</v>
      </c>
      <c r="C90" s="345" t="str">
        <f>Résultats!C91</f>
        <v>A</v>
      </c>
      <c r="D90" s="345" t="str">
        <f>Résultats!E91</f>
        <v>x</v>
      </c>
      <c r="E90" s="346" t="str">
        <f>Résultats!F91</f>
        <v xml:space="preserve">Dans chaque formulaire, l’intitulé de chaque bouton est-il pertinent (hors cas particuliers) ?</v>
      </c>
      <c r="F90" s="345" t="s">
        <v>9</v>
      </c>
      <c r="G90" s="345"/>
      <c r="H90" s="97" t="s">
        <v>474</v>
      </c>
      <c r="I90" s="97" t="s">
        <v>479</v>
      </c>
      <c r="J90" s="97" t="s">
        <v>509</v>
      </c>
      <c r="K90" s="351" t="s">
        <v>510</v>
      </c>
      <c r="L90" s="350" t="s">
        <v>492</v>
      </c>
      <c r="M90" s="78"/>
      <c r="N90" s="78"/>
      <c r="O90" s="78"/>
      <c r="P90" s="78"/>
      <c r="Q90" s="78"/>
      <c r="R90" s="78"/>
      <c r="S90" s="78"/>
      <c r="T90" s="78"/>
      <c r="U90" s="78"/>
    </row>
    <row r="91" ht="62.25" hidden="1" customHeight="1">
      <c r="A91" s="36"/>
      <c r="B91" s="353" t="str">
        <f>Résultats!B92</f>
        <v>11.10</v>
      </c>
      <c r="C91" s="345" t="str">
        <f>Résultats!C92</f>
        <v>A</v>
      </c>
      <c r="D91" s="345" t="str">
        <f>Résultats!E92</f>
        <v>x</v>
      </c>
      <c r="E91" s="346" t="str">
        <f>Résultats!F92</f>
        <v xml:space="preserve">Dans chaque formulaire, le contrôle de saisie est-il utilisé de manière pertinente (hors cas particuliers) ?</v>
      </c>
      <c r="F91" s="345" t="s">
        <v>10</v>
      </c>
      <c r="G91" s="345"/>
      <c r="H91" s="97"/>
      <c r="I91" s="97"/>
      <c r="J91" s="97"/>
      <c r="K91" s="97"/>
      <c r="L91" s="97"/>
      <c r="M91" s="78"/>
      <c r="N91" s="78"/>
      <c r="O91" s="78"/>
      <c r="P91" s="78"/>
      <c r="Q91" s="78"/>
      <c r="R91" s="78"/>
      <c r="S91" s="78"/>
      <c r="T91" s="78"/>
      <c r="U91" s="78"/>
    </row>
    <row r="92" ht="62.25" hidden="1" customHeight="1">
      <c r="A92" s="36"/>
      <c r="B92" s="353" t="str">
        <f>Résultats!B93</f>
        <v>11.11</v>
      </c>
      <c r="C92" s="345" t="str">
        <f>Résultats!C93</f>
        <v>AA</v>
      </c>
      <c r="D92" s="345" t="str">
        <f>Résultats!E93</f>
        <v/>
      </c>
      <c r="E92" s="346" t="str">
        <f>Résultats!F93</f>
        <v xml:space="preserve">Dans chaque formulaire, le contrôle de saisie est-il accompagné, si nécessaire, de suggestions facilitant la correction des erreurs de saisie ?</v>
      </c>
      <c r="F92" s="345" t="s">
        <v>10</v>
      </c>
      <c r="G92" s="345"/>
      <c r="H92" s="97"/>
      <c r="I92" s="97"/>
      <c r="J92" s="97"/>
      <c r="K92" s="97"/>
      <c r="L92" s="97"/>
      <c r="M92" s="78"/>
      <c r="N92" s="78"/>
      <c r="O92" s="78"/>
      <c r="P92" s="78"/>
      <c r="Q92" s="78"/>
      <c r="R92" s="78"/>
      <c r="S92" s="78"/>
      <c r="T92" s="78"/>
      <c r="U92" s="78"/>
    </row>
    <row r="93" ht="62.25" hidden="1" customHeight="1">
      <c r="A93" s="36"/>
      <c r="B93" s="353" t="str">
        <f>Résultats!B94</f>
        <v>11.12</v>
      </c>
      <c r="C93" s="345" t="str">
        <f>Résultats!C94</f>
        <v>AA</v>
      </c>
      <c r="D93" s="345" t="str">
        <f>Résultats!E94</f>
        <v/>
      </c>
      <c r="E93" s="346" t="str">
        <f>Résultats!F94</f>
        <v xml:space="preserve">Pour chaque formulaire qui modifie ou supprime des données, ou qui transmet des réponses à un test ou à un examen, ou dont la validation a des conséquences financières ou juridiques, les données saisies peuvent-elles être modifiées, mises à jour ou récupérées par l’utilisateur ?</v>
      </c>
      <c r="F93" s="345" t="s">
        <v>10</v>
      </c>
      <c r="G93" s="345"/>
      <c r="H93" s="97"/>
      <c r="I93" s="97"/>
      <c r="J93" s="97"/>
      <c r="K93" s="97"/>
      <c r="L93" s="97"/>
      <c r="M93" s="78"/>
      <c r="N93" s="78"/>
      <c r="O93" s="78"/>
      <c r="P93" s="78"/>
      <c r="Q93" s="78"/>
      <c r="R93" s="78"/>
      <c r="S93" s="78"/>
      <c r="T93" s="78"/>
      <c r="U93" s="78"/>
    </row>
    <row r="94" ht="62.25" hidden="1" customHeight="1">
      <c r="A94" s="46"/>
      <c r="B94" s="353" t="str">
        <f>Résultats!B95</f>
        <v>11.13</v>
      </c>
      <c r="C94" s="345" t="str">
        <f>Résultats!C95</f>
        <v>AA</v>
      </c>
      <c r="D94" s="345" t="str">
        <f>Résultats!E95</f>
        <v/>
      </c>
      <c r="E94" s="346" t="str">
        <f>Résultats!F95</f>
        <v xml:space="preserve">La finalité d’un champ de saisie peut-elle être déduite pour faciliter le remplissage automatique des champs avec les données de l’utilisateur ?</v>
      </c>
      <c r="F94" s="345" t="s">
        <v>10</v>
      </c>
      <c r="G94" s="345"/>
      <c r="H94" s="97"/>
      <c r="I94" s="97"/>
      <c r="J94" s="97"/>
      <c r="K94" s="97"/>
      <c r="L94" s="97"/>
      <c r="M94" s="78"/>
      <c r="N94" s="78"/>
      <c r="O94" s="78"/>
      <c r="P94" s="78"/>
      <c r="Q94" s="78"/>
      <c r="R94" s="78"/>
      <c r="S94" s="78"/>
      <c r="T94" s="78"/>
      <c r="U94" s="78"/>
    </row>
    <row r="95" ht="87.75" customHeight="1">
      <c r="A95" s="343" t="s">
        <v>457</v>
      </c>
      <c r="B95" s="353" t="str">
        <f>Résultats!B96</f>
        <v>12.1</v>
      </c>
      <c r="C95" s="345" t="str">
        <f>Résultats!C96</f>
        <v>AA</v>
      </c>
      <c r="D95" s="345" t="str">
        <f>Résultats!E96</f>
        <v/>
      </c>
      <c r="E95" s="346" t="str">
        <f>Résultats!F96</f>
        <v xml:space="preserve">Chaque ensemble de pages dispose-t-il de deux systèmes de navigation différents, au moins (hors cas particuliers) ?</v>
      </c>
      <c r="F95" s="345" t="s">
        <v>7</v>
      </c>
      <c r="G95" s="345"/>
      <c r="H95" s="97" t="s">
        <v>474</v>
      </c>
      <c r="I95" s="97" t="s">
        <v>473</v>
      </c>
      <c r="J95" s="97" t="s">
        <v>511</v>
      </c>
      <c r="K95" s="354" t="s">
        <v>512</v>
      </c>
      <c r="L95" s="350" t="s">
        <v>492</v>
      </c>
      <c r="M95" s="78"/>
      <c r="N95" s="78"/>
      <c r="O95" s="78"/>
      <c r="P95" s="78"/>
      <c r="Q95" s="78"/>
      <c r="R95" s="78"/>
      <c r="S95" s="78"/>
      <c r="T95" s="78"/>
      <c r="U95" s="78"/>
    </row>
    <row r="96" ht="62.25" hidden="1" customHeight="1">
      <c r="A96" s="36"/>
      <c r="B96" s="353" t="str">
        <f>Résultats!B97</f>
        <v>12.2</v>
      </c>
      <c r="C96" s="345" t="str">
        <f>Résultats!C97</f>
        <v>AA</v>
      </c>
      <c r="D96" s="345" t="str">
        <f>Résultats!E97</f>
        <v/>
      </c>
      <c r="E96" s="346" t="str">
        <f>Résultats!F97</f>
        <v xml:space="preserve">Dans chaque ensemble de pages, le menu et les barres de navigation sont-ils toujours à la même place (hors cas particuliers) ?</v>
      </c>
      <c r="F96" s="345" t="s">
        <v>7</v>
      </c>
      <c r="G96" s="345"/>
      <c r="H96" s="97"/>
      <c r="I96" s="97"/>
      <c r="J96" s="97"/>
      <c r="K96" s="97"/>
      <c r="L96" s="97"/>
      <c r="M96" s="78"/>
      <c r="N96" s="78"/>
      <c r="O96" s="78"/>
      <c r="P96" s="78"/>
      <c r="Q96" s="78"/>
      <c r="R96" s="78"/>
      <c r="S96" s="78"/>
      <c r="T96" s="78"/>
      <c r="U96" s="78"/>
    </row>
    <row r="97" ht="62.25" hidden="1" customHeight="1">
      <c r="A97" s="36"/>
      <c r="B97" s="353" t="str">
        <f>Résultats!B98</f>
        <v>12.3</v>
      </c>
      <c r="C97" s="345" t="str">
        <f>Résultats!C98</f>
        <v>AA</v>
      </c>
      <c r="D97" s="345" t="str">
        <f>Résultats!E98</f>
        <v/>
      </c>
      <c r="E97" s="346" t="str">
        <f>Résultats!F98</f>
        <v xml:space="preserve">La page « plan du site » est-elle pertinente ?</v>
      </c>
      <c r="F97" s="345" t="s">
        <v>10</v>
      </c>
      <c r="G97" s="345"/>
      <c r="H97" s="97"/>
      <c r="I97" s="97"/>
      <c r="J97" s="97"/>
      <c r="K97" s="97"/>
      <c r="L97" s="97"/>
      <c r="M97" s="78"/>
      <c r="N97" s="78"/>
      <c r="O97" s="78"/>
      <c r="P97" s="78"/>
      <c r="Q97" s="78"/>
      <c r="R97" s="78"/>
      <c r="S97" s="78"/>
      <c r="T97" s="78"/>
      <c r="U97" s="78"/>
    </row>
    <row r="98" ht="62.25" hidden="1" customHeight="1">
      <c r="A98" s="36"/>
      <c r="B98" s="353" t="str">
        <f>Résultats!B99</f>
        <v>12.4</v>
      </c>
      <c r="C98" s="345" t="str">
        <f>Résultats!C99</f>
        <v>AA</v>
      </c>
      <c r="D98" s="345" t="str">
        <f>Résultats!E99</f>
        <v/>
      </c>
      <c r="E98" s="346" t="str">
        <f>Résultats!F99</f>
        <v xml:space="preserve">Dans chaque ensemble de pages, la page « plan du site » est-elle atteignable de manière identique ?</v>
      </c>
      <c r="F98" s="345" t="s">
        <v>10</v>
      </c>
      <c r="G98" s="345"/>
      <c r="H98" s="97"/>
      <c r="I98" s="97"/>
      <c r="J98" s="97"/>
      <c r="K98" s="97"/>
      <c r="L98" s="97"/>
      <c r="M98" s="78"/>
      <c r="N98" s="78"/>
      <c r="O98" s="78"/>
      <c r="P98" s="78"/>
      <c r="Q98" s="78"/>
      <c r="R98" s="78"/>
      <c r="S98" s="78"/>
      <c r="T98" s="78"/>
      <c r="U98" s="78"/>
    </row>
    <row r="99" ht="62.25" hidden="1" customHeight="1">
      <c r="A99" s="36"/>
      <c r="B99" s="344" t="str">
        <f>'Résultats'!B100</f>
        <v>12.5</v>
      </c>
      <c r="C99" s="345" t="str">
        <f>'Résultats'!C100</f>
        <v>AA</v>
      </c>
      <c r="D99" s="345" t="str">
        <f>'Résultats'!E100</f>
        <v/>
      </c>
      <c r="E99" s="346" t="str">
        <f>'Résultats'!F100</f>
        <v xml:space="preserve">Dans chaque ensemble de pages, le moteur de recherche est-il atteignable de manière identique ?</v>
      </c>
      <c r="F99" s="345" t="s">
        <v>7</v>
      </c>
      <c r="G99" s="345"/>
      <c r="H99" s="97"/>
      <c r="I99" s="97"/>
      <c r="J99" s="97"/>
      <c r="K99" s="97"/>
      <c r="L99" s="97"/>
      <c r="M99" s="78"/>
      <c r="N99" s="78"/>
      <c r="O99" s="78"/>
      <c r="P99" s="78"/>
      <c r="Q99" s="78"/>
      <c r="R99" s="78"/>
      <c r="S99" s="78"/>
      <c r="T99" s="78"/>
      <c r="U99" s="78"/>
    </row>
    <row r="100" ht="62.25" hidden="1" customHeight="1">
      <c r="A100" s="36"/>
      <c r="B100" s="344" t="str">
        <f>Résultats!B101</f>
        <v>12.6</v>
      </c>
      <c r="C100" s="345" t="str">
        <f>Résultats!C101</f>
        <v>A</v>
      </c>
      <c r="D100" s="345" t="str">
        <f>Résultats!E101</f>
        <v/>
      </c>
      <c r="E100" s="346" t="str">
        <f>Résultats!F101</f>
        <v xml:space="preserve">Les zones de regroupement de contenus présentes dans plusieurs pages web (zones d’en-tête, de navigation principale, de contenu principal, de pied de page et de moteur de recherche) peuvent-elles être atteintes ou évitées ?</v>
      </c>
      <c r="F100" s="345" t="s">
        <v>7</v>
      </c>
      <c r="G100" s="345"/>
      <c r="H100" s="97"/>
      <c r="I100" s="97"/>
      <c r="J100" s="97"/>
      <c r="K100" s="97"/>
      <c r="L100" s="97"/>
      <c r="M100" s="78"/>
      <c r="N100" s="78"/>
      <c r="O100" s="78"/>
      <c r="P100" s="78"/>
      <c r="Q100" s="78"/>
      <c r="R100" s="78"/>
      <c r="S100" s="78"/>
      <c r="T100" s="78"/>
      <c r="U100" s="78"/>
    </row>
    <row r="101" ht="62.25" hidden="1" customHeight="1">
      <c r="A101" s="36"/>
      <c r="B101" s="344" t="str">
        <f>Résultats!B102</f>
        <v>12.7</v>
      </c>
      <c r="C101" s="345" t="str">
        <f>Résultats!C102</f>
        <v>A</v>
      </c>
      <c r="D101" s="345" t="str">
        <f>Résultats!E102</f>
        <v/>
      </c>
      <c r="E101" s="346" t="str">
        <f>Résultats!F102</f>
        <v xml:space="preserve">Dans chaque page web, un lien d’évitement ou d’accès rapide à la zone de contenu principal est-il présent (hors cas particuliers) ?</v>
      </c>
      <c r="F101" s="345" t="s">
        <v>7</v>
      </c>
      <c r="G101" s="345"/>
      <c r="H101" s="97"/>
      <c r="I101" s="97"/>
      <c r="J101" s="97"/>
      <c r="K101" s="97"/>
      <c r="L101" s="97"/>
      <c r="M101" s="78"/>
      <c r="N101" s="78"/>
      <c r="O101" s="78"/>
      <c r="P101" s="78"/>
      <c r="Q101" s="78"/>
      <c r="R101" s="78"/>
      <c r="S101" s="78"/>
      <c r="T101" s="78"/>
      <c r="U101" s="78"/>
    </row>
    <row r="102" hidden="1">
      <c r="A102" s="36"/>
      <c r="B102" s="344" t="str">
        <f>Résultats!B103</f>
        <v>12.8</v>
      </c>
      <c r="C102" s="345" t="str">
        <f>Résultats!C103</f>
        <v>A</v>
      </c>
      <c r="D102" s="345" t="str">
        <f>Résultats!E103</f>
        <v>x</v>
      </c>
      <c r="E102" s="346" t="str">
        <f>Résultats!F103</f>
        <v xml:space="preserve">Dans chaque page web, l’ordre de tabulation est-il cohérent ?</v>
      </c>
      <c r="F102" s="345" t="s">
        <v>7</v>
      </c>
      <c r="G102" s="345"/>
      <c r="H102" s="97"/>
      <c r="I102" s="97"/>
      <c r="J102" s="97"/>
      <c r="K102" s="97"/>
      <c r="L102" s="97"/>
      <c r="M102" s="78"/>
      <c r="N102" s="78"/>
      <c r="O102" s="78"/>
      <c r="P102" s="78"/>
      <c r="Q102" s="78"/>
      <c r="R102" s="78"/>
      <c r="S102" s="78"/>
      <c r="T102" s="78"/>
      <c r="U102" s="78"/>
    </row>
    <row r="103" ht="62.25" hidden="1" customHeight="1">
      <c r="A103" s="36"/>
      <c r="B103" s="344" t="str">
        <f>Résultats!B104</f>
        <v>12.9</v>
      </c>
      <c r="C103" s="345" t="str">
        <f>Résultats!C104</f>
        <v>A</v>
      </c>
      <c r="D103" s="345" t="str">
        <f>Résultats!E104</f>
        <v>x</v>
      </c>
      <c r="E103" s="346" t="str">
        <f>Résultats!F104</f>
        <v xml:space="preserve">Dans chaque page web, la navigation ne doit pas contenir de piège au clavier. Cette règle est-elle respectée ?</v>
      </c>
      <c r="F103" s="345" t="s">
        <v>7</v>
      </c>
      <c r="G103" s="345"/>
      <c r="H103" s="97"/>
      <c r="I103" s="97"/>
      <c r="J103" s="97"/>
      <c r="K103" s="97"/>
      <c r="L103" s="97"/>
      <c r="M103" s="78"/>
      <c r="N103" s="78"/>
      <c r="O103" s="78"/>
      <c r="P103" s="78"/>
      <c r="Q103" s="78"/>
      <c r="R103" s="78"/>
      <c r="S103" s="78"/>
      <c r="T103" s="78"/>
      <c r="U103" s="78"/>
    </row>
    <row r="104" ht="62.25" hidden="1" customHeight="1">
      <c r="A104" s="36"/>
      <c r="B104" s="344" t="str">
        <f>Résultats!B105</f>
        <v>12.10</v>
      </c>
      <c r="C104" s="345" t="str">
        <f>Résultats!C105</f>
        <v>A</v>
      </c>
      <c r="D104" s="345" t="str">
        <f>Résultats!E105</f>
        <v/>
      </c>
      <c r="E104" s="346" t="str">
        <f>Résultats!F105</f>
        <v xml:space="preserve">Dans chaque page web, les raccourcis clavier n’utilisant qu’une seule touche (lettre minuscule ou majuscule, ponctuation, chiffre ou symbole) sont-ils contrôlables par l’utilisateur ?</v>
      </c>
      <c r="F104" s="345" t="s">
        <v>10</v>
      </c>
      <c r="G104" s="345"/>
      <c r="H104" s="97"/>
      <c r="I104" s="97"/>
      <c r="J104" s="97"/>
      <c r="K104" s="97"/>
      <c r="L104" s="97"/>
      <c r="M104" s="78"/>
      <c r="N104" s="78"/>
      <c r="O104" s="78"/>
      <c r="P104" s="78"/>
      <c r="Q104" s="78"/>
      <c r="R104" s="78"/>
      <c r="S104" s="78"/>
      <c r="T104" s="78"/>
      <c r="U104" s="78"/>
    </row>
    <row r="105" ht="62.25" hidden="1" customHeight="1">
      <c r="A105" s="46"/>
      <c r="B105" s="344" t="str">
        <f>Résultats!B106</f>
        <v>12.11</v>
      </c>
      <c r="C105" s="345" t="str">
        <f>Résultats!C106</f>
        <v>A</v>
      </c>
      <c r="D105" s="345" t="str">
        <f>Résultats!E106</f>
        <v/>
      </c>
      <c r="E105" s="346" t="str">
        <f>Résultats!F106</f>
        <v xml:space="preserve">Dans chaque page web, les contenus additionnels apparaissant au survol, à la prise de focus ou à l’activation d’un composant d’interface sont-ils si nécessaire atteignables au clavier ?</v>
      </c>
      <c r="F105" s="345" t="s">
        <v>7</v>
      </c>
      <c r="G105" s="345"/>
      <c r="H105" s="97"/>
      <c r="I105" s="97"/>
      <c r="J105" s="97"/>
      <c r="K105" s="97"/>
      <c r="L105" s="97"/>
      <c r="M105" s="78"/>
      <c r="N105" s="78"/>
      <c r="O105" s="78"/>
      <c r="P105" s="78"/>
      <c r="Q105" s="78"/>
      <c r="R105" s="78"/>
      <c r="S105" s="78"/>
      <c r="T105" s="78"/>
      <c r="U105" s="78"/>
    </row>
    <row r="106" ht="62.25" hidden="1" customHeight="1">
      <c r="A106" s="343" t="s">
        <v>458</v>
      </c>
      <c r="B106" s="344" t="str">
        <f>Résultats!B107</f>
        <v>13.1</v>
      </c>
      <c r="C106" s="345" t="str">
        <f>Résultats!C107</f>
        <v>A</v>
      </c>
      <c r="D106" s="345" t="str">
        <f>Résultats!E107</f>
        <v/>
      </c>
      <c r="E106" s="346" t="str">
        <f>Résultats!F107</f>
        <v xml:space="preserve">Pour chaque page web, l’utilisateur a-t-il le contrôle de chaque limite de temps modifiant le contenu (hors cas particuliers) ?</v>
      </c>
      <c r="F106" s="345" t="s">
        <v>10</v>
      </c>
      <c r="G106" s="345"/>
      <c r="H106" s="97"/>
      <c r="I106" s="97"/>
      <c r="J106" s="97"/>
      <c r="K106" s="97"/>
      <c r="L106" s="97"/>
      <c r="M106" s="78"/>
      <c r="N106" s="78"/>
      <c r="O106" s="78"/>
      <c r="P106" s="78"/>
      <c r="Q106" s="78"/>
      <c r="R106" s="78"/>
      <c r="S106" s="78"/>
      <c r="T106" s="78"/>
      <c r="U106" s="78"/>
    </row>
    <row r="107" ht="62.25" hidden="1" customHeight="1">
      <c r="A107" s="36"/>
      <c r="B107" s="344" t="str">
        <f>Résultats!B108</f>
        <v>13.2</v>
      </c>
      <c r="C107" s="345" t="str">
        <f>Résultats!C108</f>
        <v>A</v>
      </c>
      <c r="D107" s="345" t="str">
        <f>Résultats!E108</f>
        <v/>
      </c>
      <c r="E107" s="346" t="str">
        <f>Résultats!F108</f>
        <v xml:space="preserve">Dans chaque page web, l’ouverture d’une nouvelle fenêtre ne doit pas être déclenchée sans action de l’utilisateur. Cette règle est-elle respectée ?</v>
      </c>
      <c r="F107" s="345" t="s">
        <v>7</v>
      </c>
      <c r="G107" s="345"/>
      <c r="H107" s="97"/>
      <c r="I107" s="97"/>
      <c r="J107" s="97"/>
      <c r="K107" s="97"/>
      <c r="L107" s="97"/>
      <c r="M107" s="78"/>
      <c r="N107" s="78"/>
      <c r="O107" s="78"/>
      <c r="P107" s="78"/>
      <c r="Q107" s="78"/>
      <c r="R107" s="78"/>
      <c r="S107" s="78"/>
      <c r="T107" s="78"/>
      <c r="U107" s="78"/>
    </row>
    <row r="108" ht="62.25" hidden="1" customHeight="1">
      <c r="A108" s="36"/>
      <c r="B108" s="344" t="str">
        <f>Résultats!B109</f>
        <v>13.3</v>
      </c>
      <c r="C108" s="345" t="str">
        <f>Résultats!C109</f>
        <v>A</v>
      </c>
      <c r="D108" s="345" t="str">
        <f>Résultats!E109</f>
        <v/>
      </c>
      <c r="E108" s="346" t="str">
        <f>Résultats!F109</f>
        <v xml:space="preserve">Dans chaque page web, chaque document bureautique en téléchargement possède-t-il, si nécessaire, une version accessible (hors cas particuliers) ?</v>
      </c>
      <c r="F108" s="345" t="s">
        <v>10</v>
      </c>
      <c r="G108" s="345"/>
      <c r="H108" s="97"/>
      <c r="I108" s="97"/>
      <c r="J108" s="97"/>
      <c r="K108" s="97"/>
      <c r="L108" s="97"/>
      <c r="M108" s="78"/>
      <c r="N108" s="78"/>
      <c r="O108" s="78"/>
      <c r="P108" s="78"/>
      <c r="Q108" s="78"/>
      <c r="R108" s="78"/>
      <c r="S108" s="78"/>
      <c r="T108" s="78"/>
      <c r="U108" s="78"/>
    </row>
    <row r="109" ht="62.25" hidden="1" customHeight="1">
      <c r="A109" s="36"/>
      <c r="B109" s="344" t="str">
        <f>Résultats!B110</f>
        <v>13.4</v>
      </c>
      <c r="C109" s="345" t="str">
        <f>Résultats!C110</f>
        <v>A</v>
      </c>
      <c r="D109" s="345" t="str">
        <f>Résultats!E110</f>
        <v/>
      </c>
      <c r="E109" s="346" t="str">
        <f>Résultats!F110</f>
        <v xml:space="preserve">Pour chaque document bureautique ayant une version accessible, cette version offre-t-elle la même information ?</v>
      </c>
      <c r="F109" s="345" t="s">
        <v>10</v>
      </c>
      <c r="G109" s="345"/>
      <c r="H109" s="97"/>
      <c r="I109" s="97"/>
      <c r="J109" s="97"/>
      <c r="K109" s="97"/>
      <c r="L109" s="97"/>
      <c r="M109" s="78"/>
      <c r="N109" s="78"/>
      <c r="O109" s="78"/>
      <c r="P109" s="78"/>
      <c r="Q109" s="78"/>
      <c r="R109" s="78"/>
      <c r="S109" s="78"/>
      <c r="T109" s="78"/>
      <c r="U109" s="78"/>
    </row>
    <row r="110" ht="62.25" hidden="1" customHeight="1">
      <c r="A110" s="36"/>
      <c r="B110" s="344" t="str">
        <f>Résultats!B111</f>
        <v>13.5</v>
      </c>
      <c r="C110" s="345" t="str">
        <f>Résultats!C111</f>
        <v>A</v>
      </c>
      <c r="D110" s="345" t="str">
        <f>Résultats!E111</f>
        <v/>
      </c>
      <c r="E110" s="346" t="str">
        <f>Résultats!F111</f>
        <v xml:space="preserve">Dans chaque page web, chaque contenu cryptique (art ASCII, émoticône, syntaxe cryptique) a-t-il une alternative ?</v>
      </c>
      <c r="F110" s="345" t="s">
        <v>10</v>
      </c>
      <c r="G110" s="345"/>
      <c r="H110" s="97"/>
      <c r="I110" s="97"/>
      <c r="J110" s="97"/>
      <c r="K110" s="97"/>
      <c r="L110" s="97"/>
      <c r="M110" s="78"/>
      <c r="N110" s="78"/>
      <c r="O110" s="78"/>
      <c r="P110" s="78"/>
      <c r="Q110" s="78"/>
      <c r="R110" s="78"/>
      <c r="S110" s="78"/>
      <c r="T110" s="78"/>
      <c r="U110" s="78"/>
    </row>
    <row r="111" ht="62.25" hidden="1" customHeight="1">
      <c r="A111" s="36"/>
      <c r="B111" s="344" t="str">
        <f>Résultats!B112</f>
        <v>13.6</v>
      </c>
      <c r="C111" s="345" t="str">
        <f>Résultats!C112</f>
        <v>A</v>
      </c>
      <c r="D111" s="345" t="str">
        <f>Résultats!E112</f>
        <v/>
      </c>
      <c r="E111" s="346" t="str">
        <f>Résultats!F112</f>
        <v xml:space="preserve">Dans chaque page web, pour chaque contenu cryptique (art ASCII, émoticône, syntaxe cryptique) ayant une alternative, cette alternative est-elle pertinente ?</v>
      </c>
      <c r="F111" s="345" t="s">
        <v>10</v>
      </c>
      <c r="G111" s="345"/>
      <c r="H111" s="97"/>
      <c r="I111" s="97"/>
      <c r="J111" s="97"/>
      <c r="K111" s="97"/>
      <c r="L111" s="97"/>
      <c r="M111" s="78"/>
      <c r="N111" s="78"/>
      <c r="O111" s="78"/>
      <c r="P111" s="78"/>
      <c r="Q111" s="78"/>
      <c r="R111" s="78"/>
      <c r="S111" s="78"/>
      <c r="T111" s="78"/>
      <c r="U111" s="78"/>
    </row>
    <row r="112" ht="62.25" hidden="1" customHeight="1">
      <c r="A112" s="36"/>
      <c r="B112" s="344" t="str">
        <f>Résultats!B113</f>
        <v>13.7</v>
      </c>
      <c r="C112" s="345" t="str">
        <f>Résultats!C113</f>
        <v>A</v>
      </c>
      <c r="D112" s="345" t="str">
        <f>Résultats!E113</f>
        <v/>
      </c>
      <c r="E112" s="346" t="str">
        <f>Résultats!F113</f>
        <v xml:space="preserve">Dans chaque page web, les changements brusques de luminosité ou les effets de flash sont-ils correctement utilisés ?</v>
      </c>
      <c r="F112" s="345" t="s">
        <v>10</v>
      </c>
      <c r="G112" s="345"/>
      <c r="H112" s="97"/>
      <c r="I112" s="97"/>
      <c r="J112" s="97"/>
      <c r="K112" s="97"/>
      <c r="L112" s="97"/>
      <c r="M112" s="78"/>
      <c r="N112" s="78"/>
      <c r="O112" s="78"/>
      <c r="P112" s="78"/>
      <c r="Q112" s="78"/>
      <c r="R112" s="78"/>
      <c r="S112" s="78"/>
      <c r="T112" s="78"/>
      <c r="U112" s="78"/>
    </row>
    <row r="113" ht="62.25" hidden="1" customHeight="1">
      <c r="A113" s="36"/>
      <c r="B113" s="344" t="str">
        <f>Résultats!B114</f>
        <v>13.8</v>
      </c>
      <c r="C113" s="345" t="str">
        <f>Résultats!C114</f>
        <v>A</v>
      </c>
      <c r="D113" s="345" t="str">
        <f>Résultats!E114</f>
        <v/>
      </c>
      <c r="E113" s="346" t="str">
        <f>Résultats!F114</f>
        <v xml:space="preserve">Dans chaque page web, chaque contenu en mouvement ou clignotant est-il contrôlable par l’utilisateur ?</v>
      </c>
      <c r="F113" s="345" t="s">
        <v>10</v>
      </c>
      <c r="G113" s="345"/>
      <c r="H113" s="97"/>
      <c r="I113" s="97"/>
      <c r="J113" s="97"/>
      <c r="K113" s="97"/>
      <c r="L113" s="97"/>
      <c r="M113" s="78"/>
      <c r="N113" s="78"/>
      <c r="O113" s="78"/>
      <c r="P113" s="78"/>
      <c r="Q113" s="78"/>
      <c r="R113" s="78"/>
      <c r="S113" s="78"/>
      <c r="T113" s="78"/>
      <c r="U113" s="78"/>
    </row>
    <row r="114" ht="62.25" hidden="1" customHeight="1">
      <c r="A114" s="36"/>
      <c r="B114" s="344" t="str">
        <f>Résultats!B115</f>
        <v>13.9</v>
      </c>
      <c r="C114" s="345" t="str">
        <f>Résultats!C115</f>
        <v>AA</v>
      </c>
      <c r="D114" s="345" t="str">
        <f>Résultats!E115</f>
        <v/>
      </c>
      <c r="E114" s="346" t="str">
        <f>Résultats!F115</f>
        <v xml:space="preserve">Dans chaque page web, le contenu proposé est-il consultable quelle que soit l’orientation de l’écran (portrait ou paysage) (hors cas particuliers) ?</v>
      </c>
      <c r="F114" s="345" t="s">
        <v>7</v>
      </c>
      <c r="G114" s="345"/>
      <c r="H114" s="97"/>
      <c r="I114" s="97"/>
      <c r="J114" s="97"/>
      <c r="K114" s="97"/>
      <c r="L114" s="97"/>
      <c r="M114" s="78"/>
      <c r="N114" s="78"/>
      <c r="O114" s="78"/>
      <c r="P114" s="78"/>
      <c r="Q114" s="78"/>
      <c r="R114" s="78"/>
      <c r="S114" s="78"/>
      <c r="T114" s="78"/>
      <c r="U114" s="78"/>
    </row>
    <row r="115" ht="62.25" hidden="1" customHeight="1">
      <c r="A115" s="36"/>
      <c r="B115" s="344" t="str">
        <f>Résultats!B116</f>
        <v>13.10</v>
      </c>
      <c r="C115" s="345" t="str">
        <f>Résultats!C116</f>
        <v>A</v>
      </c>
      <c r="D115" s="345" t="str">
        <f>Résultats!E116</f>
        <v/>
      </c>
      <c r="E115" s="346" t="str">
        <f>Résultats!F116</f>
        <v xml:space="preserve">Dans chaque page web, les fonctionnalités utilisables ou disponibles au moyen d’un geste complexe peuvent-elles être également disponibles au moyen d’un geste simple (hors cas particuliers) ?</v>
      </c>
      <c r="F115" s="345" t="s">
        <v>10</v>
      </c>
      <c r="G115" s="345"/>
      <c r="H115" s="97"/>
      <c r="I115" s="97"/>
      <c r="J115" s="97"/>
      <c r="K115" s="97"/>
      <c r="L115" s="97"/>
      <c r="M115" s="78"/>
      <c r="N115" s="78"/>
      <c r="O115" s="78"/>
      <c r="P115" s="78"/>
      <c r="Q115" s="78"/>
      <c r="R115" s="78"/>
      <c r="S115" s="78"/>
      <c r="T115" s="78"/>
      <c r="U115" s="78"/>
    </row>
    <row r="116" ht="59.25" hidden="1" customHeight="1">
      <c r="A116" s="36"/>
      <c r="B116" s="344" t="str">
        <f>Résultats!B117</f>
        <v>13.11</v>
      </c>
      <c r="C116" s="345" t="str">
        <f>Résultats!C117</f>
        <v>A</v>
      </c>
      <c r="D116" s="345" t="str">
        <f>Résultats!E117</f>
        <v/>
      </c>
      <c r="E116" s="346" t="str">
        <f>Résultats!F117</f>
        <v xml:space="preserve">Dans chaque page web, les actions déclenchées au moyen d’un dispositif de pointage sur un point unique de l’écran peuvent-elles faire l’objet d’une annulation (hors cas particuliers) ?</v>
      </c>
      <c r="F116" s="345" t="s">
        <v>10</v>
      </c>
      <c r="G116" s="345"/>
      <c r="H116" s="97"/>
      <c r="I116" s="97"/>
      <c r="J116" s="97"/>
      <c r="K116" s="97"/>
      <c r="L116" s="97"/>
      <c r="M116" s="78"/>
      <c r="N116" s="78"/>
      <c r="O116" s="78"/>
      <c r="P116" s="78"/>
      <c r="Q116" s="78"/>
      <c r="R116" s="78"/>
      <c r="S116" s="78"/>
      <c r="T116" s="78"/>
      <c r="U116" s="78"/>
    </row>
    <row r="117" hidden="1">
      <c r="A117" s="46"/>
      <c r="B117" s="344" t="str">
        <f>Résultats!B118</f>
        <v>13.12</v>
      </c>
      <c r="C117" s="345" t="str">
        <f>Résultats!C118</f>
        <v>A</v>
      </c>
      <c r="D117" s="345" t="str">
        <f>Résultats!E118</f>
        <v/>
      </c>
      <c r="E117" s="346" t="str">
        <f>Résultats!F118</f>
        <v xml:space="preserve">Dans chaque page web, les fonctionnalités qui impliquent un mouvement de l’appareil ou vers l’appareil peuvent-elles être satisfaites de manière alternative (hors cas particuliers) ?</v>
      </c>
      <c r="F117" s="345" t="s">
        <v>10</v>
      </c>
      <c r="G117" s="345"/>
      <c r="H117" s="97"/>
      <c r="I117" s="97"/>
      <c r="J117" s="97"/>
      <c r="K117" s="97"/>
      <c r="L117" s="97"/>
      <c r="M117" s="78"/>
      <c r="N117" s="78"/>
      <c r="O117" s="78"/>
      <c r="P117" s="78"/>
      <c r="Q117" s="78"/>
      <c r="R117" s="78"/>
      <c r="S117" s="78"/>
      <c r="T117" s="78"/>
      <c r="U117" s="78"/>
    </row>
  </sheetData>
  <autoFilter ref="$B$11:$L$117">
    <filterColumn colId="4">
      <filters>
        <filter val="nc"/>
      </filters>
    </filterColumn>
  </autoFilter>
  <mergeCells count="23">
    <mergeCell ref="C3:F3"/>
    <mergeCell ref="B4:B10"/>
    <mergeCell ref="C4:C10"/>
    <mergeCell ref="D4:D10"/>
    <mergeCell ref="G4:G10"/>
    <mergeCell ref="H4:H10"/>
    <mergeCell ref="I4:I10"/>
    <mergeCell ref="J4:J10"/>
    <mergeCell ref="K4:K10"/>
    <mergeCell ref="L4:L10"/>
    <mergeCell ref="A12:A20"/>
    <mergeCell ref="A21:A22"/>
    <mergeCell ref="A23:A25"/>
    <mergeCell ref="A26:A38"/>
    <mergeCell ref="A39:A46"/>
    <mergeCell ref="A47:A48"/>
    <mergeCell ref="A49:A53"/>
    <mergeCell ref="A54:A63"/>
    <mergeCell ref="A64:A67"/>
    <mergeCell ref="A68:A81"/>
    <mergeCell ref="A82:A94"/>
    <mergeCell ref="A95:A105"/>
    <mergeCell ref="A106:A117"/>
  </mergeCells>
  <dataValidations count="2" disablePrompts="0">
    <dataValidation sqref="H12:H117" type="list" allowBlank="1" errorStyle="stop" imeMode="noControl" operator="between" showDropDown="0" showErrorMessage="0" showInputMessage="0">
      <formula1>'Paramètres'!$A$2:$A$5</formula1>
    </dataValidation>
    <dataValidation sqref="I12:I117" type="list" allowBlank="1" errorStyle="stop" imeMode="noControl" operator="between" showDropDown="0" showErrorMessage="0" showInputMessage="0">
      <formula1>'Paramètres'!$D$2:$D$5</formula1>
    </dataValidation>
  </dataValidations>
  <hyperlinks>
    <hyperlink r:id="rId1" ref="L54"/>
    <hyperlink r:id="rId1" ref="L55"/>
  </hyperlinks>
  <printOptions headings="0" gridLines="0"/>
  <pageMargins left="0.69999999999999996" right="0.69999999999999996" top="0.75" bottom="0.75" header="0" footer="0"/>
  <pageSetup paperSize="9" scale="100" fitToWidth="1" fitToHeight="1" pageOrder="downThenOver" orientation="landscape" usePrinterDefaults="1" blackAndWhite="0" draft="0" cellComments="none" useFirstPageNumber="0" errors="displayed" horizontalDpi="600" verticalDpi="600" copies="1"/>
  <headerFooter/>
  <extLst>
    <ext xmlns:x14="http://schemas.microsoft.com/office/spreadsheetml/2009/9/main" uri="{78C0D931-6437-407d-A8EE-F0AAD7539E65}">
      <x14:conditionalFormattings>
        <x14:conditionalFormatting xmlns:xm="http://schemas.microsoft.com/office/excel/2006/main">
          <x14:cfRule type="cellIs" priority="10" operator="equal" id="{002A00A2-00E8-4D3D-BEA0-000B000A0002}">
            <xm:f>"x"</xm:f>
            <x14:dxf>
              <font>
                <color theme="0"/>
              </font>
              <fill>
                <patternFill patternType="solid">
                  <fgColor rgb="FF007891"/>
                  <bgColor rgb="FF007891"/>
                </patternFill>
              </fill>
              <border>
                <left style="none"/>
                <right style="none"/>
                <top style="none"/>
                <bottom style="none"/>
                <diagonal style="none"/>
              </border>
            </x14:dxf>
          </x14:cfRule>
          <xm:sqref>D12:D117</xm:sqref>
        </x14:conditionalFormatting>
        <x14:conditionalFormatting xmlns:xm="http://schemas.microsoft.com/office/excel/2006/main">
          <x14:cfRule type="cellIs" priority="9" operator="equal" id="{00410094-0060-42D6-B8AE-0038007B001E}">
            <xm:f>"d"</xm:f>
            <x14:dxf>
              <font/>
              <fill>
                <patternFill patternType="solid">
                  <fgColor rgb="FFFFD966"/>
                  <bgColor rgb="FFFFD966"/>
                </patternFill>
              </fill>
              <border>
                <left style="none"/>
                <right style="none"/>
                <top style="none"/>
                <bottom style="none"/>
                <diagonal style="none"/>
              </border>
            </x14:dxf>
          </x14:cfRule>
          <xm:sqref>G12:G117</xm:sqref>
        </x14:conditionalFormatting>
        <x14:conditionalFormatting xmlns:xm="http://schemas.microsoft.com/office/excel/2006/main">
          <x14:cfRule type="cellIs" priority="8" operator="equal" id="{00A000DA-00EF-486A-B1CE-006B00D100C5}">
            <xm:f>"NT"</xm:f>
            <x14:dxf>
              <font>
                <color indexed="65"/>
              </font>
              <fill>
                <patternFill patternType="solid">
                  <fgColor rgb="FF757575"/>
                  <bgColor rgb="FF757575"/>
                </patternFill>
              </fill>
              <border>
                <left style="none"/>
                <right style="none"/>
                <top style="none"/>
                <bottom style="none"/>
                <diagonal style="none"/>
              </border>
            </x14:dxf>
          </x14:cfRule>
          <xm:sqref>O4:R4</xm:sqref>
        </x14:conditionalFormatting>
        <x14:conditionalFormatting xmlns:xm="http://schemas.microsoft.com/office/excel/2006/main">
          <x14:cfRule type="cellIs" priority="7" operator="equal" id="{00380084-0003-4435-83E2-000C0006006E}">
            <xm:f>"NA"</xm:f>
            <x14:dxf>
              <font/>
              <fill>
                <patternFill patternType="solid">
                  <fgColor rgb="FFFCE8B2"/>
                  <bgColor rgb="FFFCE8B2"/>
                </patternFill>
              </fill>
              <border>
                <left style="none"/>
                <right style="none"/>
                <top style="none"/>
                <bottom style="none"/>
                <diagonal style="none"/>
              </border>
            </x14:dxf>
          </x14:cfRule>
          <xm:sqref>O4:R4</xm:sqref>
        </x14:conditionalFormatting>
        <x14:conditionalFormatting xmlns:xm="http://schemas.microsoft.com/office/excel/2006/main">
          <x14:cfRule type="cellIs" priority="6" operator="equal" id="{00950076-003A-4E77-8BEC-0098008F000E}">
            <xm:f>"NC"</xm:f>
            <x14:dxf>
              <font/>
              <fill>
                <patternFill patternType="solid">
                  <fgColor rgb="FFF4C7C3"/>
                  <bgColor rgb="FFF4C7C3"/>
                </patternFill>
              </fill>
              <border>
                <left style="none"/>
                <right style="none"/>
                <top style="none"/>
                <bottom style="none"/>
                <diagonal style="none"/>
              </border>
            </x14:dxf>
          </x14:cfRule>
          <xm:sqref>O4:R4</xm:sqref>
        </x14:conditionalFormatting>
        <x14:conditionalFormatting xmlns:xm="http://schemas.microsoft.com/office/excel/2006/main">
          <x14:cfRule type="cellIs" priority="5" operator="equal" id="{00D300CD-00C4-4B0E-91DE-003000AE00B5}">
            <xm:f>"C"</xm:f>
            <x14:dxf>
              <font/>
              <fill>
                <patternFill patternType="solid">
                  <fgColor rgb="FFB7E1CD"/>
                  <bgColor rgb="FFB7E1CD"/>
                </patternFill>
              </fill>
              <border>
                <left style="none"/>
                <right style="none"/>
                <top style="none"/>
                <bottom style="none"/>
                <diagonal style="none"/>
              </border>
            </x14:dxf>
          </x14:cfRule>
          <xm:sqref>O4:R4</xm:sqref>
        </x14:conditionalFormatting>
        <x14:conditionalFormatting xmlns:xm="http://schemas.microsoft.com/office/excel/2006/main">
          <x14:cfRule type="cellIs" priority="4" operator="equal" id="{009600A0-0001-4927-8297-002700380095}">
            <xm:f>"na"</xm:f>
            <x14:dxf>
              <font/>
              <fill>
                <patternFill patternType="solid">
                  <fgColor rgb="FFFCE8B2"/>
                  <bgColor rgb="FFFCE8B2"/>
                </patternFill>
              </fill>
              <border>
                <left style="none"/>
                <right style="none"/>
                <top style="none"/>
                <bottom style="none"/>
                <diagonal style="none"/>
              </border>
            </x14:dxf>
          </x14:cfRule>
          <xm:sqref>F1:F2 C2 F4:F117</xm:sqref>
        </x14:conditionalFormatting>
        <x14:conditionalFormatting xmlns:xm="http://schemas.microsoft.com/office/excel/2006/main">
          <x14:cfRule type="cellIs" priority="4" operator="equal" id="{00BE0075-00BA-40B0-ACA8-003600AC0008}">
            <xm:f>"na"</xm:f>
            <x14:dxf>
              <font/>
              <fill>
                <patternFill patternType="solid">
                  <fgColor rgb="FFFCE8B2"/>
                  <bgColor rgb="FFFCE8B2"/>
                </patternFill>
              </fill>
              <border>
                <left style="none"/>
                <right style="none"/>
                <top style="none"/>
                <bottom style="none"/>
                <diagonal style="none"/>
              </border>
            </x14:dxf>
          </x14:cfRule>
          <xm:sqref>F25</xm:sqref>
        </x14:conditionalFormatting>
        <x14:conditionalFormatting xmlns:xm="http://schemas.microsoft.com/office/excel/2006/main">
          <x14:cfRule type="cellIs" priority="4" operator="equal" id="{00FD0056-007F-4647-872B-0009000D0049}">
            <xm:f>"na"</xm:f>
            <x14:dxf>
              <font/>
              <fill>
                <patternFill patternType="solid">
                  <fgColor rgb="FFFCE8B2"/>
                  <bgColor rgb="FFFCE8B2"/>
                </patternFill>
              </fill>
              <border>
                <left style="none"/>
                <right style="none"/>
                <top style="none"/>
                <bottom style="none"/>
                <diagonal style="none"/>
              </border>
            </x14:dxf>
          </x14:cfRule>
          <xm:sqref>F62</xm:sqref>
        </x14:conditionalFormatting>
        <x14:conditionalFormatting xmlns:xm="http://schemas.microsoft.com/office/excel/2006/main">
          <x14:cfRule type="cellIs" priority="4" operator="equal" id="{00E00010-0056-444A-A59B-00890086002E}">
            <xm:f>"na"</xm:f>
            <x14:dxf>
              <font/>
              <fill>
                <patternFill patternType="solid">
                  <fgColor rgb="FFFCE8B2"/>
                  <bgColor rgb="FFFCE8B2"/>
                </patternFill>
              </fill>
              <border>
                <left style="none"/>
                <right style="none"/>
                <top style="none"/>
                <bottom style="none"/>
                <diagonal style="none"/>
              </border>
            </x14:dxf>
          </x14:cfRule>
          <xm:sqref>F74</xm:sqref>
        </x14:conditionalFormatting>
        <x14:conditionalFormatting xmlns:xm="http://schemas.microsoft.com/office/excel/2006/main">
          <x14:cfRule type="cellIs" priority="4" operator="equal" id="{0041004B-0080-4939-BA5A-00E00037008E}">
            <xm:f>"na"</xm:f>
            <x14:dxf>
              <font/>
              <fill>
                <patternFill patternType="solid">
                  <fgColor rgb="FFFCE8B2"/>
                  <bgColor rgb="FFFCE8B2"/>
                </patternFill>
              </fill>
              <border>
                <left style="none"/>
                <right style="none"/>
                <top style="none"/>
                <bottom style="none"/>
                <diagonal style="none"/>
              </border>
            </x14:dxf>
          </x14:cfRule>
          <xm:sqref>F78</xm:sqref>
        </x14:conditionalFormatting>
        <x14:conditionalFormatting xmlns:xm="http://schemas.microsoft.com/office/excel/2006/main">
          <x14:cfRule type="cellIs" priority="3" operator="equal" id="{0084009A-00F4-403B-B7F1-007E0081002C}">
            <xm:f>"nt"</xm:f>
            <x14:dxf>
              <font>
                <color indexed="65"/>
              </font>
              <fill>
                <patternFill patternType="solid">
                  <fgColor rgb="FF757575"/>
                  <bgColor rgb="FF757575"/>
                </patternFill>
              </fill>
              <border>
                <left style="none"/>
                <right style="none"/>
                <top style="none"/>
                <bottom style="none"/>
                <diagonal style="none"/>
              </border>
            </x14:dxf>
          </x14:cfRule>
          <xm:sqref>F11:F117</xm:sqref>
        </x14:conditionalFormatting>
        <x14:conditionalFormatting xmlns:xm="http://schemas.microsoft.com/office/excel/2006/main">
          <x14:cfRule type="cellIs" priority="3" operator="equal" id="{00510046-009B-4E23-8BED-004500A40001}">
            <xm:f>"nt"</xm:f>
            <x14:dxf>
              <font>
                <color indexed="65"/>
              </font>
              <fill>
                <patternFill patternType="solid">
                  <fgColor rgb="FF757575"/>
                  <bgColor rgb="FF757575"/>
                </patternFill>
              </fill>
              <border>
                <left style="none"/>
                <right style="none"/>
                <top style="none"/>
                <bottom style="none"/>
                <diagonal style="none"/>
              </border>
            </x14:dxf>
          </x14:cfRule>
          <xm:sqref>F25</xm:sqref>
        </x14:conditionalFormatting>
        <x14:conditionalFormatting xmlns:xm="http://schemas.microsoft.com/office/excel/2006/main">
          <x14:cfRule type="cellIs" priority="3" operator="equal" id="{00B3004B-009E-4C25-B158-008E00CF0021}">
            <xm:f>"nt"</xm:f>
            <x14:dxf>
              <font>
                <color indexed="65"/>
              </font>
              <fill>
                <patternFill patternType="solid">
                  <fgColor rgb="FF757575"/>
                  <bgColor rgb="FF757575"/>
                </patternFill>
              </fill>
              <border>
                <left style="none"/>
                <right style="none"/>
                <top style="none"/>
                <bottom style="none"/>
                <diagonal style="none"/>
              </border>
            </x14:dxf>
          </x14:cfRule>
          <xm:sqref>F62</xm:sqref>
        </x14:conditionalFormatting>
        <x14:conditionalFormatting xmlns:xm="http://schemas.microsoft.com/office/excel/2006/main">
          <x14:cfRule type="cellIs" priority="3" operator="equal" id="{00D8004F-00B4-4BAB-9386-0068002B00D5}">
            <xm:f>"nt"</xm:f>
            <x14:dxf>
              <font>
                <color indexed="65"/>
              </font>
              <fill>
                <patternFill patternType="solid">
                  <fgColor rgb="FF757575"/>
                  <bgColor rgb="FF757575"/>
                </patternFill>
              </fill>
              <border>
                <left style="none"/>
                <right style="none"/>
                <top style="none"/>
                <bottom style="none"/>
                <diagonal style="none"/>
              </border>
            </x14:dxf>
          </x14:cfRule>
          <xm:sqref>F74</xm:sqref>
        </x14:conditionalFormatting>
        <x14:conditionalFormatting xmlns:xm="http://schemas.microsoft.com/office/excel/2006/main">
          <x14:cfRule type="cellIs" priority="3" operator="equal" id="{00C300F5-004F-44C2-96F5-00B400CE0035}">
            <xm:f>"nt"</xm:f>
            <x14:dxf>
              <font>
                <color indexed="65"/>
              </font>
              <fill>
                <patternFill patternType="solid">
                  <fgColor rgb="FF757575"/>
                  <bgColor rgb="FF757575"/>
                </patternFill>
              </fill>
              <border>
                <left style="none"/>
                <right style="none"/>
                <top style="none"/>
                <bottom style="none"/>
                <diagonal style="none"/>
              </border>
            </x14:dxf>
          </x14:cfRule>
          <xm:sqref>F78</xm:sqref>
        </x14:conditionalFormatting>
        <x14:conditionalFormatting xmlns:xm="http://schemas.microsoft.com/office/excel/2006/main">
          <x14:cfRule type="cellIs" priority="2" operator="equal" id="{00F60068-0052-4DD5-B301-000C003A00F3}">
            <xm:f>"nc"</xm:f>
            <x14:dxf>
              <font/>
              <fill>
                <patternFill patternType="solid">
                  <fgColor rgb="FFF4C7C3"/>
                  <bgColor rgb="FFF4C7C3"/>
                </patternFill>
              </fill>
              <border>
                <left style="none"/>
                <right style="none"/>
                <top style="none"/>
                <bottom style="none"/>
                <diagonal style="none"/>
              </border>
            </x14:dxf>
          </x14:cfRule>
          <xm:sqref>F11:F117</xm:sqref>
        </x14:conditionalFormatting>
        <x14:conditionalFormatting xmlns:xm="http://schemas.microsoft.com/office/excel/2006/main">
          <x14:cfRule type="cellIs" priority="2" operator="equal" id="{006900F9-00AD-4394-A874-006200F60021}">
            <xm:f>"nc"</xm:f>
            <x14:dxf>
              <font/>
              <fill>
                <patternFill patternType="solid">
                  <fgColor rgb="FFF4C7C3"/>
                  <bgColor rgb="FFF4C7C3"/>
                </patternFill>
              </fill>
              <border>
                <left style="none"/>
                <right style="none"/>
                <top style="none"/>
                <bottom style="none"/>
                <diagonal style="none"/>
              </border>
            </x14:dxf>
          </x14:cfRule>
          <xm:sqref>F25</xm:sqref>
        </x14:conditionalFormatting>
        <x14:conditionalFormatting xmlns:xm="http://schemas.microsoft.com/office/excel/2006/main">
          <x14:cfRule type="cellIs" priority="2" operator="equal" id="{004B005C-00C7-4516-BBEA-0078006200D9}">
            <xm:f>"nc"</xm:f>
            <x14:dxf>
              <font/>
              <fill>
                <patternFill patternType="solid">
                  <fgColor rgb="FFF4C7C3"/>
                  <bgColor rgb="FFF4C7C3"/>
                </patternFill>
              </fill>
              <border>
                <left style="none"/>
                <right style="none"/>
                <top style="none"/>
                <bottom style="none"/>
                <diagonal style="none"/>
              </border>
            </x14:dxf>
          </x14:cfRule>
          <xm:sqref>F62</xm:sqref>
        </x14:conditionalFormatting>
        <x14:conditionalFormatting xmlns:xm="http://schemas.microsoft.com/office/excel/2006/main">
          <x14:cfRule type="cellIs" priority="2" operator="equal" id="{0053001B-00B2-4460-A0F6-00BC00110095}">
            <xm:f>"nc"</xm:f>
            <x14:dxf>
              <font/>
              <fill>
                <patternFill patternType="solid">
                  <fgColor rgb="FFF4C7C3"/>
                  <bgColor rgb="FFF4C7C3"/>
                </patternFill>
              </fill>
              <border>
                <left style="none"/>
                <right style="none"/>
                <top style="none"/>
                <bottom style="none"/>
                <diagonal style="none"/>
              </border>
            </x14:dxf>
          </x14:cfRule>
          <xm:sqref>F74</xm:sqref>
        </x14:conditionalFormatting>
        <x14:conditionalFormatting xmlns:xm="http://schemas.microsoft.com/office/excel/2006/main">
          <x14:cfRule type="cellIs" priority="2" operator="equal" id="{009B00B8-00D1-497A-B94E-0069002700EC}">
            <xm:f>"nc"</xm:f>
            <x14:dxf>
              <font/>
              <fill>
                <patternFill patternType="solid">
                  <fgColor rgb="FFF4C7C3"/>
                  <bgColor rgb="FFF4C7C3"/>
                </patternFill>
              </fill>
              <border>
                <left style="none"/>
                <right style="none"/>
                <top style="none"/>
                <bottom style="none"/>
                <diagonal style="none"/>
              </border>
            </x14:dxf>
          </x14:cfRule>
          <xm:sqref>F78</xm:sqref>
        </x14:conditionalFormatting>
        <x14:conditionalFormatting xmlns:xm="http://schemas.microsoft.com/office/excel/2006/main">
          <x14:cfRule type="cellIs" priority="1" operator="equal" id="{00A100C5-00DB-49C8-A805-00E2001A00C7}">
            <xm:f>"c"</xm:f>
            <x14:dxf>
              <font/>
              <fill>
                <patternFill patternType="solid">
                  <fgColor rgb="FFB7E1CD"/>
                  <bgColor rgb="FFB7E1CD"/>
                </patternFill>
              </fill>
              <border>
                <left style="none"/>
                <right style="none"/>
                <top style="none"/>
                <bottom style="none"/>
                <diagonal style="none"/>
              </border>
            </x14:dxf>
          </x14:cfRule>
          <xm:sqref>F11:F117</xm:sqref>
        </x14:conditionalFormatting>
        <x14:conditionalFormatting xmlns:xm="http://schemas.microsoft.com/office/excel/2006/main">
          <x14:cfRule type="cellIs" priority="1" operator="equal" id="{009A009F-0082-4404-9EA6-0025003D003D}">
            <xm:f>"c"</xm:f>
            <x14:dxf>
              <font/>
              <fill>
                <patternFill patternType="solid">
                  <fgColor rgb="FFB7E1CD"/>
                  <bgColor rgb="FFB7E1CD"/>
                </patternFill>
              </fill>
              <border>
                <left style="none"/>
                <right style="none"/>
                <top style="none"/>
                <bottom style="none"/>
                <diagonal style="none"/>
              </border>
            </x14:dxf>
          </x14:cfRule>
          <xm:sqref>F25</xm:sqref>
        </x14:conditionalFormatting>
        <x14:conditionalFormatting xmlns:xm="http://schemas.microsoft.com/office/excel/2006/main">
          <x14:cfRule type="cellIs" priority="1" operator="equal" id="{00FA0046-000C-4B0D-894D-00F1005B0093}">
            <xm:f>"c"</xm:f>
            <x14:dxf>
              <font/>
              <fill>
                <patternFill patternType="solid">
                  <fgColor rgb="FFB7E1CD"/>
                  <bgColor rgb="FFB7E1CD"/>
                </patternFill>
              </fill>
              <border>
                <left style="none"/>
                <right style="none"/>
                <top style="none"/>
                <bottom style="none"/>
                <diagonal style="none"/>
              </border>
            </x14:dxf>
          </x14:cfRule>
          <xm:sqref>F62</xm:sqref>
        </x14:conditionalFormatting>
        <x14:conditionalFormatting xmlns:xm="http://schemas.microsoft.com/office/excel/2006/main">
          <x14:cfRule type="cellIs" priority="1" operator="equal" id="{00480049-0074-4C81-B88E-00BC00AF0034}">
            <xm:f>"c"</xm:f>
            <x14:dxf>
              <font/>
              <fill>
                <patternFill patternType="solid">
                  <fgColor rgb="FFB7E1CD"/>
                  <bgColor rgb="FFB7E1CD"/>
                </patternFill>
              </fill>
              <border>
                <left style="none"/>
                <right style="none"/>
                <top style="none"/>
                <bottom style="none"/>
                <diagonal style="none"/>
              </border>
            </x14:dxf>
          </x14:cfRule>
          <xm:sqref>F74</xm:sqref>
        </x14:conditionalFormatting>
        <x14:conditionalFormatting xmlns:xm="http://schemas.microsoft.com/office/excel/2006/main">
          <x14:cfRule type="cellIs" priority="1" operator="equal" id="{004400F8-0069-4C07-A652-00A4002B008F}">
            <xm:f>"c"</xm:f>
            <x14:dxf>
              <font/>
              <fill>
                <patternFill patternType="solid">
                  <fgColor rgb="FFB7E1CD"/>
                  <bgColor rgb="FFB7E1CD"/>
                </patternFill>
              </fill>
              <border>
                <left style="none"/>
                <right style="none"/>
                <top style="none"/>
                <bottom style="none"/>
                <diagonal style="none"/>
              </border>
            </x14:dxf>
          </x14:cfRule>
          <xm:sqref>F78</xm:sqref>
        </x14:conditionalFormatting>
      </x14:conditionalFormattings>
    </ext>
    <ext xmlns:x14="http://schemas.microsoft.com/office/spreadsheetml/2009/9/main" uri="{CCE6A557-97BC-4b89-ADB6-D9C93CAAB3DF}">
      <x14:dataValidations xmlns:xm="http://schemas.microsoft.com/office/excel/2006/main" count="7" disablePrompts="0">
        <x14:dataValidation xr:uid="{00320044-0037-459F-B428-0098001D00A6}" type="list" allowBlank="1" errorStyle="stop" imeMode="noControl" operator="between" showDropDown="0" showErrorMessage="1" showInputMessage="0">
          <x14:formula1>
            <xm:f>"nt,na,c"</xm:f>
          </x14:formula1>
          <xm:sqref>F54:F55</xm:sqref>
        </x14:dataValidation>
        <x14:dataValidation xr:uid="{0076009A-006B-4542-8C3E-002500360092}" type="list" allowBlank="1" errorStyle="stop" imeMode="noControl" operator="between" showDropDown="0" showErrorMessage="1" showInputMessage="0">
          <x14:formula1>
            <xm:f>"nt,na,c,nc"</xm:f>
          </x14:formula1>
          <xm:sqref>F12:F24 F26:F53 F56:F61 F63:F73 F75:F77 F79:F117</xm:sqref>
        </x14:dataValidation>
        <x14:dataValidation xr:uid="{005900E4-006E-47CA-A62A-00240056001B}" type="list" allowBlank="1" errorStyle="stop" imeMode="noControl" operator="between" showDropDown="0" showErrorMessage="0" showInputMessage="0">
          <x14:formula1>
            <xm:f>"d"</xm:f>
          </x14:formula1>
          <xm:sqref>G12:G117</xm:sqref>
        </x14:dataValidation>
        <x14:dataValidation xr:uid="{009700E5-00A8-4FF1-BBEF-00B000880099}" type="list" allowBlank="1" errorStyle="stop" imeMode="noControl" operator="between" showDropDown="0" showErrorMessage="1" showInputMessage="0">
          <x14:formula1>
            <xm:f>"nt,na,c,nc"</xm:f>
          </x14:formula1>
          <xm:sqref>F25</xm:sqref>
        </x14:dataValidation>
        <x14:dataValidation xr:uid="{00460098-0086-40B4-8053-0042007D00C6}" type="list" allowBlank="1" errorStyle="stop" imeMode="noControl" operator="between" showDropDown="0" showErrorMessage="1" showInputMessage="0">
          <x14:formula1>
            <xm:f>"nt,na,c,nc"</xm:f>
          </x14:formula1>
          <xm:sqref>F62</xm:sqref>
        </x14:dataValidation>
        <x14:dataValidation xr:uid="{00440075-0080-4129-AFF1-00E600BD00BC}" type="list" allowBlank="1" errorStyle="stop" imeMode="noControl" operator="between" showDropDown="0" showErrorMessage="1" showInputMessage="0">
          <x14:formula1>
            <xm:f>"nt,na,c,nc"</xm:f>
          </x14:formula1>
          <xm:sqref>F74</xm:sqref>
        </x14:dataValidation>
        <x14:dataValidation xr:uid="{00A100FA-00C4-4C08-9346-00E0009A00D6}" type="list" allowBlank="1" errorStyle="stop" imeMode="noControl" operator="between" showDropDown="0" showErrorMessage="1" showInputMessage="0">
          <x14:formula1>
            <xm:f>"nt,na,c,nc"</xm:f>
          </x14:formula1>
          <xm:sqref>F78</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onlyoffice/8.2.2.22</Application>
  <DocSecurity>0</DocSecurity>
  <ScaleCrop>0</ScaleCrop>
  <HeadingPairs>
    <vt:vector size="0" baseType="variant"/>
  </HeadingPairs>
  <TitlesOfParts>
    <vt:vector size="0" baseType="lpstr"/>
  </TitlesOfParts>
  <LinksUpToDate>0</LinksUpToDate>
  <SharedDoc>0</SharedDoc>
  <HyperlinksChanged>0</HyperlinksChanged>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Jérémy Renard (RENARD Jérémy)</cp:lastModifiedBy>
  <cp:revision>7</cp:revision>
  <dcterms:modified xsi:type="dcterms:W3CDTF">2024-11-29T12:34:17Z</dcterms:modified>
</cp:coreProperties>
</file>